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comments1.xml" ContentType="application/vnd.openxmlformats-officedocument.spreadsheetml.comments+xml"/>
  <Override PartName="/xl/drawings/_rels/drawing5.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ving Wage &amp; Income Database" sheetId="1" state="visible" r:id="rId2"/>
    <sheet name="LCU per US$, period average" sheetId="2" state="visible" r:id="rId3"/>
    <sheet name="PPP private conversion factor" sheetId="3" state="visible" r:id="rId4"/>
    <sheet name="Inflation rate, CPI" sheetId="4" state="visible" r:id="rId5"/>
    <sheet name="Legend" sheetId="5" state="visible" r:id="rId6"/>
    <sheet name="Calculator" sheetId="6" state="visible" r:id="rId7"/>
    <sheet name="Additional guidance on formulas" sheetId="7" state="visible" r:id="rId8"/>
  </sheets>
  <definedNames>
    <definedName function="false" hidden="true" localSheetId="3" name="_xlnm._FilterDatabase" vbProcedure="false">'Inflation rate, CPI'!$A$3:$L$3</definedName>
    <definedName function="false" hidden="true" localSheetId="1" name="_xlnm._FilterDatabase" vbProcedure="false">'LCU per US$, period average'!$A$4:$N$270</definedName>
    <definedName function="false" hidden="true" localSheetId="0" name="_xlnm._FilterDatabase" vbProcedure="false">'Living Wage &amp; Income Database'!$A$7:$BU$103</definedName>
    <definedName function="false" hidden="true" localSheetId="2" name="_xlnm._FilterDatabase" vbProcedure="false">'PPP private conversion factor'!$A$4:$N$270</definedName>
    <definedName function="false" hidden="false" name="Country" vbProcedure="false">'Living Wage &amp; Income Database'!$A$5:$A$101</definedName>
    <definedName function="false" hidden="false" name="Google_Sheet_Link_1457431106" vbProcedure="false">Legend!$A$11:$A$20</definedName>
    <definedName function="false" hidden="false" name="Google_Sheet_Link_1845917726" vbProcedure="false">Legend!$A$45:$A$54</definedName>
    <definedName function="false" hidden="false" name="Google_Sheet_Link_2035446208" vbProcedure="false">Legend!$A$55:$A$65</definedName>
    <definedName function="false" hidden="false" name="Google_Sheet_Link_246149807" vbProcedure="false">Legend!$A$34:$A$44</definedName>
    <definedName function="false" hidden="false" name="Google_Sheet_Link_84522528" vbProcedure="false">Legend!$A$21:$A$33</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E3" authorId="0">
      <text>
        <r>
          <rPr>
            <sz val="11"/>
            <color rgb="FF000000"/>
            <rFont val="Arial"/>
            <family val="0"/>
            <charset val="1"/>
          </rPr>
          <t xml:space="preserve">Jildemarie Brouwer:
</t>
        </r>
        <r>
          <rPr>
            <sz val="10"/>
            <color rgb="FF000000"/>
            <rFont val="Tahoma"/>
            <family val="2"/>
            <charset val="1"/>
          </rPr>
          <t xml:space="preserve">Needed for adjustment based on household size</t>
        </r>
      </text>
    </comment>
    <comment ref="K86" authorId="0">
      <text>
        <r>
          <rPr>
            <sz val="11"/>
            <color rgb="FF000000"/>
            <rFont val="Arial"/>
            <family val="0"/>
            <charset val="1"/>
          </rPr>
          <t xml:space="preserve">Microsoft Office User:
</t>
        </r>
        <r>
          <rPr>
            <sz val="10"/>
            <color rgb="FF000000"/>
            <rFont val="Tahoma"/>
            <family val="2"/>
            <charset val="1"/>
          </rPr>
          <t xml:space="preserve">we don't have 2023 in the website yet</t>
        </r>
      </text>
    </comment>
    <comment ref="M40" authorId="0">
      <text>
        <r>
          <rPr>
            <sz val="11"/>
            <color rgb="FF000000"/>
            <rFont val="Arial"/>
            <family val="0"/>
            <charset val="1"/>
          </rPr>
          <t xml:space="preserve">Microsoft Office User:
</t>
        </r>
        <r>
          <rPr>
            <sz val="10"/>
            <color rgb="FF000000"/>
            <rFont val="Tahoma"/>
            <family val="2"/>
            <charset val="1"/>
          </rPr>
          <t xml:space="preserve">no value exchange rate</t>
        </r>
      </text>
    </comment>
    <comment ref="M81" authorId="0">
      <text>
        <r>
          <rPr>
            <sz val="11"/>
            <color rgb="FF000000"/>
            <rFont val="Arial"/>
            <family val="0"/>
            <charset val="1"/>
          </rPr>
          <t xml:space="preserve">Microsoft Office User:
</t>
        </r>
        <r>
          <rPr>
            <sz val="10"/>
            <color rgb="FF000000"/>
            <rFont val="Tahoma"/>
            <family val="2"/>
            <charset val="1"/>
          </rPr>
          <t xml:space="preserve">No value for exchange rates for 2022
</t>
        </r>
      </text>
    </comment>
    <comment ref="P92" authorId="0">
      <text>
        <r>
          <rPr>
            <sz val="11"/>
            <color rgb="FF000000"/>
            <rFont val="Arial"/>
            <family val="0"/>
            <charset val="1"/>
          </rPr>
          <t xml:space="preserve">Jildemarie Brouwer:
</t>
        </r>
        <r>
          <rPr>
            <sz val="10"/>
            <color rgb="FF000000"/>
            <rFont val="Tahoma"/>
            <family val="2"/>
            <charset val="1"/>
          </rPr>
          <t xml:space="preserve">No value for 2022 exchange rate yet</t>
        </r>
      </text>
    </comment>
    <comment ref="T86" authorId="0">
      <text>
        <r>
          <rPr>
            <sz val="11"/>
            <color rgb="FF000000"/>
            <rFont val="Arial"/>
            <family val="0"/>
            <charset val="1"/>
          </rPr>
          <t xml:space="preserve">Microsoft Office User:
</t>
        </r>
        <r>
          <rPr>
            <sz val="10"/>
            <color rgb="FF000000"/>
            <rFont val="Arial"/>
            <family val="2"/>
            <charset val="1"/>
          </rPr>
          <t xml:space="preserve">No value for exchange rate, and also need to update the conversion tables next time
</t>
        </r>
      </text>
    </comment>
    <comment ref="Y81" authorId="0">
      <text>
        <r>
          <rPr>
            <sz val="11"/>
            <color rgb="FF000000"/>
            <rFont val="Arial"/>
            <family val="0"/>
            <charset val="1"/>
          </rPr>
          <t xml:space="preserve">Microsoft Office User:
</t>
        </r>
        <r>
          <rPr>
            <sz val="10"/>
            <color rgb="FF000000"/>
            <rFont val="Tahoma"/>
            <family val="2"/>
            <charset val="1"/>
          </rPr>
          <t xml:space="preserve">too old</t>
        </r>
      </text>
    </comment>
    <comment ref="AL24" authorId="0">
      <text>
        <r>
          <rPr>
            <sz val="11"/>
            <color rgb="FF000000"/>
            <rFont val="Arial"/>
            <family val="0"/>
            <charset val="1"/>
          </rPr>
          <t xml:space="preserve">Microsoft Office User:
</t>
        </r>
        <r>
          <rPr>
            <sz val="10"/>
            <color rgb="FF000000"/>
            <rFont val="Tahoma"/>
            <family val="2"/>
            <charset val="1"/>
          </rPr>
          <t xml:space="preserve">this link updated in 2023 but doesn't show something clear about poverty line</t>
        </r>
      </text>
    </comment>
    <comment ref="AZ86" authorId="0">
      <text>
        <r>
          <rPr>
            <sz val="11"/>
            <color rgb="FF000000"/>
            <rFont val="Arial"/>
            <family val="0"/>
            <charset val="1"/>
          </rPr>
          <t xml:space="preserve">Microsoft Office User:
</t>
        </r>
        <r>
          <rPr>
            <sz val="10"/>
            <color rgb="FF000000"/>
            <rFont val="Arial"/>
            <family val="2"/>
            <charset val="1"/>
          </rPr>
          <t xml:space="preserve">we don't have the 2023 version the website yet
</t>
        </r>
      </text>
    </comment>
    <comment ref="AZ92" authorId="0">
      <text>
        <r>
          <rPr>
            <sz val="11"/>
            <color rgb="FF000000"/>
            <rFont val="Arial"/>
            <family val="0"/>
            <charset val="1"/>
          </rPr>
          <t xml:space="preserve">Jildemarie Brouwer:
</t>
        </r>
        <r>
          <rPr>
            <sz val="10"/>
            <color rgb="FF000000"/>
            <rFont val="Tahoma"/>
            <family val="2"/>
            <charset val="1"/>
          </rPr>
          <t xml:space="preserve">2022 Exchange rate values not yet available</t>
        </r>
      </text>
    </comment>
    <comment ref="BC86" authorId="0">
      <text>
        <r>
          <rPr>
            <sz val="11"/>
            <color rgb="FF000000"/>
            <rFont val="Arial"/>
            <family val="0"/>
            <charset val="1"/>
          </rPr>
          <t xml:space="preserve">Microsoft Office User:
</t>
        </r>
        <r>
          <rPr>
            <sz val="10"/>
            <color rgb="FF000000"/>
            <rFont val="Tahoma"/>
            <family val="2"/>
            <charset val="1"/>
          </rPr>
          <t xml:space="preserve">No value for exchange rate, and also need to update the conversion tables next time</t>
        </r>
      </text>
    </comment>
    <comment ref="BK56" authorId="0">
      <text>
        <r>
          <rPr>
            <sz val="11"/>
            <color rgb="FF000000"/>
            <rFont val="Arial"/>
            <family val="0"/>
            <charset val="1"/>
          </rPr>
          <t xml:space="preserve">Microsoft Office User:
</t>
        </r>
        <r>
          <rPr>
            <sz val="10"/>
            <color rgb="FF000000"/>
            <rFont val="Tahoma"/>
            <family val="2"/>
            <charset val="1"/>
          </rPr>
          <t xml:space="preserve">We've several types of activities and the value differs</t>
        </r>
      </text>
    </comment>
  </commentList>
</comments>
</file>

<file path=xl/sharedStrings.xml><?xml version="1.0" encoding="utf-8"?>
<sst xmlns="http://schemas.openxmlformats.org/spreadsheetml/2006/main" count="2802" uniqueCount="889">
  <si>
    <t xml:space="preserve">Living Wage &amp; Living Income Dataset</t>
  </si>
  <si>
    <t xml:space="preserve">ALIGN (www.align-tool.com) provides an overview of the available living wage and income studies based on the internationally acknowledged Anker methodology.</t>
  </si>
  <si>
    <t xml:space="preserve">Data valid on August 2023</t>
  </si>
  <si>
    <r>
      <rPr>
        <b val="true"/>
        <sz val="14"/>
        <color rgb="FF267459"/>
        <rFont val="Corbel"/>
        <family val="0"/>
        <charset val="1"/>
      </rPr>
      <t xml:space="preserve">Geography
</t>
    </r>
    <r>
      <rPr>
        <sz val="13"/>
        <color rgb="FF707070"/>
        <rFont val="Corbel"/>
        <family val="0"/>
        <charset val="1"/>
      </rPr>
      <t xml:space="preserve">Source: GLWC &amp; LICoP</t>
    </r>
  </si>
  <si>
    <t xml:space="preserve">Household composition
Source: GLWC &amp; LICoP</t>
  </si>
  <si>
    <r>
      <rPr>
        <b val="true"/>
        <sz val="14"/>
        <color rgb="FF267459"/>
        <rFont val="Corbel"/>
        <family val="0"/>
        <charset val="1"/>
      </rPr>
      <t xml:space="preserve">Living Income
</t>
    </r>
    <r>
      <rPr>
        <sz val="13"/>
        <color rgb="FF707070"/>
        <rFont val="Corbel"/>
        <family val="0"/>
        <charset val="1"/>
      </rPr>
      <t xml:space="preserve">Source: GLWC &amp; LICoP</t>
    </r>
  </si>
  <si>
    <r>
      <rPr>
        <b val="true"/>
        <sz val="11"/>
        <color rgb="FF267459"/>
        <rFont val="Corbel"/>
        <family val="0"/>
        <charset val="1"/>
      </rPr>
      <t xml:space="preserve">International Poverty Lines
</t>
    </r>
    <r>
      <rPr>
        <sz val="11"/>
        <color rgb="FF707070"/>
        <rFont val="Corbel"/>
        <family val="0"/>
        <charset val="1"/>
      </rPr>
      <t xml:space="preserve">Source: World Bank</t>
    </r>
  </si>
  <si>
    <t xml:space="preserve">National Poverty Lines</t>
  </si>
  <si>
    <r>
      <rPr>
        <b val="true"/>
        <sz val="14"/>
        <color rgb="FF267459"/>
        <rFont val="Corbel"/>
        <family val="0"/>
        <charset val="1"/>
      </rPr>
      <t xml:space="preserve">Living Wages
</t>
    </r>
    <r>
      <rPr>
        <sz val="13"/>
        <color rgb="FF707070"/>
        <rFont val="Corbel"/>
        <family val="0"/>
        <charset val="1"/>
      </rPr>
      <t xml:space="preserve">Source: Global Living Wage Coalition</t>
    </r>
  </si>
  <si>
    <r>
      <rPr>
        <b val="true"/>
        <sz val="14"/>
        <color rgb="FF267459"/>
        <rFont val="Corbel"/>
        <family val="0"/>
        <charset val="1"/>
      </rPr>
      <t xml:space="preserve">Minimum Wages
</t>
    </r>
    <r>
      <rPr>
        <sz val="13"/>
        <color rgb="FF707070"/>
        <rFont val="Corbel"/>
        <family val="0"/>
        <charset val="1"/>
      </rPr>
      <t xml:space="preserve">Source: ILO &amp; WageIndicator Foundation</t>
    </r>
  </si>
  <si>
    <t xml:space="preserve">Currency </t>
  </si>
  <si>
    <t xml:space="preserve">The listed geographies are based on the LW/LI benchmark studies available. LW / LI are based on the cost of living in a specific geography, at country or sub-country level, and differ per rural, urban or peri-urban areas</t>
  </si>
  <si>
    <t xml:space="preserve">The household composition parameters, such as household size, adults per household and labour force are taken from the LW/LI studies. The numbers are used to calculate the various benchmarks</t>
  </si>
  <si>
    <t xml:space="preserve">Information from LW/LI studies that use the full Anker Methodology and Anker Reference Values. In the lack of a living income study, cost of living data was taken from living wage studies to provide living income estimates. The information on family size and labour force from the LW/LI studies was taken into account.									</t>
  </si>
  <si>
    <t xml:space="preserve">The International Poverty Lines are retrieved from the World Bank and differ per country according to the World Bank classification by income group. They are based on a division into 4 income groupings: low-income Int. Poverty Line, set at $1.90/day; lower-middle income Int. Poverty Line, set at $3.20/day; upper-middle income Int. Poverty Line, set at $5.50/day; and high-income Int. Poverty Line, set at $21.70/day. Information on household size and labour force from the LW/LI studies was taken into account.</t>
  </si>
  <si>
    <t xml:space="preserve">The National Poverty Lines are retrieved from official governmental sources that differ per country. The information on household size and labour force from the LW/LI studies was taken into account.</t>
  </si>
  <si>
    <t xml:space="preserve">The information is from the Global Living Wage Coalition, from living wage studies that use the full Anker Methodology and Anker Reference Values. The Global Living Wage Coalition's data on household size and labour force were taken into account.</t>
  </si>
  <si>
    <t xml:space="preserve">The data refer to national minimum wage rates where they exist. For countries with multiple minimum wage rates, the selected rate has been specified. Data reported as hourly, weekly, and yearly are converted to monthly, using a 45-hour standard work week, with a maximum of 8 hours per day. The information on household size and labour force from the LW/LI studies was taken into account.
</t>
  </si>
  <si>
    <t xml:space="preserve">Currency information</t>
  </si>
  <si>
    <t xml:space="preserve">Country</t>
  </si>
  <si>
    <t xml:space="preserve">Locality</t>
  </si>
  <si>
    <t xml:space="preserve">Region/area</t>
  </si>
  <si>
    <t xml:space="preserve">Source information</t>
  </si>
  <si>
    <t xml:space="preserve">Average household Size</t>
  </si>
  <si>
    <t xml:space="preserve">Average nr. of adults per household</t>
  </si>
  <si>
    <t xml:space="preserve">Average nr. of fulltime workers per household</t>
  </si>
  <si>
    <t xml:space="preserve">Net-living wage as determined in LW report</t>
  </si>
  <si>
    <t xml:space="preserve">Per person/month</t>
  </si>
  <si>
    <t xml:space="preserve">Per household/month</t>
  </si>
  <si>
    <t xml:space="preserve">Poverty headcount ratio</t>
  </si>
  <si>
    <t xml:space="preserve">Per person/day</t>
  </si>
  <si>
    <t xml:space="preserve">Per fulltime worker/month</t>
  </si>
  <si>
    <t xml:space="preserve">Local currency unit (LCU)</t>
  </si>
  <si>
    <t xml:space="preserve">Currency code</t>
  </si>
  <si>
    <t xml:space="preserve">Source</t>
  </si>
  <si>
    <t xml:space="preserve">Year</t>
  </si>
  <si>
    <t xml:space="preserve">Per person/monthLCU</t>
  </si>
  <si>
    <t xml:space="preserve">Per person/monthUSD</t>
  </si>
  <si>
    <t xml:space="preserve">Per person/monthEUR</t>
  </si>
  <si>
    <t xml:space="preserve">Per person/monthPPP$</t>
  </si>
  <si>
    <t xml:space="preserve">Per household/monthLCU</t>
  </si>
  <si>
    <t xml:space="preserve">Per household/monthUSD</t>
  </si>
  <si>
    <t xml:space="preserve">Per household/monthEUR</t>
  </si>
  <si>
    <t xml:space="preserve">Per household/monthPPP$</t>
  </si>
  <si>
    <t xml:space="preserve">Study</t>
  </si>
  <si>
    <t xml:space="preserve">Poverty headcount ratio (% of population)</t>
  </si>
  <si>
    <t xml:space="preserve">Per person/dayUSD</t>
  </si>
  <si>
    <t xml:space="preserve">Per person/dayLCU</t>
  </si>
  <si>
    <t xml:space="preserve">To add</t>
  </si>
  <si>
    <t xml:space="preserve">Per fulltime worker/monthLCU</t>
  </si>
  <si>
    <t xml:space="preserve">Per fulltime worker/monthUSD</t>
  </si>
  <si>
    <t xml:space="preserve">Per fulltime worker/monthEUR</t>
  </si>
  <si>
    <t xml:space="preserve">Per fulltime worker/monthPPP$</t>
  </si>
  <si>
    <t xml:space="preserve">Type</t>
  </si>
  <si>
    <t xml:space="preserve">Year of study</t>
  </si>
  <si>
    <t xml:space="preserve">#people</t>
  </si>
  <si>
    <t xml:space="preserve">#adults</t>
  </si>
  <si>
    <t xml:space="preserve"># fulltime workers / household</t>
  </si>
  <si>
    <t xml:space="preserve">Link</t>
  </si>
  <si>
    <t xml:space="preserve">Year of Study</t>
  </si>
  <si>
    <t xml:space="preserve">LCU</t>
  </si>
  <si>
    <t xml:space="preserve">USD</t>
  </si>
  <si>
    <t xml:space="preserve">EUR</t>
  </si>
  <si>
    <t xml:space="preserve">PPP$</t>
  </si>
  <si>
    <t xml:space="preserve">% of population</t>
  </si>
  <si>
    <t xml:space="preserve">2017 $ PPP</t>
  </si>
  <si>
    <t xml:space="preserve">Argentina</t>
  </si>
  <si>
    <t xml:space="preserve">Non-Metropolitan Urban</t>
  </si>
  <si>
    <t xml:space="preserve">All</t>
  </si>
  <si>
    <t xml:space="preserve">Non-Metropolitan Urban / All</t>
  </si>
  <si>
    <t xml:space="preserve">Living Wage Reference Value</t>
  </si>
  <si>
    <t xml:space="preserve">Update 2022
Original 2020</t>
  </si>
  <si>
    <t xml:space="preserve">Calculated from GLWC</t>
  </si>
  <si>
    <t xml:space="preserve">https://www.globallivingwage.org/living-wage-reference-value-non-metropolitan-urban-argentina/</t>
  </si>
  <si>
    <t xml:space="preserve">WB Poverty &amp; Equity brief</t>
  </si>
  <si>
    <t xml:space="preserve">Our World in Data (from WB 2022)</t>
  </si>
  <si>
    <t xml:space="preserve">NA</t>
  </si>
  <si>
    <t xml:space="preserve">GLWC</t>
  </si>
  <si>
    <t xml:space="preserve">48 hours/week</t>
  </si>
  <si>
    <t xml:space="preserve">Wage Indicator</t>
  </si>
  <si>
    <t xml:space="preserve">Argentine peso</t>
  </si>
  <si>
    <t xml:space="preserve">ARS</t>
  </si>
  <si>
    <t xml:space="preserve">Rural</t>
  </si>
  <si>
    <t xml:space="preserve">Rural / All</t>
  </si>
  <si>
    <t xml:space="preserve">Living Income Reference Value</t>
  </si>
  <si>
    <t xml:space="preserve">https://globallivingwage.org/living-income-reference-value-rural-argentina/</t>
  </si>
  <si>
    <t xml:space="preserve">Bangladesh</t>
  </si>
  <si>
    <t xml:space="preserve">Urban</t>
  </si>
  <si>
    <t xml:space="preserve">Satellite Cities</t>
  </si>
  <si>
    <t xml:space="preserve">Urban / Satellite Cities</t>
  </si>
  <si>
    <t xml:space="preserve">Living Wage Benchmark</t>
  </si>
  <si>
    <t xml:space="preserve">Update 2022
Original 2016</t>
  </si>
  <si>
    <t xml:space="preserve">https://www.globallivingwage.org/living-wage-benchmarks/urban-bangladesh-surrounding-dhaka/</t>
  </si>
  <si>
    <t xml:space="preserve">Low poverty line</t>
  </si>
  <si>
    <t xml:space="preserve">48 hours per week</t>
  </si>
  <si>
    <t xml:space="preserve">Bangladeshi taka</t>
  </si>
  <si>
    <t xml:space="preserve">BDT</t>
  </si>
  <si>
    <t xml:space="preserve">Dhaka City</t>
  </si>
  <si>
    <t xml:space="preserve">Urban / Dhaka City</t>
  </si>
  <si>
    <t xml:space="preserve">https://www.globallivingwage.org/living-wage-benchmarks/living-wage-for-rural-belize/</t>
  </si>
  <si>
    <t xml:space="preserve">Belize</t>
  </si>
  <si>
    <t xml:space="preserve">Update 2022
Original 2021</t>
  </si>
  <si>
    <t xml:space="preserve">https://www.globallivingwage.org/living-wage-benchmarks/urban-brazil/</t>
  </si>
  <si>
    <t xml:space="preserve">Calculation from Wage Indicator</t>
  </si>
  <si>
    <t xml:space="preserve">Belizean dollar</t>
  </si>
  <si>
    <t xml:space="preserve">BZD</t>
  </si>
  <si>
    <t xml:space="preserve">Brazil</t>
  </si>
  <si>
    <t xml:space="preserve">Minas Gerais South/Southwestern Region</t>
  </si>
  <si>
    <t xml:space="preserve">Urban / Minas Gerais South/Southwestern Region</t>
  </si>
  <si>
    <t xml:space="preserve">https://www.globallivingwage.org/living-wage-benchmarks/living-wage-for-non-metropolitan-brazil/</t>
  </si>
  <si>
    <t xml:space="preserve">44 weekly hours</t>
  </si>
  <si>
    <t xml:space="preserve">Brazilian real</t>
  </si>
  <si>
    <t xml:space="preserve">BRL</t>
  </si>
  <si>
    <t xml:space="preserve">Non-metropolitan</t>
  </si>
  <si>
    <t xml:space="preserve">State of São Paulo, non-metropolitan areas</t>
  </si>
  <si>
    <t xml:space="preserve">Non-metropolitan / State of São Paulo, non-metropolitan areas</t>
  </si>
  <si>
    <t xml:space="preserve">44 weekly hours
1st salary range</t>
  </si>
  <si>
    <t xml:space="preserve">Coffee or Cocoa growing regions</t>
  </si>
  <si>
    <t xml:space="preserve">Northwest Espírito Santo</t>
  </si>
  <si>
    <t xml:space="preserve">Coffee or Cocoa growing regions / Northwest Espírito Santo</t>
  </si>
  <si>
    <t xml:space="preserve">Living Income Benchmark</t>
  </si>
  <si>
    <t xml:space="preserve">GLWC Living income estimate</t>
  </si>
  <si>
    <t xml:space="preserve">https://globallivingwage.org/resource-library/?fwp_country=brazil</t>
  </si>
  <si>
    <t xml:space="preserve">Cocoa growing regions</t>
  </si>
  <si>
    <t xml:space="preserve">South Bahia</t>
  </si>
  <si>
    <t xml:space="preserve">Cocoa growing regions / South Bahia</t>
  </si>
  <si>
    <t xml:space="preserve">East
Rondônia</t>
  </si>
  <si>
    <t xml:space="preserve">Cocoa growing regions / East
Rondônia</t>
  </si>
  <si>
    <t xml:space="preserve">Southeast
Pará</t>
  </si>
  <si>
    <t xml:space="preserve">Cocoa growing regions / Southeast
Pará</t>
  </si>
  <si>
    <t xml:space="preserve">Southwest
Pará</t>
  </si>
  <si>
    <t xml:space="preserve">Cocoa growing regions / Southwest
Pará</t>
  </si>
  <si>
    <t xml:space="preserve">Belém and the
metropolitan
area</t>
  </si>
  <si>
    <t xml:space="preserve">Cocoa growing regions / Belém and the
metropolitan
area</t>
  </si>
  <si>
    <t xml:space="preserve">Brazil - General Minimum Wage
44 weekly hours</t>
  </si>
  <si>
    <t xml:space="preserve">Coffee growing regions</t>
  </si>
  <si>
    <t xml:space="preserve">Zona da Mata
mineira</t>
  </si>
  <si>
    <t xml:space="preserve">Coffee growing regions / Zona da Mata
mineira</t>
  </si>
  <si>
    <t xml:space="preserve">Triângulo Mineiro/Alto Paranaíba</t>
  </si>
  <si>
    <t xml:space="preserve">Coffee growing regions / Triângulo Mineiro/Alto Paranaíba</t>
  </si>
  <si>
    <t xml:space="preserve">Burkina Faso</t>
  </si>
  <si>
    <t xml:space="preserve">https://www.globallivingwage.org/living-wage-reference-value-urban-cambodia/</t>
  </si>
  <si>
    <t xml:space="preserve">West African CFA franc</t>
  </si>
  <si>
    <t xml:space="preserve">XOF</t>
  </si>
  <si>
    <t xml:space="preserve">Cambodia</t>
  </si>
  <si>
    <t xml:space="preserve">Urban / All</t>
  </si>
  <si>
    <t xml:space="preserve">Updated 2022
Original 2021</t>
  </si>
  <si>
    <t xml:space="preserve">https://www.globallivingwage.org/wp-content/uploads/2022/10/Cameroon-Living-Income-Update-2022-FV-09262022.pdf</t>
  </si>
  <si>
    <t xml:space="preserve">World Bank, 2016</t>
  </si>
  <si>
    <t xml:space="preserve">200 hours/month regular employee</t>
  </si>
  <si>
    <t xml:space="preserve">Wage indicator</t>
  </si>
  <si>
    <t xml:space="preserve">Cambodian Riel</t>
  </si>
  <si>
    <t xml:space="preserve">KHR</t>
  </si>
  <si>
    <t xml:space="preserve">Cameroon</t>
  </si>
  <si>
    <t xml:space="preserve">LW &amp; LI Reference Value</t>
  </si>
  <si>
    <t xml:space="preserve">Poverty &amp; Equity Brief - World Bank DataBank</t>
  </si>
  <si>
    <t xml:space="preserve">Central African CFA franc</t>
  </si>
  <si>
    <t xml:space="preserve">XAF</t>
  </si>
  <si>
    <t xml:space="preserve">Chad</t>
  </si>
  <si>
    <t xml:space="preserve">Calculated from  GLWC</t>
  </si>
  <si>
    <t xml:space="preserve">https://www.globallivingwage.org/living-wage-reference-value-non-metropolitan-urban-chile/</t>
  </si>
  <si>
    <t xml:space="preserve">89.4%%</t>
  </si>
  <si>
    <t xml:space="preserve">standard hours per week
Agricultural sector and similar</t>
  </si>
  <si>
    <t xml:space="preserve">Chadian CFA Francs</t>
  </si>
  <si>
    <t xml:space="preserve">Chile</t>
  </si>
  <si>
    <t xml:space="preserve">https://www.globallivingwage.org/living-wage-benchmarks/living-wage-for-zhengzhou-china/</t>
  </si>
  <si>
    <t xml:space="preserve">18-65 years</t>
  </si>
  <si>
    <t xml:space="preserve">Chilean peso</t>
  </si>
  <si>
    <t xml:space="preserve">CLP</t>
  </si>
  <si>
    <t xml:space="preserve">China</t>
  </si>
  <si>
    <t xml:space="preserve">Zhengzhou</t>
  </si>
  <si>
    <t xml:space="preserve">Urban / Zhengzhou</t>
  </si>
  <si>
    <t xml:space="preserve">Update 2022
Original 2015</t>
  </si>
  <si>
    <t xml:space="preserve">https://www.globallivingwage.org/living-wage-benchmarks/urban-chengdu-china/</t>
  </si>
  <si>
    <t xml:space="preserve">urban</t>
  </si>
  <si>
    <t xml:space="preserve">Chinese Yuan Renminbi</t>
  </si>
  <si>
    <t xml:space="preserve">CNY</t>
  </si>
  <si>
    <t xml:space="preserve">Chengdu</t>
  </si>
  <si>
    <t xml:space="preserve">Urban / Chengdu</t>
  </si>
  <si>
    <t xml:space="preserve">https://www.globallivingwage.org/living-wage-benchmarks/urban-hangzhou-china/</t>
  </si>
  <si>
    <t xml:space="preserve">Hangzhou</t>
  </si>
  <si>
    <t xml:space="preserve">Urban / Hangzhou</t>
  </si>
  <si>
    <t xml:space="preserve">Update 2021
Original 2015</t>
  </si>
  <si>
    <t xml:space="preserve">https://www.globallivingwage.org/living-wage-benchmarks/urban-shanghai-china/</t>
  </si>
  <si>
    <t xml:space="preserve">Shanghai</t>
  </si>
  <si>
    <t xml:space="preserve">Urban / Shanghai</t>
  </si>
  <si>
    <t xml:space="preserve">https://www.globallivingwage.org/living-wage-benchmarks/urban-shenzhen-china/</t>
  </si>
  <si>
    <t xml:space="preserve">Shenzhen</t>
  </si>
  <si>
    <t xml:space="preserve">Urban / Shenzhen</t>
  </si>
  <si>
    <t xml:space="preserve">https://www.globallivingwage.org/living-wage-benchmarks/urban-suzhou-china/</t>
  </si>
  <si>
    <t xml:space="preserve">Suzhou</t>
  </si>
  <si>
    <t xml:space="preserve">Urban / Suzhou</t>
  </si>
  <si>
    <t xml:space="preserve">Wage Indicator </t>
  </si>
  <si>
    <t xml:space="preserve">Colombia</t>
  </si>
  <si>
    <t xml:space="preserve">Rural Areas and Small Towns</t>
  </si>
  <si>
    <t xml:space="preserve">Rural / Rural Areas and Small Towns</t>
  </si>
  <si>
    <t xml:space="preserve">https://www.globallivingwage.org/living-wage-benchmarks/living-wage-for-rural-areas-small-towns-colombia/</t>
  </si>
  <si>
    <t xml:space="preserve">WB Poverty &amp; Equity Brief</t>
  </si>
  <si>
    <t xml:space="preserve">Colombian peso</t>
  </si>
  <si>
    <t xml:space="preserve">COP</t>
  </si>
  <si>
    <t xml:space="preserve">Urban-Rural</t>
  </si>
  <si>
    <t xml:space="preserve">Caribbean coast</t>
  </si>
  <si>
    <t xml:space="preserve">Urban-Rural / Caribbean coast</t>
  </si>
  <si>
    <t xml:space="preserve">Update 2022
Original 2018</t>
  </si>
  <si>
    <t xml:space="preserve">https://www.globallivingwage.org/living-wage-benchmarks/rural-costa-rica-limon-and-heredia-provinces/</t>
  </si>
  <si>
    <t xml:space="preserve">Costa Rica</t>
  </si>
  <si>
    <t xml:space="preserve">Limón and Heredia Provinces</t>
  </si>
  <si>
    <t xml:space="preserve">Rural / Limón and Heredia Provinces</t>
  </si>
  <si>
    <t xml:space="preserve">Update 2022
Original 2017</t>
  </si>
  <si>
    <t xml:space="preserve">https://www.globallivingwage.org/living-wage-reference-value-rural-cote-divoire/</t>
  </si>
  <si>
    <t xml:space="preserve">WB Poverty &amp; Equality brief</t>
  </si>
  <si>
    <t xml:space="preserve">Skilled worker, 48 hours/week</t>
  </si>
  <si>
    <t xml:space="preserve">Costa Rican colón</t>
  </si>
  <si>
    <t xml:space="preserve">CRC</t>
  </si>
  <si>
    <t xml:space="preserve">Cote d'Ivoire</t>
  </si>
  <si>
    <t xml:space="preserve">National Minimum Wage</t>
  </si>
  <si>
    <t xml:space="preserve">Cocoa growing areas</t>
  </si>
  <si>
    <t xml:space="preserve">Rural / Cocoa growing areas</t>
  </si>
  <si>
    <t xml:space="preserve">LICoP</t>
  </si>
  <si>
    <t xml:space="preserve">https://www.living-income.com/_files/ugd/0c5ab3_9aef39b2ef654ab6a8f7bc4dd2bdb026.pdf</t>
  </si>
  <si>
    <t xml:space="preserve">Congo, Rep.</t>
  </si>
  <si>
    <t xml:space="preserve">Congo/Congo Brazzaville</t>
  </si>
  <si>
    <t xml:space="preserve">Rural / Congo/Congo Brazzaville</t>
  </si>
  <si>
    <t xml:space="preserve">https://www.globallivingwage.org/reference-value/living-wage-reference-value%e2%81%a0-rural-republic-of-congo/</t>
  </si>
  <si>
    <t xml:space="preserve">Public Sector</t>
  </si>
  <si>
    <t xml:space="preserve">Congolese franc</t>
  </si>
  <si>
    <t xml:space="preserve">CDF</t>
  </si>
  <si>
    <t xml:space="preserve">Congo, Dem. Rep.</t>
  </si>
  <si>
    <t xml:space="preserve">All/ Congo Kinshasa</t>
  </si>
  <si>
    <t xml:space="preserve">Rural / All/ Congo Kinshasa</t>
  </si>
  <si>
    <t xml:space="preserve">updated2022  original 2021</t>
  </si>
  <si>
    <t xml:space="preserve">https://www.globallivingwage.org/living-income-reference-value-rural-democratic-republic-of-congo/#:~:text=Living%20Income%202021%3A&amp;text=The%20Anker%20Living%20Income%20Reference,CDF%20325%2C801%20to%20CDF%20443%2C291.</t>
  </si>
  <si>
    <t xml:space="preserve">World Bank, 2022</t>
  </si>
  <si>
    <t xml:space="preserve">6 days (48 hours)/week</t>
  </si>
  <si>
    <t xml:space="preserve">Dominican Republic</t>
  </si>
  <si>
    <t xml:space="preserve">Northern Region</t>
  </si>
  <si>
    <t xml:space="preserve">Rural / Northern Region</t>
  </si>
  <si>
    <t xml:space="preserve">Update 2022
Original 2013</t>
  </si>
  <si>
    <t xml:space="preserve">https://www.globallivingwage.org/living-wage-benchmarks/living-wage-for-rural-ecuador/</t>
  </si>
  <si>
    <t xml:space="preserve">Micro enterprise/&lt; 10 workers</t>
  </si>
  <si>
    <t xml:space="preserve">Dominican peso</t>
  </si>
  <si>
    <t xml:space="preserve">DOP</t>
  </si>
  <si>
    <t xml:space="preserve">Ecuador</t>
  </si>
  <si>
    <t xml:space="preserve">Southern Coastal Region</t>
  </si>
  <si>
    <t xml:space="preserve">Rural / Southern Coastal Region</t>
  </si>
  <si>
    <t xml:space="preserve">https://www.globallivingwage.org/living-wage-reference-value-rural-egypt/</t>
  </si>
  <si>
    <t xml:space="preserve">Cocoa plantations, including selected cocoa for export</t>
  </si>
  <si>
    <t xml:space="preserve">United States dollar</t>
  </si>
  <si>
    <t xml:space="preserve">Egypt, Arab Rep.</t>
  </si>
  <si>
    <t xml:space="preserve">https://globallivingwage.org/reference-value/living-wage-reference-value-urban-el-salvador/</t>
  </si>
  <si>
    <t xml:space="preserve">42-hour working week</t>
  </si>
  <si>
    <t xml:space="preserve">Egyptian pound</t>
  </si>
  <si>
    <t xml:space="preserve">EGP</t>
  </si>
  <si>
    <t xml:space="preserve">El Salvador</t>
  </si>
  <si>
    <t xml:space="preserve">https://globallivingwage.org/reference-value/living-wage-reference-value-rural-el-salvador/</t>
  </si>
  <si>
    <t xml:space="preserve">Agriculture
44hours/week</t>
  </si>
  <si>
    <t xml:space="preserve">Ethiopia</t>
  </si>
  <si>
    <t xml:space="preserve">Rural Guji zone</t>
  </si>
  <si>
    <t xml:space="preserve">Oromia Region</t>
  </si>
  <si>
    <t xml:space="preserve">Rural Guji zone / Oromia Region</t>
  </si>
  <si>
    <t xml:space="preserve">Original 2021</t>
  </si>
  <si>
    <t xml:space="preserve">https://globallivingwage.org/resource-library/?fwp_country=ethiopia</t>
  </si>
  <si>
    <t xml:space="preserve">WB Poverty &amp;Equity brief</t>
  </si>
  <si>
    <t xml:space="preserve">39 hours a week</t>
  </si>
  <si>
    <t xml:space="preserve">Ethiopian birr</t>
  </si>
  <si>
    <t xml:space="preserve">ETB</t>
  </si>
  <si>
    <t xml:space="preserve">Ziway Region</t>
  </si>
  <si>
    <t xml:space="preserve">Non-Metropolitan Urban / Ziway Region</t>
  </si>
  <si>
    <t xml:space="preserve">https://www.globallivingwage.org/living-wage-reference-value%e2%81%a0-rural-and-urban-gabon/</t>
  </si>
  <si>
    <t xml:space="preserve">2015/16</t>
  </si>
  <si>
    <t xml:space="preserve">Gabon</t>
  </si>
  <si>
    <t xml:space="preserve">FCFA</t>
  </si>
  <si>
    <t xml:space="preserve">https://www.globallivingwage.org/living-wage-benchmarks/ghana/</t>
  </si>
  <si>
    <t xml:space="preserve">Ghana</t>
  </si>
  <si>
    <t xml:space="preserve">Peri-Urban</t>
  </si>
  <si>
    <t xml:space="preserve">Lower Volta Region</t>
  </si>
  <si>
    <t xml:space="preserve">Peri-Urban / Lower Volta Region</t>
  </si>
  <si>
    <t xml:space="preserve">2012/13</t>
  </si>
  <si>
    <t xml:space="preserve">6 days /week</t>
  </si>
  <si>
    <t xml:space="preserve">Ghana cedi</t>
  </si>
  <si>
    <t xml:space="preserve">GHS</t>
  </si>
  <si>
    <t xml:space="preserve">Cocoa growing areas of Ashanti, Central, Eastern, Western Regions</t>
  </si>
  <si>
    <t xml:space="preserve">Rural / Cocoa growing areas of Ashanti, Central, Eastern, Western Regions</t>
  </si>
  <si>
    <t xml:space="preserve">https://www.living-income.com/_files/ugd/0c5ab3_ccd80a4924e44ae797ea4c0966c02fc9.pdf</t>
  </si>
  <si>
    <t xml:space="preserve">Guatemala</t>
  </si>
  <si>
    <t xml:space="preserve">Urban / </t>
  </si>
  <si>
    <t xml:space="preserve">https://www.globallivingwage.org/living-wage-benchmarks/rural-guatemala/</t>
  </si>
  <si>
    <t xml:space="preserve">Agriculture
48 hrs a week</t>
  </si>
  <si>
    <t xml:space="preserve">Guatemalan quetzal</t>
  </si>
  <si>
    <t xml:space="preserve">GTQ</t>
  </si>
  <si>
    <t xml:space="preserve">Central Valley Area</t>
  </si>
  <si>
    <t xml:space="preserve">Rural / Central Valley Area</t>
  </si>
  <si>
    <t xml:space="preserve">https://www.globallivingwage.org/living-wage-reference-value-urban-honduras/</t>
  </si>
  <si>
    <t xml:space="preserve">Honduras</t>
  </si>
  <si>
    <t xml:space="preserve">https://www.globallivingwage.org/living-wage-reference-value-rural-honduras/</t>
  </si>
  <si>
    <t xml:space="preserve">Agriculture, forestry, fishing and hunting-1-10 workers</t>
  </si>
  <si>
    <t xml:space="preserve">Honduran lempira</t>
  </si>
  <si>
    <t xml:space="preserve">HNL</t>
  </si>
  <si>
    <t xml:space="preserve">https://globallivingwage.org/living-wage-benchmarks/living-wage-for-rural-andhra-pradesh-india/</t>
  </si>
  <si>
    <t xml:space="preserve">India</t>
  </si>
  <si>
    <t xml:space="preserve">Andhra Pradesh</t>
  </si>
  <si>
    <t xml:space="preserve">Rural / Andhra Pradesh</t>
  </si>
  <si>
    <t xml:space="preserve">https://globallivingwage.org/living-wage-benchmarks/rural-madhya-pradesh-india-chhindwara-district/</t>
  </si>
  <si>
    <t xml:space="preserve">Agriculture - Adult Farm Servants</t>
  </si>
  <si>
    <t xml:space="preserve">Indian rupee</t>
  </si>
  <si>
    <t xml:space="preserve">INR</t>
  </si>
  <si>
    <t xml:space="preserve">Madhya Pradesh/Chhindwara District</t>
  </si>
  <si>
    <t xml:space="preserve">Rural / Madhya Pradesh/Chhindwara District</t>
  </si>
  <si>
    <t xml:space="preserve">https://globallivingwage.org/living-wage-benchmarks/rural-madhya-pradesh-india-ratlam-district/</t>
  </si>
  <si>
    <t xml:space="preserve">Agriculture</t>
  </si>
  <si>
    <t xml:space="preserve">Madhya Pradesh/Ratlam District</t>
  </si>
  <si>
    <t xml:space="preserve">Rural / Madhya Pradesh/Ratlam District</t>
  </si>
  <si>
    <t xml:space="preserve">https://www.globallivingwage.org/living-wage-benchmarks/urban-india/</t>
  </si>
  <si>
    <t xml:space="preserve">Tiruppur, Tamil Nadu</t>
  </si>
  <si>
    <t xml:space="preserve">Urban / Tiruppur, Tamil Nadu</t>
  </si>
  <si>
    <t xml:space="preserve">https://www.globallivingwage.org/living-wage-benchmarks/rural-india/</t>
  </si>
  <si>
    <t xml:space="preserve">General Engineering &amp; Fabrication Industry</t>
  </si>
  <si>
    <t xml:space="preserve">Bhadohi, Uttar Pradesh</t>
  </si>
  <si>
    <t xml:space="preserve">Rural / Bhadohi, Uttar Pradesh</t>
  </si>
  <si>
    <t xml:space="preserve">https://www.globallivingwage.org/living-wage-benchmarks/rural-nilgiris-tamil-nadu-india/</t>
  </si>
  <si>
    <t xml:space="preserve">Rice Mills, Flour Mills or Dal Mills (unskilled workers)</t>
  </si>
  <si>
    <t xml:space="preserve">Rural Nilgiris, Tamil Nadu</t>
  </si>
  <si>
    <t xml:space="preserve">Rural / Rural Nilgiris, Tamil Nadu</t>
  </si>
  <si>
    <t xml:space="preserve">https://globallivingwage.org/reference-value/living-wage-reference-value-urban-jordan/</t>
  </si>
  <si>
    <t xml:space="preserve">Jordan</t>
  </si>
  <si>
    <t xml:space="preserve">https://globallivingwage.org/living-wage-benchmarks/living-wage-for-rural-kericho-kenya/</t>
  </si>
  <si>
    <t xml:space="preserve">Jordanian Dinars</t>
  </si>
  <si>
    <t xml:space="preserve">JOD</t>
  </si>
  <si>
    <t xml:space="preserve">Kenya</t>
  </si>
  <si>
    <t xml:space="preserve">Kericho</t>
  </si>
  <si>
    <t xml:space="preserve">Rural / Kericho</t>
  </si>
  <si>
    <t xml:space="preserve">https://globallivingwage.org/living-wage-benchmarks/non-metropolitan-urban-kenya/</t>
  </si>
  <si>
    <t xml:space="preserve">Municipalities, Artisan grade 1/highest</t>
  </si>
  <si>
    <t xml:space="preserve">Kenyan shilling</t>
  </si>
  <si>
    <t xml:space="preserve">KES</t>
  </si>
  <si>
    <t xml:space="preserve">Non-metropolitan Urban</t>
  </si>
  <si>
    <t xml:space="preserve">Lake Naivasha</t>
  </si>
  <si>
    <t xml:space="preserve">Non-metropolitan Urban / Lake Naivasha</t>
  </si>
  <si>
    <t xml:space="preserve">Update 2022
Original 2014</t>
  </si>
  <si>
    <t xml:space="preserve">Madagascar</t>
  </si>
  <si>
    <t xml:space="preserve">Update 2022 Original 2020</t>
  </si>
  <si>
    <t xml:space="preserve">https://www.globallivingwage.org/living-income-reference-value-rural-madagascar/</t>
  </si>
  <si>
    <t xml:space="preserve">agriculture, lowest</t>
  </si>
  <si>
    <t xml:space="preserve">Malagasy ariary</t>
  </si>
  <si>
    <t xml:space="preserve">MGA</t>
  </si>
  <si>
    <t xml:space="preserve">Malawi</t>
  </si>
  <si>
    <t xml:space="preserve">Southern Region</t>
  </si>
  <si>
    <t xml:space="preserve">Rural / Southern Region</t>
  </si>
  <si>
    <t xml:space="preserve">Update 2019
Original 2014</t>
  </si>
  <si>
    <t xml:space="preserve">https://globallivingwage.org/living-wage-benchmarks/living-wage-for-rural-areas-yucatan-mexico/</t>
  </si>
  <si>
    <t xml:space="preserve">Rural &amp; Urban</t>
  </si>
  <si>
    <t xml:space="preserve">Malawi kwacha</t>
  </si>
  <si>
    <t xml:space="preserve">MWK</t>
  </si>
  <si>
    <t xml:space="preserve">Mexico</t>
  </si>
  <si>
    <t xml:space="preserve">Yucatán</t>
  </si>
  <si>
    <t xml:space="preserve">Rural Areas and Small Towns in Yucatan</t>
  </si>
  <si>
    <t xml:space="preserve">Yucatán / Rural Areas and Small Towns in Yucatan</t>
  </si>
  <si>
    <t xml:space="preserve">https://globallivingwage.org/living-wage-benchmarks/living-wage-for-rural-areas-nayarit-mexico/</t>
  </si>
  <si>
    <t xml:space="preserve">General worker6 days/week</t>
  </si>
  <si>
    <t xml:space="preserve">Mexican peso</t>
  </si>
  <si>
    <t xml:space="preserve">MXN</t>
  </si>
  <si>
    <t xml:space="preserve">Rural Areas and Small Towns of Nayarit</t>
  </si>
  <si>
    <t xml:space="preserve">Rural Areas and Small Towns / Rural Areas and Small Towns of Nayarit</t>
  </si>
  <si>
    <t xml:space="preserve">https://www.globallivingwage.org/living-wage-benchmarks/living-wage-for-michoacan-mexico/</t>
  </si>
  <si>
    <t xml:space="preserve">Non-metropolitan Urban &amp; Rural</t>
  </si>
  <si>
    <t xml:space="preserve">Michoacán, northwestern regions</t>
  </si>
  <si>
    <t xml:space="preserve">Non-metropolitan Urban &amp; Rural / Michoacán, northwestern regions</t>
  </si>
  <si>
    <t xml:space="preserve">https://www.globallivingwage.org/living-wage-benchmarks/living-wage-for-baja-california-mexico-san-quintin/</t>
  </si>
  <si>
    <t xml:space="preserve">Municipality of San Quintín</t>
  </si>
  <si>
    <t xml:space="preserve">Baja California</t>
  </si>
  <si>
    <t xml:space="preserve">Municipality of San Quintín / Baja California</t>
  </si>
  <si>
    <t xml:space="preserve">https://www.globallivingwage.org/living-wage-benchmarks/living-wage-for-baja-california-mexico/</t>
  </si>
  <si>
    <t xml:space="preserve">Municipality of Ensenada</t>
  </si>
  <si>
    <t xml:space="preserve">Municipality of Ensenada / Baja California</t>
  </si>
  <si>
    <t xml:space="preserve">https://www.globallivingwage.org/living-wage-reference-value-rural-morocco/</t>
  </si>
  <si>
    <t xml:space="preserve">Morocco</t>
  </si>
  <si>
    <t xml:space="preserve">agriculture</t>
  </si>
  <si>
    <t xml:space="preserve">Moroccan dirham</t>
  </si>
  <si>
    <t xml:space="preserve">MAD</t>
  </si>
  <si>
    <t xml:space="preserve">Mozambique</t>
  </si>
  <si>
    <t xml:space="preserve">Update 2022
orginal 2020</t>
  </si>
  <si>
    <t xml:space="preserve">https://globallivingwage.org/living-income-reference-value-rural-mozambique/</t>
  </si>
  <si>
    <t xml:space="preserve">WB Poverty &amp; Equity breif</t>
  </si>
  <si>
    <t xml:space="preserve">Mozambique Metical</t>
  </si>
  <si>
    <t xml:space="preserve">MZN</t>
  </si>
  <si>
    <t xml:space="preserve">Nicaragua</t>
  </si>
  <si>
    <t xml:space="preserve">Managua Free Trade Zone</t>
  </si>
  <si>
    <t xml:space="preserve">Urban / Managua Free Trade Zone</t>
  </si>
  <si>
    <t xml:space="preserve">Update 2022
Original 2019</t>
  </si>
  <si>
    <t xml:space="preserve">https://www.globallivingwage.org/living-wage-benchmarks/northwest-nicaragua/</t>
  </si>
  <si>
    <t xml:space="preserve">Central government and municipal</t>
  </si>
  <si>
    <t xml:space="preserve">Nicaraguan córdoba</t>
  </si>
  <si>
    <t xml:space="preserve">NIO</t>
  </si>
  <si>
    <t xml:space="preserve">Rural-Urban</t>
  </si>
  <si>
    <t xml:space="preserve">Northwest</t>
  </si>
  <si>
    <t xml:space="preserve">Rural-Urban / Northwest</t>
  </si>
  <si>
    <t xml:space="preserve">Nigeria</t>
  </si>
  <si>
    <t xml:space="preserve">https://globallivingwage.org/living-income-reference-value-rural-nigeria/</t>
  </si>
  <si>
    <t xml:space="preserve">8 hours daily and 5 days weekly</t>
  </si>
  <si>
    <t xml:space="preserve">Nigerian naira</t>
  </si>
  <si>
    <t xml:space="preserve">NGN</t>
  </si>
  <si>
    <t xml:space="preserve">Pakistan</t>
  </si>
  <si>
    <t xml:space="preserve">Sialkot</t>
  </si>
  <si>
    <t xml:space="preserve">Rural / Sialkot</t>
  </si>
  <si>
    <t xml:space="preserve">https://www.globallivingwage.org/living-wage-benchmarks/urban-pakistan/</t>
  </si>
  <si>
    <t xml:space="preserve">2013/ 13</t>
  </si>
  <si>
    <t xml:space="preserve">Animal feed and animal farms, lowest</t>
  </si>
  <si>
    <t xml:space="preserve">Pakistan rupee</t>
  </si>
  <si>
    <t xml:space="preserve">PKR</t>
  </si>
  <si>
    <t xml:space="preserve">Urban / Sialkot</t>
  </si>
  <si>
    <t xml:space="preserve">https://www.globallivingwage.org/living-wage-benchmarks/living-income-for-rural-kp-pakistan/</t>
  </si>
  <si>
    <t xml:space="preserve">Animal feed and animal farms, highest</t>
  </si>
  <si>
    <t xml:space="preserve">Khyber Pakhtunkhwa (KP)</t>
  </si>
  <si>
    <t xml:space="preserve">Rural / Khyber Pakhtunkhwa (KP)</t>
  </si>
  <si>
    <t xml:space="preserve">https://globallivingwage.org/reference-value/living-wage-reference-value-rural-panama/</t>
  </si>
  <si>
    <t xml:space="preserve">Panama</t>
  </si>
  <si>
    <t xml:space="preserve">Agriculture/small business 48 hours/week</t>
  </si>
  <si>
    <t xml:space="preserve">Papua New Guinea</t>
  </si>
  <si>
    <t xml:space="preserve">https://globallivingwage.org/resource-library/?fwp_country=peru</t>
  </si>
  <si>
    <t xml:space="preserve">WB Poverty &amp; Equity brief </t>
  </si>
  <si>
    <t xml:space="preserve">Based on a 48 hours/week</t>
  </si>
  <si>
    <t xml:space="preserve">Papua New Guinean kina</t>
  </si>
  <si>
    <t xml:space="preserve">PGK</t>
  </si>
  <si>
    <t xml:space="preserve">Peru</t>
  </si>
  <si>
    <t xml:space="preserve">San Martín</t>
  </si>
  <si>
    <t xml:space="preserve">Rural Areas and Small Towns / San Martín</t>
  </si>
  <si>
    <t xml:space="preserve">Living income Benchmark</t>
  </si>
  <si>
    <t xml:space="preserve">Private sector</t>
  </si>
  <si>
    <t xml:space="preserve">Peruvian sol</t>
  </si>
  <si>
    <t xml:space="preserve">PEN</t>
  </si>
  <si>
    <t xml:space="preserve">Cajamarca</t>
  </si>
  <si>
    <t xml:space="preserve">Rural Areas and Small Towns / Cajamarca</t>
  </si>
  <si>
    <t xml:space="preserve">Junín</t>
  </si>
  <si>
    <t xml:space="preserve">Rural Areas and Small Towns / Junín</t>
  </si>
  <si>
    <t xml:space="preserve">Cusco</t>
  </si>
  <si>
    <t xml:space="preserve">Rural Areas and Small Towns / Cusco</t>
  </si>
  <si>
    <t xml:space="preserve">All coffee and cocoa growing regions</t>
  </si>
  <si>
    <t xml:space="preserve">Rural Areas and Small Towns / All coffee and cocoa growing regions</t>
  </si>
  <si>
    <t xml:space="preserve">Updated 2022
Original 2020</t>
  </si>
  <si>
    <t xml:space="preserve">https://www.globallivingwage.org/living-income-reference-value-rural-rwanda/</t>
  </si>
  <si>
    <t xml:space="preserve">Rwanda</t>
  </si>
  <si>
    <t xml:space="preserve">45 hours/week</t>
  </si>
  <si>
    <t xml:space="preserve">Rwandan franc</t>
  </si>
  <si>
    <t xml:space="preserve">RWF</t>
  </si>
  <si>
    <t xml:space="preserve">South Africa</t>
  </si>
  <si>
    <t xml:space="preserve">Western Cape Province</t>
  </si>
  <si>
    <t xml:space="preserve">Rural / Western Cape Province</t>
  </si>
  <si>
    <t xml:space="preserve">https://www.globallivingwage.org/living-wage-benchmarks/living-wage-estimate-for-sri-lanka/</t>
  </si>
  <si>
    <t xml:space="preserve">Farm workers, 40 hours/week</t>
  </si>
  <si>
    <t xml:space="preserve">South African rand</t>
  </si>
  <si>
    <t xml:space="preserve">ZAR</t>
  </si>
  <si>
    <t xml:space="preserve">Sri Lanka</t>
  </si>
  <si>
    <t xml:space="preserve">Estate Sector</t>
  </si>
  <si>
    <t xml:space="preserve">Rural / Estate Sector</t>
  </si>
  <si>
    <t xml:space="preserve">Workers in any industry or service</t>
  </si>
  <si>
    <t xml:space="preserve">Sri Lankan rupee</t>
  </si>
  <si>
    <t xml:space="preserve">LKR</t>
  </si>
  <si>
    <t xml:space="preserve">https://www.globallivingwage.org/living-income-reference-value-rural-tanzania/</t>
  </si>
  <si>
    <t xml:space="preserve">Tanzania</t>
  </si>
  <si>
    <t xml:space="preserve">Tanzanian shilling</t>
  </si>
  <si>
    <t xml:space="preserve">TZS</t>
  </si>
  <si>
    <t xml:space="preserve">https://www.globallivingwage.org/living-wage-reference-value-urban-thailand/</t>
  </si>
  <si>
    <t xml:space="preserve">Thailand</t>
  </si>
  <si>
    <t xml:space="preserve">https://globallivingwage.org/living-wage-benchmarks/living-wage-for-rural-ilocos-philippines/</t>
  </si>
  <si>
    <t xml:space="preserve">Bangkok Region
48hrs/week</t>
  </si>
  <si>
    <t xml:space="preserve">Thai Baht</t>
  </si>
  <si>
    <t xml:space="preserve">THB</t>
  </si>
  <si>
    <t xml:space="preserve">Philippines</t>
  </si>
  <si>
    <t xml:space="preserve">Ilocos Sur Province</t>
  </si>
  <si>
    <t xml:space="preserve">Rural / Ilocos Sur Province</t>
  </si>
  <si>
    <t xml:space="preserve">https://www.globallivingwage.org/living-wage-reference-value-rural-tunisia/</t>
  </si>
  <si>
    <t xml:space="preserve">Agriculture - Non Plantation, high value</t>
  </si>
  <si>
    <t xml:space="preserve">Philippine Pesos</t>
  </si>
  <si>
    <t xml:space="preserve">P</t>
  </si>
  <si>
    <t xml:space="preserve">Tunisia</t>
  </si>
  <si>
    <t xml:space="preserve">Non-agriculture, 48h/week</t>
  </si>
  <si>
    <t xml:space="preserve">Tunisian dinar</t>
  </si>
  <si>
    <t xml:space="preserve">TND</t>
  </si>
  <si>
    <t xml:space="preserve">Turkey</t>
  </si>
  <si>
    <t xml:space="preserve">https://www.globallivingwage.org/living-income-reference-value-rural-turkey/</t>
  </si>
  <si>
    <t xml:space="preserve">Gross</t>
  </si>
  <si>
    <t xml:space="preserve">Turkish lira</t>
  </si>
  <si>
    <t xml:space="preserve">TRY</t>
  </si>
  <si>
    <t xml:space="preserve">https://www.globallivingwage.org/living-wage-benchmarks/living-wage-for-lake-victoria-basin-uganda/</t>
  </si>
  <si>
    <t xml:space="preserve">Uganda</t>
  </si>
  <si>
    <t xml:space="preserve">Lake Victoria Basin</t>
  </si>
  <si>
    <t xml:space="preserve">Rural / Lake Victoria Basin</t>
  </si>
  <si>
    <t xml:space="preserve">Update 2022 Original 2019</t>
  </si>
  <si>
    <t xml:space="preserve">https://www.globallivingwage.org/living-wage-benchmarks/rural-vietnam/</t>
  </si>
  <si>
    <t xml:space="preserve">Ugandan shilling</t>
  </si>
  <si>
    <t xml:space="preserve">UGX</t>
  </si>
  <si>
    <t xml:space="preserve">Vietnam</t>
  </si>
  <si>
    <t xml:space="preserve">Economic Zone 4</t>
  </si>
  <si>
    <t xml:space="preserve">Rural / Economic Zone 4</t>
  </si>
  <si>
    <t xml:space="preserve">Update 2020 Original 2016</t>
  </si>
  <si>
    <t xml:space="preserve">https://www.globallivingwage.org/living-wage-benchmarks/urban-vietnam/</t>
  </si>
  <si>
    <t xml:space="preserve">2016/ 20</t>
  </si>
  <si>
    <t xml:space="preserve">region 4</t>
  </si>
  <si>
    <t xml:space="preserve">Vietnamese dong</t>
  </si>
  <si>
    <t xml:space="preserve">VND</t>
  </si>
  <si>
    <t xml:space="preserve">Ho Chi Minh City</t>
  </si>
  <si>
    <t xml:space="preserve">Urban / Ho Chi Minh City</t>
  </si>
  <si>
    <t xml:space="preserve">https://globallivingwage.org/reference-value/living-wage-reference-value%e2%81%a0-rural-zambia/</t>
  </si>
  <si>
    <t xml:space="preserve">region 1</t>
  </si>
  <si>
    <t xml:space="preserve">Zambia</t>
  </si>
  <si>
    <t xml:space="preserve">https://globallivingwage.org/reference-value/living-wage-reference-value%e2%81%a0-rural-zimbabwe/</t>
  </si>
  <si>
    <t xml:space="preserve">Shop Worker Grade I-General Worker-48 work hours per week</t>
  </si>
  <si>
    <t xml:space="preserve">Zambian Kwachas</t>
  </si>
  <si>
    <t xml:space="preserve">K</t>
  </si>
  <si>
    <t xml:space="preserve">Zimbabwe</t>
  </si>
  <si>
    <t xml:space="preserve">Zimbabwean US Dollars</t>
  </si>
  <si>
    <t xml:space="preserve">Last Updated: 25/07/2023</t>
  </si>
  <si>
    <t xml:space="preserve">Source: World bank 2023</t>
  </si>
  <si>
    <t xml:space="preserve">Country Name</t>
  </si>
  <si>
    <t xml:space="preserve">Afghanistan</t>
  </si>
  <si>
    <t xml:space="preserve">Africa Eastern and Southern</t>
  </si>
  <si>
    <t xml:space="preserve">Africa Western and Central</t>
  </si>
  <si>
    <t xml:space="preserve">Albania</t>
  </si>
  <si>
    <t xml:space="preserve">Algeria</t>
  </si>
  <si>
    <t xml:space="preserve">American Samoa</t>
  </si>
  <si>
    <t xml:space="preserve">Andorra</t>
  </si>
  <si>
    <t xml:space="preserve">Angola</t>
  </si>
  <si>
    <t xml:space="preserve">Antigua and Barbuda</t>
  </si>
  <si>
    <t xml:space="preserve">Arab World</t>
  </si>
  <si>
    <t xml:space="preserve">Armenia</t>
  </si>
  <si>
    <t xml:space="preserve">Aruba</t>
  </si>
  <si>
    <t xml:space="preserve">Australia</t>
  </si>
  <si>
    <t xml:space="preserve">Austria</t>
  </si>
  <si>
    <t xml:space="preserve">Azerbaijan</t>
  </si>
  <si>
    <t xml:space="preserve">Bahamas, The</t>
  </si>
  <si>
    <t xml:space="preserve">Bahrain</t>
  </si>
  <si>
    <t xml:space="preserve">Barbados</t>
  </si>
  <si>
    <t xml:space="preserve">Belarus</t>
  </si>
  <si>
    <t xml:space="preserve">Belgium</t>
  </si>
  <si>
    <t xml:space="preserve">Benin</t>
  </si>
  <si>
    <t xml:space="preserve">Bermuda</t>
  </si>
  <si>
    <t xml:space="preserve">Bhutan</t>
  </si>
  <si>
    <t xml:space="preserve">Bolivia</t>
  </si>
  <si>
    <t xml:space="preserve">Bosnia and Herzegovina</t>
  </si>
  <si>
    <t xml:space="preserve">Botswana</t>
  </si>
  <si>
    <t xml:space="preserve">British Virgin Islands</t>
  </si>
  <si>
    <t xml:space="preserve">Brunei Darussalam</t>
  </si>
  <si>
    <t xml:space="preserve">Bulgaria</t>
  </si>
  <si>
    <t xml:space="preserve">Burundi</t>
  </si>
  <si>
    <t xml:space="preserve">Cabo Verde</t>
  </si>
  <si>
    <t xml:space="preserve">Canada</t>
  </si>
  <si>
    <t xml:space="preserve">Caribbean small states</t>
  </si>
  <si>
    <t xml:space="preserve">Cayman Islands</t>
  </si>
  <si>
    <t xml:space="preserve">Central African Republic</t>
  </si>
  <si>
    <t xml:space="preserve">Central Europe and the Baltics</t>
  </si>
  <si>
    <t xml:space="preserve">Channel Islands</t>
  </si>
  <si>
    <t xml:space="preserve">Comoros</t>
  </si>
  <si>
    <t xml:space="preserve">Croatia</t>
  </si>
  <si>
    <t xml:space="preserve">Cuba</t>
  </si>
  <si>
    <t xml:space="preserve">Curacao</t>
  </si>
  <si>
    <t xml:space="preserve">Cyprus</t>
  </si>
  <si>
    <t xml:space="preserve">Czech Republic</t>
  </si>
  <si>
    <t xml:space="preserve">Denmark</t>
  </si>
  <si>
    <t xml:space="preserve">Djibouti</t>
  </si>
  <si>
    <t xml:space="preserve">Dominica</t>
  </si>
  <si>
    <t xml:space="preserve">Early-demographic dividend</t>
  </si>
  <si>
    <t xml:space="preserve">East Asia &amp; Pacific</t>
  </si>
  <si>
    <t xml:space="preserve">East Asia &amp; Pacific (excluding high income)</t>
  </si>
  <si>
    <t xml:space="preserve">East Asia &amp; Pacific (IDA &amp; IBRD countries)</t>
  </si>
  <si>
    <t xml:space="preserve">Equatorial Guinea</t>
  </si>
  <si>
    <t xml:space="preserve">Eritrea</t>
  </si>
  <si>
    <t xml:space="preserve">Estonia</t>
  </si>
  <si>
    <t xml:space="preserve">Eswatini</t>
  </si>
  <si>
    <t xml:space="preserve">Europe &amp; Central Asia</t>
  </si>
  <si>
    <t xml:space="preserve">Europe &amp; Central Asia (excluding high income)</t>
  </si>
  <si>
    <t xml:space="preserve">Europe &amp; Central Asia (IDA &amp; IBRD countries)</t>
  </si>
  <si>
    <t xml:space="preserve">European Union</t>
  </si>
  <si>
    <t xml:space="preserve">Faroe Islands</t>
  </si>
  <si>
    <t xml:space="preserve">Fiji</t>
  </si>
  <si>
    <t xml:space="preserve">Finland</t>
  </si>
  <si>
    <t xml:space="preserve">Fragile and conflict affected situations</t>
  </si>
  <si>
    <t xml:space="preserve">France</t>
  </si>
  <si>
    <t xml:space="preserve">French Polynesia</t>
  </si>
  <si>
    <t xml:space="preserve">Gambia, The</t>
  </si>
  <si>
    <t xml:space="preserve">Georgia</t>
  </si>
  <si>
    <t xml:space="preserve">Germany</t>
  </si>
  <si>
    <t xml:space="preserve">Gibraltar</t>
  </si>
  <si>
    <t xml:space="preserve">Greece</t>
  </si>
  <si>
    <t xml:space="preserve">Greenland</t>
  </si>
  <si>
    <t xml:space="preserve">Grenada</t>
  </si>
  <si>
    <t xml:space="preserve">Guam</t>
  </si>
  <si>
    <t xml:space="preserve">Guinea</t>
  </si>
  <si>
    <t xml:space="preserve">Guinea-Bissau</t>
  </si>
  <si>
    <t xml:space="preserve">Guyana</t>
  </si>
  <si>
    <t xml:space="preserve">Haiti</t>
  </si>
  <si>
    <t xml:space="preserve">Heavily indebted poor countries (HIPC)</t>
  </si>
  <si>
    <t xml:space="preserve">High income</t>
  </si>
  <si>
    <t xml:space="preserve">Hong Kong SAR, China</t>
  </si>
  <si>
    <t xml:space="preserve">Hungary</t>
  </si>
  <si>
    <t xml:space="preserve">IBRD only</t>
  </si>
  <si>
    <t xml:space="preserve">Iceland</t>
  </si>
  <si>
    <t xml:space="preserve">IDA &amp; IBRD total</t>
  </si>
  <si>
    <t xml:space="preserve">IDA blend</t>
  </si>
  <si>
    <t xml:space="preserve">IDA only</t>
  </si>
  <si>
    <t xml:space="preserve">IDA total</t>
  </si>
  <si>
    <t xml:space="preserve">Indonesia</t>
  </si>
  <si>
    <t xml:space="preserve">Iran, Islamic Rep.</t>
  </si>
  <si>
    <t xml:space="preserve">Iraq</t>
  </si>
  <si>
    <t xml:space="preserve">Ireland</t>
  </si>
  <si>
    <t xml:space="preserve">Isle of Man</t>
  </si>
  <si>
    <t xml:space="preserve">Israel</t>
  </si>
  <si>
    <t xml:space="preserve">Italy</t>
  </si>
  <si>
    <t xml:space="preserve">Jamaica</t>
  </si>
  <si>
    <t xml:space="preserve">Japan</t>
  </si>
  <si>
    <t xml:space="preserve">Kazakhstan</t>
  </si>
  <si>
    <t xml:space="preserve">Kiribati</t>
  </si>
  <si>
    <t xml:space="preserve">Korea, Dem. People's Rep.</t>
  </si>
  <si>
    <t xml:space="preserve">Korea, Rep.</t>
  </si>
  <si>
    <t xml:space="preserve">Kosovo</t>
  </si>
  <si>
    <t xml:space="preserve">Kuwait</t>
  </si>
  <si>
    <t xml:space="preserve">Kyrgyz Republic</t>
  </si>
  <si>
    <t xml:space="preserve">Lao PDR</t>
  </si>
  <si>
    <t xml:space="preserve">Late-demographic dividend</t>
  </si>
  <si>
    <t xml:space="preserve">Latin America &amp; Caribbean</t>
  </si>
  <si>
    <t xml:space="preserve">Latin America &amp; Caribbean (excluding high income)</t>
  </si>
  <si>
    <t xml:space="preserve">Latin America &amp; the Caribbean (IDA &amp; IBRD countries)</t>
  </si>
  <si>
    <t xml:space="preserve">Latvia</t>
  </si>
  <si>
    <t xml:space="preserve">Least developed countries: UN classification</t>
  </si>
  <si>
    <t xml:space="preserve">Lebanon</t>
  </si>
  <si>
    <t xml:space="preserve">Lesotho</t>
  </si>
  <si>
    <t xml:space="preserve">Liberia</t>
  </si>
  <si>
    <t xml:space="preserve">Libya</t>
  </si>
  <si>
    <t xml:space="preserve">Liechtenstein</t>
  </si>
  <si>
    <t xml:space="preserve">Lithuania</t>
  </si>
  <si>
    <t xml:space="preserve">Low &amp; middle income</t>
  </si>
  <si>
    <t xml:space="preserve">Low income</t>
  </si>
  <si>
    <t xml:space="preserve">Lower middle income</t>
  </si>
  <si>
    <t xml:space="preserve">Luxembourg</t>
  </si>
  <si>
    <t xml:space="preserve">Macao SAR, China</t>
  </si>
  <si>
    <t xml:space="preserve">Malaysia</t>
  </si>
  <si>
    <t xml:space="preserve">Maldives</t>
  </si>
  <si>
    <t xml:space="preserve">Mali</t>
  </si>
  <si>
    <t xml:space="preserve">Malta</t>
  </si>
  <si>
    <t xml:space="preserve">Marshall Islands</t>
  </si>
  <si>
    <t xml:space="preserve">Mauritania</t>
  </si>
  <si>
    <t xml:space="preserve">Mauritius</t>
  </si>
  <si>
    <t xml:space="preserve">Micronesia, Fed. Sts.</t>
  </si>
  <si>
    <t xml:space="preserve">Middle East &amp; North Africa</t>
  </si>
  <si>
    <t xml:space="preserve">Middle East &amp; North Africa (excluding high income)</t>
  </si>
  <si>
    <t xml:space="preserve">Middle East &amp; North Africa (IDA &amp; IBRD countries)</t>
  </si>
  <si>
    <t xml:space="preserve">Middle income</t>
  </si>
  <si>
    <t xml:space="preserve">Moldova</t>
  </si>
  <si>
    <t xml:space="preserve">Monaco</t>
  </si>
  <si>
    <t xml:space="preserve">Mongolia</t>
  </si>
  <si>
    <t xml:space="preserve">Montenegro</t>
  </si>
  <si>
    <t xml:space="preserve">Myanmar</t>
  </si>
  <si>
    <t xml:space="preserve">Namibia</t>
  </si>
  <si>
    <t xml:space="preserve">Nauru</t>
  </si>
  <si>
    <t xml:space="preserve">Nepal</t>
  </si>
  <si>
    <t xml:space="preserve">Netherlands</t>
  </si>
  <si>
    <t xml:space="preserve">New Caledonia</t>
  </si>
  <si>
    <t xml:space="preserve">New Zealand</t>
  </si>
  <si>
    <t xml:space="preserve">Niger</t>
  </si>
  <si>
    <t xml:space="preserve">North America</t>
  </si>
  <si>
    <t xml:space="preserve">North Macedonia</t>
  </si>
  <si>
    <t xml:space="preserve">Northern Mariana Islands</t>
  </si>
  <si>
    <t xml:space="preserve">Norway</t>
  </si>
  <si>
    <t xml:space="preserve">Not classified</t>
  </si>
  <si>
    <t xml:space="preserve">OECD members</t>
  </si>
  <si>
    <t xml:space="preserve">Oman</t>
  </si>
  <si>
    <t xml:space="preserve">Other small states</t>
  </si>
  <si>
    <t xml:space="preserve">Pacific island small states</t>
  </si>
  <si>
    <t xml:space="preserve">Palau</t>
  </si>
  <si>
    <t xml:space="preserve">Paraguay</t>
  </si>
  <si>
    <t xml:space="preserve">Poland</t>
  </si>
  <si>
    <t xml:space="preserve">Portugal</t>
  </si>
  <si>
    <t xml:space="preserve">Post-demographic dividend</t>
  </si>
  <si>
    <t xml:space="preserve">Pre-demographic dividend</t>
  </si>
  <si>
    <t xml:space="preserve">Puerto Rico</t>
  </si>
  <si>
    <t xml:space="preserve">Qatar</t>
  </si>
  <si>
    <t xml:space="preserve">Romania</t>
  </si>
  <si>
    <t xml:space="preserve">Russian Federation</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</si>
  <si>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</si>
  <si>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</si>
  <si>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</si>
  <si>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</si>
  <si>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</si>
  <si>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</si>
  <si>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</si>
  <si>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</si>
  <si>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</si>
  <si>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Sint Maarten (Dutch part)</t>
  </si>
  <si>
    <t xml:space="preserve">Slovak Republic</t>
  </si>
  <si>
    <t xml:space="preserve">Slovenia</t>
  </si>
  <si>
    <t xml:space="preserve">Small states</t>
  </si>
  <si>
    <t xml:space="preserve">Solomon Islands</t>
  </si>
  <si>
    <t xml:space="preserve">Somalia</t>
  </si>
  <si>
    <t xml:space="preserve">South Asia</t>
  </si>
  <si>
    <t xml:space="preserve">South Asia (IDA &amp; IBRD)</t>
  </si>
  <si>
    <t xml:space="preserve">South Sudan</t>
  </si>
  <si>
    <t xml:space="preserve">Spain</t>
  </si>
  <si>
    <t xml:space="preserve">St. Kitts and Nevis</t>
  </si>
  <si>
    <t xml:space="preserve">St. Lucia</t>
  </si>
  <si>
    <t xml:space="preserve">St. Martin (French part)</t>
  </si>
  <si>
    <t xml:space="preserve">St. Vincent and the Grenadines</t>
  </si>
  <si>
    <t xml:space="preserve">Sub-Saharan Africa</t>
  </si>
  <si>
    <t xml:space="preserve">Sub-Saharan Africa (excluding high income)</t>
  </si>
  <si>
    <t xml:space="preserve">Sub-Saharan Africa (IDA &amp; IBRD countries)</t>
  </si>
  <si>
    <t xml:space="preserve">Sudan</t>
  </si>
  <si>
    <t xml:space="preserve">Suriname</t>
  </si>
  <si>
    <t xml:space="preserve">Sweden</t>
  </si>
  <si>
    <t xml:space="preserve">Switzerland</t>
  </si>
  <si>
    <t xml:space="preserve">Syrian Arab Republic</t>
  </si>
  <si>
    <t xml:space="preserve">Tajikistan</t>
  </si>
  <si>
    <t xml:space="preserve">Timor-Leste</t>
  </si>
  <si>
    <t xml:space="preserve">Togo</t>
  </si>
  <si>
    <t xml:space="preserve">Tonga</t>
  </si>
  <si>
    <t xml:space="preserve">Trinidad and Tobago</t>
  </si>
  <si>
    <t xml:space="preserve">Turkiye</t>
  </si>
  <si>
    <t xml:space="preserve">Turkmenistan</t>
  </si>
  <si>
    <t xml:space="preserve">Turks and Caicos Islands</t>
  </si>
  <si>
    <t xml:space="preserve">Tuvalu</t>
  </si>
  <si>
    <t xml:space="preserve">Ukraine</t>
  </si>
  <si>
    <t xml:space="preserve">United Arab Emirates</t>
  </si>
  <si>
    <t xml:space="preserve">United Kingdom</t>
  </si>
  <si>
    <t xml:space="preserve">United States</t>
  </si>
  <si>
    <t xml:space="preserve">Upper middle income</t>
  </si>
  <si>
    <t xml:space="preserve">Uruguay</t>
  </si>
  <si>
    <t xml:space="preserve">Uzbekistan</t>
  </si>
  <si>
    <t xml:space="preserve">Vanuatu</t>
  </si>
  <si>
    <t xml:space="preserve">Venezuela, RB</t>
  </si>
  <si>
    <t xml:space="preserve">Virgin Islands (U.S.)</t>
  </si>
  <si>
    <t xml:space="preserve">West Bank and Gaza</t>
  </si>
  <si>
    <t xml:space="preserve">World</t>
  </si>
  <si>
    <t xml:space="preserve">Yemen, Rep.</t>
  </si>
  <si>
    <t xml:space="preserve">Last Updated: August 2022</t>
  </si>
  <si>
    <t xml:space="preserve">Source: Worldbank 2023</t>
  </si>
  <si>
    <t xml:space="preserve">PPP conversion factor, GDP (LCU per international $)</t>
  </si>
  <si>
    <t xml:space="preserve">Euro area</t>
  </si>
  <si>
    <t xml:space="preserve">Latest update: August 2023</t>
  </si>
  <si>
    <t xml:space="preserve">Consumer Price Index</t>
  </si>
  <si>
    <t xml:space="preserve">Source IMF, 2023</t>
  </si>
  <si>
    <t xml:space="preserve">Afghanistan, Islamic Rep. of</t>
  </si>
  <si>
    <t xml:space="preserve">Anguilla</t>
  </si>
  <si>
    <t xml:space="preserve">Armenia, Rep. of</t>
  </si>
  <si>
    <t xml:space="preserve">Aruba, Kingdom of the Netherlands</t>
  </si>
  <si>
    <t xml:space="preserve">Azerbaijan, Rep. of</t>
  </si>
  <si>
    <t xml:space="preserve">Bahrain, Kingdom of</t>
  </si>
  <si>
    <t xml:space="preserve">Belarus, Rep. of</t>
  </si>
  <si>
    <t xml:space="preserve">Central African Rep.</t>
  </si>
  <si>
    <t xml:space="preserve">China, P.R.: Hong Kong</t>
  </si>
  <si>
    <t xml:space="preserve">China, P.R.: Macao</t>
  </si>
  <si>
    <t xml:space="preserve">China, P.R.: Mainland</t>
  </si>
  <si>
    <t xml:space="preserve">Comoros, Union of the</t>
  </si>
  <si>
    <t xml:space="preserve">Congo, Dem. Rep. of the</t>
  </si>
  <si>
    <t xml:space="preserve">Congo, Rep. of</t>
  </si>
  <si>
    <t xml:space="preserve">Côte d'Ivoire</t>
  </si>
  <si>
    <t xml:space="preserve">Croatia, Rep. of</t>
  </si>
  <si>
    <t xml:space="preserve">Curaçao, Kingdom of the Netherlands</t>
  </si>
  <si>
    <t xml:space="preserve">Czech Rep.</t>
  </si>
  <si>
    <t xml:space="preserve">Dominican Rep.</t>
  </si>
  <si>
    <t xml:space="preserve">Egypt, Arab Rep. of</t>
  </si>
  <si>
    <t xml:space="preserve">Equatorial Guinea, Rep. of</t>
  </si>
  <si>
    <t xml:space="preserve">Estonia, Rep. of</t>
  </si>
  <si>
    <t xml:space="preserve">Eswatini, Kingdom of</t>
  </si>
  <si>
    <t xml:space="preserve">Ethiopia, The Federal Dem. Rep. of</t>
  </si>
  <si>
    <t xml:space="preserve">Fiji, Rep. of</t>
  </si>
  <si>
    <t xml:space="preserve">Guadeloupe</t>
  </si>
  <si>
    <t xml:space="preserve">Iran, Islamic Rep. of</t>
  </si>
  <si>
    <t xml:space="preserve">Kazakhstan, Rep. of</t>
  </si>
  <si>
    <t xml:space="preserve">Korea, Rep. of</t>
  </si>
  <si>
    <t xml:space="preserve">Kosovo, Rep. of</t>
  </si>
  <si>
    <t xml:space="preserve">Kyrgyz Rep.</t>
  </si>
  <si>
    <t xml:space="preserve">Lao People's Dem. Rep.</t>
  </si>
  <si>
    <t xml:space="preserve">Lesotho, Kingdom of</t>
  </si>
  <si>
    <t xml:space="preserve">Madagascar, Rep. of</t>
  </si>
  <si>
    <t xml:space="preserve">Martinique</t>
  </si>
  <si>
    <t xml:space="preserve">Mauritania, Islamic Rep. of</t>
  </si>
  <si>
    <t xml:space="preserve">Micronesia, Federated States of</t>
  </si>
  <si>
    <t xml:space="preserve">Moldova, Rep. of</t>
  </si>
  <si>
    <t xml:space="preserve">Montserrat</t>
  </si>
  <si>
    <t xml:space="preserve">Mozambique, Rep. of</t>
  </si>
  <si>
    <t xml:space="preserve">Nauru, Rep. of</t>
  </si>
  <si>
    <t xml:space="preserve">Netherlands, The</t>
  </si>
  <si>
    <t xml:space="preserve">North Macedonia, Republic of</t>
  </si>
  <si>
    <t xml:space="preserve">Palau, Rep. of</t>
  </si>
  <si>
    <t xml:space="preserve">Poland, Rep. of</t>
  </si>
  <si>
    <t xml:space="preserve">San Marino, Rep. of</t>
  </si>
  <si>
    <t xml:space="preserve">São Tomé and Príncipe, Dem. Rep. of</t>
  </si>
  <si>
    <t xml:space="preserve">Serbia, Rep. of</t>
  </si>
  <si>
    <t xml:space="preserve">Sint Maarten, Kingdom of the Netherlands</t>
  </si>
  <si>
    <t xml:space="preserve">Slovak Rep.</t>
  </si>
  <si>
    <t xml:space="preserve">Slovenia, Rep. of</t>
  </si>
  <si>
    <t xml:space="preserve">South Sudan, Rep. of</t>
  </si>
  <si>
    <t xml:space="preserve">Syrian Arab Rep.</t>
  </si>
  <si>
    <t xml:space="preserve">Tajikistan, Rep. of</t>
  </si>
  <si>
    <t xml:space="preserve">Tanzania, United Rep. of</t>
  </si>
  <si>
    <t xml:space="preserve">Timor-Leste, Dem. Rep. of</t>
  </si>
  <si>
    <t xml:space="preserve">Uzbekistan, Rep. of</t>
  </si>
  <si>
    <t xml:space="preserve">Venezuela, Rep. Bolivariana de</t>
  </si>
  <si>
    <t xml:space="preserve">Yemen, Rep. of</t>
  </si>
  <si>
    <t xml:space="preserve">Legend: Living Wage &amp; Living Income Dataset</t>
  </si>
  <si>
    <t xml:space="preserve">Description</t>
  </si>
  <si>
    <t xml:space="preserve">Example</t>
  </si>
  <si>
    <t xml:space="preserve">Name of the coutry, that data are from</t>
  </si>
  <si>
    <t xml:space="preserve">Indicates whether data are for rural/urban regions</t>
  </si>
  <si>
    <t xml:space="preserve">Subnational region the data are valid for</t>
  </si>
  <si>
    <t xml:space="preserve">Includes link with source of the data  </t>
  </si>
  <si>
    <t xml:space="preserve">Average number of household members</t>
  </si>
  <si>
    <t xml:space="preserve">Average number of adults per household</t>
  </si>
  <si>
    <t xml:space="preserve">person/ household</t>
  </si>
  <si>
    <t xml:space="preserve">Average number of working adults per household</t>
  </si>
  <si>
    <t xml:space="preserve">Year of data collection</t>
  </si>
  <si>
    <t xml:space="preserve">Source of the data</t>
  </si>
  <si>
    <t xml:space="preserve">Living Income
Per person/month</t>
  </si>
  <si>
    <t xml:space="preserve">Local currency unit</t>
  </si>
  <si>
    <t xml:space="preserve">US Dollar</t>
  </si>
  <si>
    <t xml:space="preserve">Euro</t>
  </si>
  <si>
    <t xml:space="preserve">Purchasing power parities -  rates of currency conversion that try to equalise the purchasing power of different currencies, by eliminating the differences in price levels between countries. Learn more  here</t>
  </si>
  <si>
    <t xml:space="preserve">Living Income
Per household/month</t>
  </si>
  <si>
    <r>
      <rPr>
        <b val="true"/>
        <u val="single"/>
        <sz val="14"/>
        <color rgb="FF267459"/>
        <rFont val="Corbel"/>
        <family val="0"/>
        <charset val="1"/>
      </rPr>
      <t xml:space="preserve">International Poverty Lines
</t>
    </r>
    <r>
      <rPr>
        <u val="single"/>
        <sz val="13"/>
        <color rgb="FF707070"/>
        <rFont val="Corbel"/>
        <family val="0"/>
        <charset val="1"/>
      </rPr>
      <t xml:space="preserve">Source: World Bank</t>
    </r>
  </si>
  <si>
    <t xml:space="preserve">The International Poverty Lines are retrieved from the World Bank and differ per country according to the World Bank classification by income group. They are based on a division into 4 income groupings: low-income Int. Poverty Line, set at $1.90/day; lower-middle income Int. Poverty Line, set at $3.20/day; upper-middle income Int. Poverty Line, set at $5.50/day; and high-income Int. Poverty Line, set at $21.70/day. Information on household size and labour force from the LW/LI studies was taken into account. Country overview World Bank</t>
  </si>
  <si>
    <t xml:space="preserve">Percentage of the population living below the national poverty line. </t>
  </si>
  <si>
    <t xml:space="preserve">Int. poverty line
Per person/day</t>
  </si>
  <si>
    <t xml:space="preserve">International poverty line per person per day</t>
  </si>
  <si>
    <t xml:space="preserve">Int. poverty line
Per person/month</t>
  </si>
  <si>
    <t xml:space="preserve">Int. poverty line 
Per household/month</t>
  </si>
  <si>
    <t xml:space="preserve">National poverty line
Per person/day</t>
  </si>
  <si>
    <t xml:space="preserve">National poverty line
Per person/month</t>
  </si>
  <si>
    <t xml:space="preserve">National poverty line
Per household/month</t>
  </si>
  <si>
    <t xml:space="preserve">Source of information</t>
  </si>
  <si>
    <t xml:space="preserve">Living Wage 
Per fulltime worker/month</t>
  </si>
  <si>
    <t xml:space="preserve">Living Wage
Per household/month</t>
  </si>
  <si>
    <t xml:space="preserve">The data refer to national minimum wage rates where they exist. For countries with multiple minimum wage rates, the selected rate has been specified. Data reported as hourly, weekly, and yearly are converted to monthly, using a 45-hour standard work week, with a maximum of 8 hours per day. The information on household size and labour force from the LW/LI studies was taken into account.</t>
  </si>
  <si>
    <t xml:space="preserve">Year, type</t>
  </si>
  <si>
    <t xml:space="preserve">Year and kind of data collection</t>
  </si>
  <si>
    <t xml:space="preserve">Type of worker (if applicable)</t>
  </si>
  <si>
    <t xml:space="preserve">Minimum Wage 
Per fulltime worker/month</t>
  </si>
  <si>
    <t xml:space="preserve">Minimum Wage
Per household/month</t>
  </si>
  <si>
    <t xml:space="preserve">Official code of the currency</t>
  </si>
  <si>
    <t xml:space="preserve">Find the information you need and adjust it to your needs with this 3-step calculator </t>
  </si>
  <si>
    <t xml:space="preserve">Step 1: Select your country</t>
  </si>
  <si>
    <t xml:space="preserve">Location</t>
  </si>
  <si>
    <t xml:space="preserve">Currency</t>
  </si>
  <si>
    <t xml:space="preserve">Local currency</t>
  </si>
  <si>
    <t xml:space="preserve">Use the arrow to select for which location(s) you want to retreive data on LI/LW benchmarks and the currency to use the calculator</t>
  </si>
  <si>
    <t xml:space="preserve">Brazil / Cocoa growing regions area / Southeast
Pará</t>
  </si>
  <si>
    <t xml:space="preserve">Region</t>
  </si>
  <si>
    <t xml:space="preserve">Original data</t>
  </si>
  <si>
    <t xml:space="preserve">Below we present the benchmark levels in your study area based on your selection</t>
  </si>
  <si>
    <t xml:space="preserve">Income</t>
  </si>
  <si>
    <t xml:space="preserve">Wages</t>
  </si>
  <si>
    <t xml:space="preserve">Household composition</t>
  </si>
  <si>
    <t xml:space="preserve">Unit</t>
  </si>
  <si>
    <t xml:space="preserve">Living Income</t>
  </si>
  <si>
    <t xml:space="preserve">International Poverty Lines</t>
  </si>
  <si>
    <t xml:space="preserve">Living Wages</t>
  </si>
  <si>
    <t xml:space="preserve">Minimum Wages</t>
  </si>
  <si>
    <t xml:space="preserve">Inflation rates</t>
  </si>
  <si>
    <t xml:space="preserve">Original year</t>
  </si>
  <si>
    <t xml:space="preserve">Year (of study)</t>
  </si>
  <si>
    <t xml:space="preserve">CPI in original</t>
  </si>
  <si>
    <t xml:space="preserve">household size</t>
  </si>
  <si>
    <t xml:space="preserve">% of pop.</t>
  </si>
  <si>
    <t xml:space="preserve">New year</t>
  </si>
  <si>
    <t xml:space="preserve">CPI in new year</t>
  </si>
  <si>
    <t xml:space="preserve"># fulltime workers/household</t>
  </si>
  <si>
    <t xml:space="preserve">Inflation rate:</t>
  </si>
  <si>
    <t xml:space="preserve">Step 2: Change the year</t>
  </si>
  <si>
    <r>
      <rPr>
        <sz val="11"/>
        <color rgb="FF385623"/>
        <rFont val="Corbel"/>
        <family val="0"/>
        <charset val="1"/>
      </rPr>
      <t xml:space="preserve">In step 2, you can transform the benchmark values to a specific year while accounting for inflation. Fill in the year for which you want to calculate the benchmark values. Inflation rates are calculated by using exchange rates and inflation rates. Please consults the </t>
    </r>
    <r>
      <rPr>
        <b val="true"/>
        <u val="single"/>
        <sz val="11"/>
        <color rgb="FF385623"/>
        <rFont val="Corbel"/>
        <family val="0"/>
        <charset val="1"/>
      </rPr>
      <t xml:space="preserve">Additional guidance on formulas</t>
    </r>
    <r>
      <rPr>
        <sz val="11"/>
        <color rgb="FF385623"/>
        <rFont val="Corbel"/>
        <family val="0"/>
        <charset val="1"/>
      </rPr>
      <t xml:space="preserve"> to learn how the different values are calculated. The database does not yet contain data on inflation rates for 2022. The guidance provides an explanation on how to calculate inflation rates using the consumer price index and where the data for the consumer price index can be found.</t>
    </r>
  </si>
  <si>
    <t xml:space="preserve">Use the arrow to select the year in the white cell</t>
  </si>
  <si>
    <t xml:space="preserve">Household composition </t>
  </si>
  <si>
    <t xml:space="preserve">Benchmark</t>
  </si>
  <si>
    <t xml:space="preserve">For what year do you want to see the results?</t>
  </si>
  <si>
    <t xml:space="preserve">Want to view a result in USD or Euro? Use the arrow to select the benchmark.</t>
  </si>
  <si>
    <t xml:space="preserve">To use this calculator, go back to Step 1 and select LCU in Currency. 		</t>
  </si>
  <si>
    <t xml:space="preserve">Users are not able to select the year 2022 because inflation rates are not know for the full year. </t>
  </si>
  <si>
    <t xml:space="preserve">Please visit  this website for updates on the latest available inflation rate in 2022</t>
  </si>
  <si>
    <t xml:space="preserve">Step 3: Change household composition in addition to year</t>
  </si>
  <si>
    <r>
      <rPr>
        <sz val="11"/>
        <color rgb="FF385623"/>
        <rFont val="Corbel"/>
        <family val="0"/>
        <charset val="1"/>
      </rPr>
      <t xml:space="preserve">In Step 2 you had the possiblity to change the year. You can use Step 3 to also change the household composition to adjust the benchmark. The year for which the benchmark is presented is the same as the one you indicated in Step 2. Step 3 allows you to adjust the income benchmark values for a "household/month" to account for a household composition other than the average household composition in the area of interest. Please consult the </t>
    </r>
    <r>
      <rPr>
        <b val="true"/>
        <u val="single"/>
        <sz val="11"/>
        <color rgb="FF385623"/>
        <rFont val="Corbel"/>
        <family val="0"/>
        <charset val="1"/>
      </rPr>
      <t xml:space="preserve">Additional guidance on formulas</t>
    </r>
    <r>
      <rPr>
        <sz val="11"/>
        <color rgb="FF385623"/>
        <rFont val="Corbel"/>
        <family val="0"/>
        <charset val="1"/>
      </rPr>
      <t xml:space="preserve"> to learn how the different values are calculated using either the OECD modified scale or linear approximation. Here we also describe how to adjust the benchmark value for a different household composition and for the current year (2022).</t>
    </r>
  </si>
  <si>
    <t xml:space="preserve">Step 3 can only be implemented after you finished step 2. Fill in the white cells. The more details you have about the household composition, the more informations you will get.</t>
  </si>
  <si>
    <t xml:space="preserve">Differences in scales</t>
  </si>
  <si>
    <t xml:space="preserve">Household size</t>
  </si>
  <si>
    <t xml:space="preserve">Per person/month (OECD modified scale)</t>
  </si>
  <si>
    <t xml:space="preserve">Adjust benchmark using adult equivalence scales (OECD-modified scale). We recommend to use this scale to adjust for a change in household composition. This scale can only be applied if you know the number of adults and children.</t>
  </si>
  <si>
    <t xml:space="preserve">Per household/month (OECD mod. scale)</t>
  </si>
  <si>
    <t xml:space="preserve">Per person/month (Linear scale)</t>
  </si>
  <si>
    <t xml:space="preserve">Adjust benchmark using a linear approximation</t>
  </si>
  <si>
    <t xml:space="preserve"># children</t>
  </si>
  <si>
    <t xml:space="preserve">Per household/month (Linear scale)</t>
  </si>
  <si>
    <t xml:space="preserve">Additional guidance on the formulas used in this dataset</t>
  </si>
  <si>
    <t xml:space="preserve">Click here for the source for exchange rates</t>
  </si>
  <si>
    <t xml:space="preserve">Click here for the source for Consumer Price Index</t>
  </si>
  <si>
    <t xml:space="preserve">Click here for the source for PPP conversion factor</t>
  </si>
</sst>
</file>

<file path=xl/styles.xml><?xml version="1.0" encoding="utf-8"?>
<styleSheet xmlns="http://schemas.openxmlformats.org/spreadsheetml/2006/main">
  <numFmts count="14">
    <numFmt numFmtId="164" formatCode="General"/>
    <numFmt numFmtId="165" formatCode="#,##0.00"/>
    <numFmt numFmtId="166" formatCode="_-* #,##0_-;\-* #,##0_-;_-* \-??_-;_-@"/>
    <numFmt numFmtId="167" formatCode="@"/>
    <numFmt numFmtId="168" formatCode="0.00"/>
    <numFmt numFmtId="169" formatCode="General"/>
    <numFmt numFmtId="170" formatCode="#,##0"/>
    <numFmt numFmtId="171" formatCode="0"/>
    <numFmt numFmtId="172" formatCode="0%"/>
    <numFmt numFmtId="173" formatCode="_(* #,##0_);_(* \(#,##0\);_(* \-_);_(@_)"/>
    <numFmt numFmtId="174" formatCode="0.0"/>
    <numFmt numFmtId="175" formatCode="#,##0.00000"/>
    <numFmt numFmtId="176" formatCode="0.0000000"/>
    <numFmt numFmtId="177" formatCode="m/d/yyyy"/>
  </numFmts>
  <fonts count="75">
    <font>
      <sz val="11"/>
      <color rgb="FF000000"/>
      <name val="Arial"/>
      <family val="0"/>
      <charset val="1"/>
    </font>
    <font>
      <sz val="10"/>
      <name val="Arial"/>
      <family val="0"/>
    </font>
    <font>
      <sz val="10"/>
      <name val="Arial"/>
      <family val="0"/>
    </font>
    <font>
      <sz val="10"/>
      <name val="Arial"/>
      <family val="0"/>
    </font>
    <font>
      <sz val="11"/>
      <color rgb="FF000000"/>
      <name val="Corbel"/>
      <family val="0"/>
      <charset val="1"/>
    </font>
    <font>
      <b val="true"/>
      <sz val="16"/>
      <color rgb="FF267459"/>
      <name val="Corbel"/>
      <family val="0"/>
      <charset val="1"/>
    </font>
    <font>
      <sz val="11"/>
      <name val="Corbel"/>
      <family val="0"/>
      <charset val="1"/>
    </font>
    <font>
      <u val="single"/>
      <sz val="13"/>
      <color rgb="FF707070"/>
      <name val="Corbel"/>
      <family val="0"/>
      <charset val="1"/>
    </font>
    <font>
      <sz val="11"/>
      <color rgb="FF7F7F7F"/>
      <name val="Corbel"/>
      <family val="0"/>
      <charset val="1"/>
    </font>
    <font>
      <b val="true"/>
      <sz val="13"/>
      <color rgb="FF707070"/>
      <name val="Corbel"/>
      <family val="0"/>
      <charset val="1"/>
    </font>
    <font>
      <b val="true"/>
      <sz val="13"/>
      <color rgb="FF000000"/>
      <name val="Corbel"/>
      <family val="0"/>
      <charset val="1"/>
    </font>
    <font>
      <b val="true"/>
      <sz val="14"/>
      <color rgb="FF267459"/>
      <name val="Corbel"/>
      <family val="0"/>
      <charset val="1"/>
    </font>
    <font>
      <sz val="13"/>
      <color rgb="FF707070"/>
      <name val="Corbel"/>
      <family val="0"/>
      <charset val="1"/>
    </font>
    <font>
      <sz val="11"/>
      <color rgb="FF267459"/>
      <name val="Corbel"/>
      <family val="0"/>
      <charset val="1"/>
    </font>
    <font>
      <b val="true"/>
      <sz val="11"/>
      <color rgb="FF267459"/>
      <name val="Corbel"/>
      <family val="0"/>
      <charset val="1"/>
    </font>
    <font>
      <sz val="11"/>
      <color rgb="FF707070"/>
      <name val="Corbel"/>
      <family val="0"/>
      <charset val="1"/>
    </font>
    <font>
      <sz val="14"/>
      <color rgb="FF267459"/>
      <name val="Corbel"/>
      <family val="0"/>
      <charset val="1"/>
    </font>
    <font>
      <b val="true"/>
      <sz val="14"/>
      <color rgb="FF000000"/>
      <name val="Corbel"/>
      <family val="0"/>
      <charset val="1"/>
    </font>
    <font>
      <b val="true"/>
      <sz val="11"/>
      <color rgb="FF707070"/>
      <name val="Corbel"/>
      <family val="0"/>
      <charset val="1"/>
    </font>
    <font>
      <b val="true"/>
      <sz val="13"/>
      <color rgb="FF267459"/>
      <name val="Corbel"/>
      <family val="0"/>
      <charset val="1"/>
    </font>
    <font>
      <sz val="13"/>
      <color rgb="FF267459"/>
      <name val="Corbel"/>
      <family val="0"/>
      <charset val="1"/>
    </font>
    <font>
      <u val="single"/>
      <sz val="11"/>
      <color rgb="FF808080"/>
      <name val="Arial"/>
      <family val="2"/>
      <charset val="1"/>
    </font>
    <font>
      <u val="single"/>
      <sz val="11"/>
      <color rgb="FF0563C1"/>
      <name val="Arial"/>
      <family val="2"/>
      <charset val="1"/>
    </font>
    <font>
      <sz val="11"/>
      <color rgb="FF808080"/>
      <name val="Corbel"/>
      <family val="0"/>
      <charset val="1"/>
    </font>
    <font>
      <u val="single"/>
      <sz val="11"/>
      <color rgb="FF808080"/>
      <name val="Corbel"/>
      <family val="0"/>
      <charset val="1"/>
    </font>
    <font>
      <u val="single"/>
      <sz val="11"/>
      <color rgb="FF000000"/>
      <name val="Arial"/>
      <family val="0"/>
      <charset val="1"/>
    </font>
    <font>
      <b val="true"/>
      <sz val="13"/>
      <color rgb="FF7F7F7F"/>
      <name val="Corbel"/>
      <family val="0"/>
      <charset val="1"/>
    </font>
    <font>
      <b val="true"/>
      <sz val="11"/>
      <color rgb="FF7F7F7F"/>
      <name val="Corbel"/>
      <family val="0"/>
      <charset val="1"/>
    </font>
    <font>
      <b val="true"/>
      <sz val="11"/>
      <color rgb="FF000000"/>
      <name val="Corbel"/>
      <family val="0"/>
      <charset val="1"/>
    </font>
    <font>
      <b val="true"/>
      <sz val="18"/>
      <color rgb="FF696969"/>
      <name val="Corbel"/>
      <family val="0"/>
      <charset val="1"/>
    </font>
    <font>
      <sz val="10"/>
      <color rgb="FF000000"/>
      <name val="Tahoma"/>
      <family val="2"/>
      <charset val="1"/>
    </font>
    <font>
      <sz val="10"/>
      <color rgb="FF000000"/>
      <name val="Arial"/>
      <family val="2"/>
      <charset val="1"/>
    </font>
    <font>
      <sz val="12"/>
      <color rgb="FF000000"/>
      <name val="Corbel"/>
      <family val="0"/>
      <charset val="1"/>
    </font>
    <font>
      <u val="single"/>
      <sz val="12"/>
      <color rgb="FF0563C1"/>
      <name val="Corbel"/>
      <family val="0"/>
      <charset val="1"/>
    </font>
    <font>
      <sz val="11"/>
      <color rgb="FF000000"/>
      <name val="Arial"/>
      <family val="2"/>
      <charset val="1"/>
    </font>
    <font>
      <b val="true"/>
      <sz val="13"/>
      <color rgb="FFFFFFFF"/>
      <name val="Corbel"/>
      <family val="0"/>
      <charset val="1"/>
    </font>
    <font>
      <sz val="13"/>
      <color rgb="FF000000"/>
      <name val="Corbel"/>
      <family val="0"/>
      <charset val="1"/>
    </font>
    <font>
      <sz val="11"/>
      <color rgb="FFFFFFFF"/>
      <name val="Corbel"/>
      <family val="0"/>
      <charset val="1"/>
    </font>
    <font>
      <sz val="11"/>
      <color rgb="FFFFFFFF"/>
      <name val="Arial"/>
      <family val="2"/>
      <charset val="1"/>
    </font>
    <font>
      <sz val="11"/>
      <color rgb="FF000000"/>
      <name val="Calibri"/>
      <family val="2"/>
      <charset val="1"/>
    </font>
    <font>
      <i val="true"/>
      <sz val="11"/>
      <color rgb="FF000000"/>
      <name val="Corbel"/>
      <family val="0"/>
      <charset val="1"/>
    </font>
    <font>
      <u val="single"/>
      <sz val="11"/>
      <color rgb="FF000000"/>
      <name val="Arial"/>
      <family val="2"/>
      <charset val="1"/>
    </font>
    <font>
      <sz val="13"/>
      <color rgb="FFFFFFFF"/>
      <name val="Corbel"/>
      <family val="0"/>
      <charset val="1"/>
    </font>
    <font>
      <b val="true"/>
      <sz val="15"/>
      <color rgb="FF267459"/>
      <name val="Corbel"/>
      <family val="0"/>
      <charset val="1"/>
    </font>
    <font>
      <sz val="13"/>
      <color rgb="FF000000"/>
      <name val="Arial"/>
      <family val="2"/>
      <charset val="1"/>
    </font>
    <font>
      <sz val="12"/>
      <color rgb="FF000000"/>
      <name val="Arial"/>
      <family val="2"/>
      <charset val="1"/>
    </font>
    <font>
      <sz val="12"/>
      <color rgb="FF267459"/>
      <name val="Corbel"/>
      <family val="0"/>
      <charset val="1"/>
    </font>
    <font>
      <sz val="12"/>
      <color rgb="FF707070"/>
      <name val="Corbel"/>
      <family val="0"/>
      <charset val="1"/>
    </font>
    <font>
      <u val="single"/>
      <sz val="12"/>
      <color rgb="FF707070"/>
      <name val="Corbel"/>
      <family val="0"/>
      <charset val="1"/>
    </font>
    <font>
      <sz val="13"/>
      <color rgb="FF595959"/>
      <name val="Corbel"/>
      <family val="0"/>
      <charset val="1"/>
    </font>
    <font>
      <u val="single"/>
      <sz val="12"/>
      <color rgb="FF595959"/>
      <name val="Corbel"/>
      <family val="0"/>
      <charset val="1"/>
    </font>
    <font>
      <b val="true"/>
      <u val="single"/>
      <sz val="14"/>
      <color rgb="FF267459"/>
      <name val="Corbel"/>
      <family val="0"/>
      <charset val="1"/>
    </font>
    <font>
      <sz val="16"/>
      <color rgb="FFFFFFFF"/>
      <name val="Corbel"/>
      <family val="0"/>
      <charset val="1"/>
    </font>
    <font>
      <sz val="22"/>
      <color rgb="FFC55A11"/>
      <name val="Corbel"/>
      <family val="0"/>
      <charset val="1"/>
    </font>
    <font>
      <b val="true"/>
      <i val="true"/>
      <sz val="11"/>
      <color rgb="FFC55A11"/>
      <name val="Corbel"/>
      <family val="0"/>
      <charset val="1"/>
    </font>
    <font>
      <i val="true"/>
      <sz val="11"/>
      <color rgb="FFC55A11"/>
      <name val="Arial"/>
      <family val="2"/>
      <charset val="1"/>
    </font>
    <font>
      <i val="true"/>
      <sz val="9"/>
      <color rgb="FF000000"/>
      <name val="Corbel"/>
      <family val="0"/>
      <charset val="1"/>
    </font>
    <font>
      <b val="true"/>
      <sz val="11"/>
      <color rgb="FFFFFFFF"/>
      <name val="Corbel"/>
      <family val="0"/>
      <charset val="1"/>
    </font>
    <font>
      <sz val="22"/>
      <color rgb="FF000000"/>
      <name val="Corbel"/>
      <family val="0"/>
      <charset val="1"/>
    </font>
    <font>
      <sz val="24"/>
      <color rgb="FF000000"/>
      <name val="Corbel"/>
      <family val="0"/>
      <charset val="1"/>
    </font>
    <font>
      <sz val="11"/>
      <color rgb="FF385623"/>
      <name val="Corbel"/>
      <family val="0"/>
      <charset val="1"/>
    </font>
    <font>
      <b val="true"/>
      <sz val="24"/>
      <color rgb="FF267459"/>
      <name val="Corbel"/>
      <family val="0"/>
      <charset val="1"/>
    </font>
    <font>
      <b val="true"/>
      <sz val="24"/>
      <color rgb="FF4A86E8"/>
      <name val="Corbel"/>
      <family val="0"/>
      <charset val="1"/>
    </font>
    <font>
      <u val="single"/>
      <sz val="11"/>
      <color rgb="FF267459"/>
      <name val="Corbel"/>
      <family val="0"/>
      <charset val="1"/>
    </font>
    <font>
      <sz val="11"/>
      <color rgb="FF0563C1"/>
      <name val="Arial"/>
      <family val="2"/>
      <charset val="1"/>
    </font>
    <font>
      <sz val="11"/>
      <color rgb="FF4472C4"/>
      <name val="Corbel"/>
      <family val="0"/>
      <charset val="1"/>
    </font>
    <font>
      <u val="single"/>
      <sz val="11"/>
      <color rgb="FF4472C4"/>
      <name val="Corbel"/>
      <family val="0"/>
      <charset val="1"/>
    </font>
    <font>
      <u val="single"/>
      <sz val="11"/>
      <color rgb="FF000000"/>
      <name val="Corbel"/>
      <family val="0"/>
      <charset val="1"/>
    </font>
    <font>
      <b val="true"/>
      <u val="single"/>
      <sz val="11"/>
      <color rgb="FF385623"/>
      <name val="Corbel"/>
      <family val="0"/>
      <charset val="1"/>
    </font>
    <font>
      <sz val="9"/>
      <color rgb="FFFF0000"/>
      <name val="Arial"/>
      <family val="2"/>
      <charset val="1"/>
    </font>
    <font>
      <i val="true"/>
      <u val="single"/>
      <sz val="11"/>
      <color rgb="FF000000"/>
      <name val="Corbel"/>
      <family val="0"/>
      <charset val="1"/>
    </font>
    <font>
      <sz val="14"/>
      <color rgb="FF000000"/>
      <name val="Corbel"/>
      <family val="0"/>
      <charset val="1"/>
    </font>
    <font>
      <sz val="11"/>
      <color rgb="FFFF0000"/>
      <name val="Arial"/>
      <family val="2"/>
      <charset val="1"/>
    </font>
    <font>
      <i val="true"/>
      <u val="single"/>
      <sz val="11"/>
      <color rgb="FF7F7F7F"/>
      <name val="Corbel"/>
      <family val="0"/>
      <charset val="1"/>
    </font>
    <font>
      <b val="true"/>
      <u val="single"/>
      <sz val="11"/>
      <color rgb="FFFFFFFF"/>
      <name val="Corbel"/>
      <family val="0"/>
      <charset val="1"/>
    </font>
  </fonts>
  <fills count="17">
    <fill>
      <patternFill patternType="none"/>
    </fill>
    <fill>
      <patternFill patternType="gray125"/>
    </fill>
    <fill>
      <patternFill patternType="solid">
        <fgColor rgb="FFFFFFFF"/>
        <bgColor rgb="FFF2FFE4"/>
      </patternFill>
    </fill>
    <fill>
      <patternFill patternType="solid">
        <fgColor rgb="FFF2FFE4"/>
        <bgColor rgb="FFF2F2F2"/>
      </patternFill>
    </fill>
    <fill>
      <patternFill patternType="solid">
        <fgColor rgb="FFF8CBAD"/>
        <bgColor rgb="FFD8D8D8"/>
      </patternFill>
    </fill>
    <fill>
      <patternFill patternType="solid">
        <fgColor rgb="FFDAE3F3"/>
        <bgColor rgb="FFD9E2F3"/>
      </patternFill>
    </fill>
    <fill>
      <patternFill patternType="solid">
        <fgColor rgb="FF000000"/>
        <bgColor rgb="FF003300"/>
      </patternFill>
    </fill>
    <fill>
      <patternFill patternType="solid">
        <fgColor rgb="FFFFFF00"/>
        <bgColor rgb="FFFFFF00"/>
      </patternFill>
    </fill>
    <fill>
      <patternFill patternType="solid">
        <fgColor rgb="FFD8D8D8"/>
        <bgColor rgb="FFD9E2F3"/>
      </patternFill>
    </fill>
    <fill>
      <patternFill patternType="solid">
        <fgColor rgb="FFD9E2F3"/>
        <bgColor rgb="FFDAE3F3"/>
      </patternFill>
    </fill>
    <fill>
      <patternFill patternType="solid">
        <fgColor rgb="FF548135"/>
        <bgColor rgb="FF696969"/>
      </patternFill>
    </fill>
    <fill>
      <patternFill patternType="solid">
        <fgColor rgb="FFE2EFD9"/>
        <bgColor rgb="FFD9EAD3"/>
      </patternFill>
    </fill>
    <fill>
      <patternFill patternType="solid">
        <fgColor rgb="FFF2F2F2"/>
        <bgColor rgb="FFF2FFE4"/>
      </patternFill>
    </fill>
    <fill>
      <patternFill patternType="solid">
        <fgColor rgb="FFD9EAD3"/>
        <bgColor rgb="FFE2EFD9"/>
      </patternFill>
    </fill>
    <fill>
      <patternFill patternType="solid">
        <fgColor rgb="FFC9DAF8"/>
        <bgColor rgb="FFD9E2F3"/>
      </patternFill>
    </fill>
    <fill>
      <patternFill patternType="solid">
        <fgColor rgb="FFA8D08D"/>
        <bgColor rgb="FFD8D8D8"/>
      </patternFill>
    </fill>
    <fill>
      <patternFill patternType="solid">
        <fgColor rgb="FF385623"/>
        <bgColor rgb="FF385724"/>
      </patternFill>
    </fill>
  </fills>
  <borders count="101">
    <border diagonalUp="false" diagonalDown="false">
      <left/>
      <right/>
      <top/>
      <bottom/>
      <diagonal/>
    </border>
    <border diagonalUp="false" diagonalDown="false">
      <left style="medium">
        <color rgb="FF267459"/>
      </left>
      <right style="medium">
        <color rgb="FF267459"/>
      </right>
      <top style="medium">
        <color rgb="FF267459"/>
      </top>
      <bottom/>
      <diagonal/>
    </border>
    <border diagonalUp="false" diagonalDown="false">
      <left style="medium">
        <color rgb="FF267459"/>
      </left>
      <right style="medium">
        <color rgb="FF267459"/>
      </right>
      <top/>
      <bottom style="medium">
        <color rgb="FF267459"/>
      </bottom>
      <diagonal/>
    </border>
    <border diagonalUp="false" diagonalDown="false">
      <left style="medium">
        <color rgb="FF267459"/>
      </left>
      <right style="medium">
        <color rgb="FF267459"/>
      </right>
      <top style="medium">
        <color rgb="FF267459"/>
      </top>
      <bottom style="thin"/>
      <diagonal/>
    </border>
    <border diagonalUp="false" diagonalDown="false">
      <left/>
      <right/>
      <top style="medium">
        <color rgb="FF267459"/>
      </top>
      <bottom style="thin"/>
      <diagonal/>
    </border>
    <border diagonalUp="false" diagonalDown="false">
      <left style="medium">
        <color rgb="FF267459"/>
      </left>
      <right/>
      <top style="medium">
        <color rgb="FF267459"/>
      </top>
      <bottom style="thin"/>
      <diagonal/>
    </border>
    <border diagonalUp="false" diagonalDown="false">
      <left style="medium">
        <color rgb="FF267459"/>
      </left>
      <right style="medium">
        <color rgb="FF267459"/>
      </right>
      <top style="thin"/>
      <bottom style="thin"/>
      <diagonal/>
    </border>
    <border diagonalUp="false" diagonalDown="false">
      <left/>
      <right/>
      <top style="thin"/>
      <bottom style="thin"/>
      <diagonal/>
    </border>
    <border diagonalUp="false" diagonalDown="false">
      <left style="medium">
        <color rgb="FF267459"/>
      </left>
      <right/>
      <top style="thin"/>
      <bottom style="thin"/>
      <diagonal/>
    </border>
    <border diagonalUp="false" diagonalDown="false">
      <left style="medium">
        <color rgb="FF267459"/>
      </left>
      <right style="thin"/>
      <top style="thin"/>
      <bottom/>
      <diagonal/>
    </border>
    <border diagonalUp="false" diagonalDown="false">
      <left style="thin"/>
      <right style="thin"/>
      <top style="thin"/>
      <bottom/>
      <diagonal/>
    </border>
    <border diagonalUp="false" diagonalDown="false">
      <left style="thin"/>
      <right style="medium">
        <color rgb="FF267459"/>
      </right>
      <top style="thin"/>
      <bottom/>
      <diagonal/>
    </border>
    <border diagonalUp="false" diagonalDown="false">
      <left style="thin"/>
      <right style="thin"/>
      <top style="thin"/>
      <bottom style="thin"/>
      <diagonal/>
    </border>
    <border diagonalUp="false" diagonalDown="false">
      <left style="thin"/>
      <right style="medium">
        <color rgb="FF267459"/>
      </right>
      <top style="thin"/>
      <bottom style="thin"/>
      <diagonal/>
    </border>
    <border diagonalUp="false" diagonalDown="false">
      <left style="thin"/>
      <right/>
      <top style="thin"/>
      <bottom style="thin"/>
      <diagonal/>
    </border>
    <border diagonalUp="false" diagonalDown="false">
      <left style="medium">
        <color rgb="FF267459"/>
      </left>
      <right style="thin"/>
      <top style="thin"/>
      <bottom style="thin"/>
      <diagonal/>
    </border>
    <border diagonalUp="false" diagonalDown="false">
      <left/>
      <right style="thin"/>
      <top style="thin"/>
      <bottom style="thin"/>
      <diagonal/>
    </border>
    <border diagonalUp="false" diagonalDown="false">
      <left style="medium">
        <color rgb="FF267459"/>
      </left>
      <right style="medium">
        <color rgb="FF267459"/>
      </right>
      <top style="thin"/>
      <bottom/>
      <diagonal/>
    </border>
    <border diagonalUp="false" diagonalDown="false">
      <left style="medium">
        <color rgb="FF267459"/>
      </left>
      <right style="thin"/>
      <top/>
      <bottom style="thin"/>
      <diagonal/>
    </border>
    <border diagonalUp="false" diagonalDown="false">
      <left style="thin"/>
      <right style="thin"/>
      <top/>
      <bottom style="thin"/>
      <diagonal/>
    </border>
    <border diagonalUp="false" diagonalDown="false">
      <left style="thin"/>
      <right style="medium">
        <color rgb="FF267459"/>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medium">
        <color rgb="FF267459"/>
      </left>
      <right/>
      <top/>
      <bottom style="thin"/>
      <diagonal/>
    </border>
    <border diagonalUp="false" diagonalDown="false">
      <left style="medium">
        <color rgb="FF267459"/>
      </left>
      <right/>
      <top style="thin"/>
      <bottom/>
      <diagonal/>
    </border>
    <border diagonalUp="false" diagonalDown="false">
      <left/>
      <right style="thin"/>
      <top style="thin"/>
      <bottom/>
      <diagonal/>
    </border>
    <border diagonalUp="false" diagonalDown="false">
      <left style="thin"/>
      <right/>
      <top style="thin"/>
      <bottom/>
      <diagonal/>
    </border>
    <border diagonalUp="false" diagonalDown="false">
      <left style="medium">
        <color rgb="FF267459"/>
      </left>
      <right style="medium">
        <color rgb="FF267459"/>
      </right>
      <top/>
      <bottom style="thin"/>
      <diagonal/>
    </border>
    <border diagonalUp="false" diagonalDown="false">
      <left style="medium">
        <color rgb="FF267459"/>
      </left>
      <right style="thin"/>
      <top/>
      <bottom style="medium">
        <color rgb="FF267459"/>
      </bottom>
      <diagonal/>
    </border>
    <border diagonalUp="false" diagonalDown="false">
      <left style="thin">
        <color rgb="FF385724"/>
      </left>
      <right style="thin">
        <color rgb="FF385724"/>
      </right>
      <top style="thin">
        <color rgb="FF385724"/>
      </top>
      <bottom style="thin">
        <color rgb="FF385724"/>
      </bottom>
      <diagonal/>
    </border>
    <border diagonalUp="false" diagonalDown="false">
      <left/>
      <right/>
      <top style="thin"/>
      <bottom/>
      <diagonal/>
    </border>
    <border diagonalUp="false" diagonalDown="false">
      <left style="medium">
        <color rgb="FF385724"/>
      </left>
      <right style="medium">
        <color rgb="FF385724"/>
      </right>
      <top style="medium">
        <color rgb="FF385724"/>
      </top>
      <bottom style="thin"/>
      <diagonal/>
    </border>
    <border diagonalUp="false" diagonalDown="false">
      <left style="medium">
        <color rgb="FF385724"/>
      </left>
      <right style="medium">
        <color rgb="FF385724"/>
      </right>
      <top style="thin"/>
      <bottom style="thin"/>
      <diagonal/>
    </border>
    <border diagonalUp="false" diagonalDown="false">
      <left style="medium">
        <color rgb="FF267459"/>
      </left>
      <right style="thin"/>
      <top/>
      <bottom/>
      <diagonal/>
    </border>
    <border diagonalUp="false" diagonalDown="false">
      <left style="thin"/>
      <right style="thin"/>
      <top/>
      <bottom/>
      <diagonal/>
    </border>
    <border diagonalUp="false" diagonalDown="false">
      <left style="thin"/>
      <right style="medium">
        <color rgb="FF267459"/>
      </right>
      <top/>
      <bottom/>
      <diagonal/>
    </border>
    <border diagonalUp="false" diagonalDown="false">
      <left style="medium">
        <color rgb="FF267459"/>
      </left>
      <right style="thin"/>
      <top style="thin"/>
      <bottom style="medium">
        <color rgb="FF267459"/>
      </bottom>
      <diagonal/>
    </border>
    <border diagonalUp="false" diagonalDown="false">
      <left style="thin"/>
      <right style="thin"/>
      <top style="thin"/>
      <bottom style="medium">
        <color rgb="FF267459"/>
      </bottom>
      <diagonal/>
    </border>
    <border diagonalUp="false" diagonalDown="false">
      <left style="thin"/>
      <right style="medium">
        <color rgb="FF267459"/>
      </right>
      <top style="thin"/>
      <bottom style="medium">
        <color rgb="FF267459"/>
      </bottom>
      <diagonal/>
    </border>
    <border diagonalUp="false" diagonalDown="false">
      <left/>
      <right style="thin"/>
      <top style="thin"/>
      <bottom style="medium">
        <color rgb="FF267459"/>
      </bottom>
      <diagonal/>
    </border>
    <border diagonalUp="false" diagonalDown="false">
      <left style="medium">
        <color rgb="FF385724"/>
      </left>
      <right style="medium">
        <color rgb="FF385724"/>
      </right>
      <top style="thin"/>
      <bottom style="medium">
        <color rgb="FF385724"/>
      </bottom>
      <diagonal/>
    </border>
    <border diagonalUp="false" diagonalDown="false">
      <left style="thin"/>
      <right style="thin"/>
      <top style="thin"/>
      <bottom style="medium">
        <color rgb="FF385724"/>
      </bottom>
      <diagonal/>
    </border>
    <border diagonalUp="false" diagonalDown="false">
      <left style="thin"/>
      <right/>
      <top style="thin"/>
      <bottom style="medium">
        <color rgb="FF385724"/>
      </bottom>
      <diagonal/>
    </border>
    <border diagonalUp="false" diagonalDown="false">
      <left style="thin">
        <color rgb="FF385724"/>
      </left>
      <right style="thin">
        <color rgb="FF385724"/>
      </right>
      <top style="thin">
        <color rgb="FF385724"/>
      </top>
      <bottom style="medium">
        <color rgb="FF385724"/>
      </bottom>
      <diagonal/>
    </border>
    <border diagonalUp="false" diagonalDown="false">
      <left style="thin"/>
      <right/>
      <top/>
      <bottom/>
      <diagonal/>
    </border>
    <border diagonalUp="false" diagonalDown="false">
      <left/>
      <right style="thin"/>
      <top/>
      <bottom/>
      <diagonal/>
    </border>
    <border diagonalUp="false" diagonalDown="false">
      <left style="thin">
        <color rgb="FF267459"/>
      </left>
      <right/>
      <top/>
      <bottom/>
      <diagonal/>
    </border>
    <border diagonalUp="false" diagonalDown="false">
      <left style="medium">
        <color rgb="FF267459"/>
      </left>
      <right/>
      <top style="medium">
        <color rgb="FF267459"/>
      </top>
      <bottom style="medium">
        <color rgb="FF267459"/>
      </bottom>
      <diagonal/>
    </border>
    <border diagonalUp="false" diagonalDown="false">
      <left/>
      <right style="medium">
        <color rgb="FF267459"/>
      </right>
      <top style="medium">
        <color rgb="FF267459"/>
      </top>
      <bottom style="medium">
        <color rgb="FF267459"/>
      </bottom>
      <diagonal/>
    </border>
    <border diagonalUp="false" diagonalDown="false">
      <left style="medium">
        <color rgb="FF267459"/>
      </left>
      <right style="thin">
        <color rgb="FF7F7F7F"/>
      </right>
      <top style="medium">
        <color rgb="FF267459"/>
      </top>
      <bottom style="medium">
        <color rgb="FF267459"/>
      </bottom>
      <diagonal/>
    </border>
    <border diagonalUp="false" diagonalDown="false">
      <left style="thin">
        <color rgb="FF7F7F7F"/>
      </left>
      <right style="thin">
        <color rgb="FF7F7F7F"/>
      </right>
      <top style="medium">
        <color rgb="FF267459"/>
      </top>
      <bottom style="medium">
        <color rgb="FF267459"/>
      </bottom>
      <diagonal/>
    </border>
    <border diagonalUp="false" diagonalDown="false">
      <left style="thin">
        <color rgb="FF7F7F7F"/>
      </left>
      <right style="thin">
        <color rgb="FF7F7F7F"/>
      </right>
      <top style="medium">
        <color rgb="FF267459"/>
      </top>
      <bottom style="thin">
        <color rgb="FF7F7F7F"/>
      </bottom>
      <diagonal/>
    </border>
    <border diagonalUp="false" diagonalDown="false">
      <left style="thin">
        <color rgb="FF7F7F7F"/>
      </left>
      <right style="medium">
        <color rgb="FF267459"/>
      </right>
      <top style="medium">
        <color rgb="FF267459"/>
      </top>
      <bottom style="thin">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style="medium">
        <color rgb="FF267459"/>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267459"/>
      </bottom>
      <diagonal/>
    </border>
    <border diagonalUp="false" diagonalDown="false">
      <left style="thin">
        <color rgb="FF7F7F7F"/>
      </left>
      <right style="medium">
        <color rgb="FF267459"/>
      </right>
      <top style="thin">
        <color rgb="FF7F7F7F"/>
      </top>
      <bottom style="medium">
        <color rgb="FF267459"/>
      </bottom>
      <diagonal/>
    </border>
    <border diagonalUp="false" diagonalDown="false">
      <left style="medium">
        <color rgb="FF548135"/>
      </left>
      <right style="medium">
        <color rgb="FF548135"/>
      </right>
      <top style="medium">
        <color rgb="FF548135"/>
      </top>
      <bottom style="medium">
        <color rgb="FF548135"/>
      </bottom>
      <diagonal/>
    </border>
    <border diagonalUp="false" diagonalDown="false">
      <left/>
      <right/>
      <top style="thin">
        <color rgb="FF548135"/>
      </top>
      <bottom/>
      <diagonal/>
    </border>
    <border diagonalUp="false" diagonalDown="false">
      <left style="thin">
        <color rgb="FF548135"/>
      </left>
      <right style="thin">
        <color rgb="FF548135"/>
      </right>
      <top style="thin">
        <color rgb="FF548135"/>
      </top>
      <bottom style="thin">
        <color rgb="FF548135"/>
      </bottom>
      <diagonal/>
    </border>
    <border diagonalUp="false" diagonalDown="false">
      <left style="thin">
        <color rgb="FF2E75B5"/>
      </left>
      <right style="thin">
        <color rgb="FF2E75B5"/>
      </right>
      <top style="thin">
        <color rgb="FF2E75B5"/>
      </top>
      <bottom style="thin">
        <color rgb="FF2E75B5"/>
      </bottom>
      <diagonal/>
    </border>
    <border diagonalUp="false" diagonalDown="false">
      <left/>
      <right/>
      <top/>
      <bottom style="thin">
        <color rgb="FF548135"/>
      </bottom>
      <diagonal/>
    </border>
    <border diagonalUp="false" diagonalDown="false">
      <left/>
      <right/>
      <top/>
      <bottom style="medium">
        <color rgb="FFFFFFFF"/>
      </bottom>
      <diagonal/>
    </border>
    <border diagonalUp="false" diagonalDown="false">
      <left/>
      <right style="medium">
        <color rgb="FFFFFFFF"/>
      </right>
      <top/>
      <bottom style="medium">
        <color rgb="FFFFFFFF"/>
      </bottom>
      <diagonal/>
    </border>
    <border diagonalUp="false" diagonalDown="false">
      <left/>
      <right/>
      <top/>
      <bottom style="thick">
        <color rgb="FFFFFFFF"/>
      </bottom>
      <diagonal/>
    </border>
    <border diagonalUp="false" diagonalDown="false">
      <left style="medium">
        <color rgb="FFFFFFFF"/>
      </left>
      <right/>
      <top/>
      <bottom/>
      <diagonal/>
    </border>
    <border diagonalUp="false" diagonalDown="false">
      <left/>
      <right/>
      <top style="medium">
        <color rgb="FFFFFFFF"/>
      </top>
      <bottom style="medium">
        <color rgb="FFFFFFFF"/>
      </bottom>
      <diagonal/>
    </border>
    <border diagonalUp="false" diagonalDown="false">
      <left style="thin">
        <color rgb="FFFFFFFF"/>
      </left>
      <right style="thick">
        <color rgb="FFFFFFFF"/>
      </right>
      <top/>
      <bottom/>
      <diagonal/>
    </border>
    <border diagonalUp="false" diagonalDown="false">
      <left style="thick">
        <color rgb="FFFFFFFF"/>
      </left>
      <right style="thick">
        <color rgb="FFFFFFFF"/>
      </right>
      <top/>
      <bottom/>
      <diagonal/>
    </border>
    <border diagonalUp="false" diagonalDown="false">
      <left style="thick">
        <color rgb="FFFFFFFF"/>
      </left>
      <right style="thick">
        <color rgb="FFFFFFFF"/>
      </right>
      <top/>
      <bottom style="medium">
        <color rgb="FFFFFFFF"/>
      </bottom>
      <diagonal/>
    </border>
    <border diagonalUp="false" diagonalDown="false">
      <left style="thick">
        <color rgb="FFFFFFFF"/>
      </left>
      <right style="thin">
        <color rgb="FFFFFFFF"/>
      </right>
      <top/>
      <bottom/>
      <diagonal/>
    </border>
    <border diagonalUp="false" diagonalDown="false">
      <left/>
      <right style="medium">
        <color rgb="FFFFFFFF"/>
      </right>
      <top style="medium">
        <color rgb="FFFFFFFF"/>
      </top>
      <bottom style="medium">
        <color rgb="FFFFFFFF"/>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style="medium">
        <color rgb="FFFFFFFF"/>
      </left>
      <right/>
      <top style="medium">
        <color rgb="FFFFFFFF"/>
      </top>
      <bottom style="medium">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right/>
      <top style="medium">
        <color rgb="FFFFFFFF"/>
      </top>
      <bottom/>
      <diagonal/>
    </border>
    <border diagonalUp="false" diagonalDown="false">
      <left style="thin">
        <color rgb="FFFFFFFF"/>
      </left>
      <right style="thin">
        <color rgb="FFFFFFFF"/>
      </right>
      <top style="thin">
        <color rgb="FFFFFFFF"/>
      </top>
      <bottom/>
      <diagonal/>
    </border>
    <border diagonalUp="false" diagonalDown="false">
      <left style="thin">
        <color rgb="FF548135"/>
      </left>
      <right/>
      <top style="thin">
        <color rgb="FF548135"/>
      </top>
      <bottom/>
      <diagonal/>
    </border>
    <border diagonalUp="false" diagonalDown="false">
      <left/>
      <right style="thin">
        <color rgb="FF548135"/>
      </right>
      <top style="thin">
        <color rgb="FF548135"/>
      </top>
      <bottom/>
      <diagonal/>
    </border>
    <border diagonalUp="false" diagonalDown="false">
      <left/>
      <right style="thin">
        <color rgb="FFFFFFFF"/>
      </right>
      <top/>
      <bottom style="thin">
        <color rgb="FFFFFFFF"/>
      </bottom>
      <diagonal/>
    </border>
    <border diagonalUp="false" diagonalDown="false">
      <left style="thin">
        <color rgb="FF548135"/>
      </left>
      <right/>
      <top/>
      <bottom/>
      <diagonal/>
    </border>
    <border diagonalUp="false" diagonalDown="false">
      <left/>
      <right style="thin">
        <color rgb="FF548135"/>
      </right>
      <top/>
      <bottom/>
      <diagonal/>
    </border>
    <border diagonalUp="false" diagonalDown="false">
      <left/>
      <right style="thin">
        <color rgb="FFFFFFFF"/>
      </right>
      <top style="thin">
        <color rgb="FFFFFFFF"/>
      </top>
      <bottom style="thin">
        <color rgb="FFFFFFFF"/>
      </bottom>
      <diagonal/>
    </border>
    <border diagonalUp="false" diagonalDown="false">
      <left style="medium">
        <color rgb="FFFFFFFF"/>
      </left>
      <right style="medium">
        <color rgb="FFFFFFFF"/>
      </right>
      <top style="medium">
        <color rgb="FFFFFFFF"/>
      </top>
      <bottom/>
      <diagonal/>
    </border>
    <border diagonalUp="false" diagonalDown="false">
      <left/>
      <right style="thin">
        <color rgb="FFFFFFFF"/>
      </right>
      <top style="thin">
        <color rgb="FFFFFFFF"/>
      </top>
      <bottom/>
      <diagonal/>
    </border>
    <border diagonalUp="false" diagonalDown="false">
      <left/>
      <right style="medium">
        <color rgb="FFFFFFFF"/>
      </right>
      <top style="medium">
        <color rgb="FFFFFFFF"/>
      </top>
      <bottom/>
      <diagonal/>
    </border>
    <border diagonalUp="false" diagonalDown="false">
      <left style="medium">
        <color rgb="FFFFFFFF"/>
      </left>
      <right/>
      <top style="medium">
        <color rgb="FFFFFFFF"/>
      </top>
      <bottom/>
      <diagonal/>
    </border>
    <border diagonalUp="false" diagonalDown="false">
      <left style="thin">
        <color rgb="FF548135"/>
      </left>
      <right/>
      <top/>
      <bottom style="thin">
        <color rgb="FF548135"/>
      </bottom>
      <diagonal/>
    </border>
    <border diagonalUp="false" diagonalDown="false">
      <left/>
      <right style="thin">
        <color rgb="FF548135"/>
      </right>
      <top/>
      <bottom style="thin">
        <color rgb="FF548135"/>
      </bottom>
      <diagonal/>
    </border>
    <border diagonalUp="false" diagonalDown="false">
      <left/>
      <right style="thin">
        <color rgb="FFFFFFFF"/>
      </right>
      <top/>
      <bottom style="thin">
        <color rgb="FF548135"/>
      </bottom>
      <diagonal/>
    </border>
    <border diagonalUp="false" diagonalDown="false">
      <left style="thin">
        <color rgb="FFFFFFFF"/>
      </left>
      <right style="thin">
        <color rgb="FFFFFFFF"/>
      </right>
      <top/>
      <bottom style="thin">
        <color rgb="FF548135"/>
      </bottom>
      <diagonal/>
    </border>
    <border diagonalUp="false" diagonalDown="false">
      <left style="thin">
        <color rgb="FFFFFFFF"/>
      </left>
      <right style="thin">
        <color rgb="FFFFFFFF"/>
      </right>
      <top/>
      <bottom/>
      <diagonal/>
    </border>
    <border diagonalUp="false" diagonalDown="false">
      <left style="medium">
        <color rgb="FFFFFFFF"/>
      </left>
      <right style="medium">
        <color rgb="FFFFFFFF"/>
      </right>
      <top/>
      <bottom style="medium">
        <color rgb="FFFFFFFF"/>
      </bottom>
      <diagonal/>
    </border>
    <border diagonalUp="false" diagonalDown="false">
      <left style="medium">
        <color rgb="FFFFFFFF"/>
      </left>
      <right/>
      <top/>
      <bottom style="medium">
        <color rgb="FFFFFFFF"/>
      </bottom>
      <diagonal/>
    </border>
    <border diagonalUp="false" diagonalDown="false">
      <left/>
      <right style="thin">
        <color rgb="FFFFFFFF"/>
      </right>
      <top style="medium">
        <color rgb="FFFFFFFF"/>
      </top>
      <bottom style="medium">
        <color rgb="FFFFFFFF"/>
      </bottom>
      <diagonal/>
    </border>
    <border diagonalUp="false" diagonalDown="false">
      <left style="thin">
        <color rgb="FFFFFFFF"/>
      </left>
      <right style="thick">
        <color rgb="FFFFFFFF"/>
      </right>
      <top style="thick">
        <color rgb="FFFFFFFF"/>
      </top>
      <bottom/>
      <diagonal/>
    </border>
    <border diagonalUp="false" diagonalDown="false">
      <left style="thick">
        <color rgb="FFFFFFFF"/>
      </left>
      <right style="thick">
        <color rgb="FFFFFFFF"/>
      </right>
      <top style="thick">
        <color rgb="FFFFFFFF"/>
      </top>
      <bottom/>
      <diagonal/>
    </border>
    <border diagonalUp="false" diagonalDown="false">
      <left style="thin">
        <color rgb="FF385623"/>
      </left>
      <right style="thin">
        <color rgb="FF385623"/>
      </right>
      <top/>
      <bottom style="thin">
        <color rgb="FF385623"/>
      </bottom>
      <diagonal/>
    </border>
    <border diagonalUp="false" diagonalDown="false">
      <left style="thin">
        <color rgb="FF385623"/>
      </left>
      <right style="thin">
        <color rgb="FF385623"/>
      </right>
      <top style="thin">
        <color rgb="FF385623"/>
      </top>
      <bottom style="thin">
        <color rgb="FF385623"/>
      </bottom>
      <diagonal/>
    </border>
    <border diagonalUp="false" diagonalDown="false">
      <left style="thin">
        <color rgb="FF385623"/>
      </left>
      <right style="thin">
        <color rgb="FF385623"/>
      </right>
      <top style="thin">
        <color rgb="FF385623"/>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2" fillId="0" borderId="0" applyFont="true" applyBorder="false" applyAlignment="true" applyProtection="false">
      <alignment horizontal="general" vertical="bottom" textRotation="0" wrapText="false" indent="0" shrinkToFit="false"/>
    </xf>
    <xf numFmtId="173" fontId="0" fillId="0" borderId="0" applyFont="true" applyBorder="false" applyAlignment="true" applyProtection="false">
      <alignment horizontal="general" vertical="bottom" textRotation="0" wrapText="false" indent="0" shrinkToFit="false"/>
    </xf>
  </cellStyleXfs>
  <cellXfs count="56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5" fontId="4"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6" fontId="4" fillId="2" borderId="0" xfId="0" applyFont="true" applyBorder="true" applyAlignment="true" applyProtection="false">
      <alignment horizontal="center" vertical="bottom" textRotation="0" wrapText="false" indent="0" shrinkToFit="false"/>
      <protection locked="true" hidden="false"/>
    </xf>
    <xf numFmtId="164" fontId="8" fillId="2" borderId="0" xfId="0" applyFont="true" applyBorder="true" applyAlignment="true" applyProtection="false">
      <alignment horizontal="left" vertical="top"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9" fillId="0" borderId="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5" fontId="4" fillId="2"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3"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11" fillId="3" borderId="3" xfId="0" applyFont="true" applyBorder="true" applyAlignment="true" applyProtection="false">
      <alignment horizontal="center" vertical="center" textRotation="0" wrapText="true" indent="0" shrinkToFit="false"/>
      <protection locked="true" hidden="false"/>
    </xf>
    <xf numFmtId="164" fontId="13" fillId="3" borderId="1" xfId="0" applyFont="true" applyBorder="true" applyAlignment="true" applyProtection="false">
      <alignment horizontal="left" vertical="center" textRotation="0" wrapText="tru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8" fillId="3" borderId="5" xfId="0" applyFont="true" applyBorder="true" applyAlignment="true" applyProtection="false">
      <alignment horizontal="left" vertical="center" textRotation="0" wrapText="true" indent="0" shrinkToFit="false"/>
      <protection locked="true" hidden="false"/>
    </xf>
    <xf numFmtId="164" fontId="14" fillId="3" borderId="5" xfId="0" applyFont="true" applyBorder="true" applyAlignment="true" applyProtection="false">
      <alignment horizontal="center" vertical="center" textRotation="0" wrapText="true" indent="0" shrinkToFit="false"/>
      <protection locked="true" hidden="false"/>
    </xf>
    <xf numFmtId="164" fontId="8" fillId="3" borderId="5"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6" fillId="3" borderId="3"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5" fillId="3" borderId="6" xfId="0" applyFont="true" applyBorder="true" applyAlignment="true" applyProtection="false">
      <alignment horizontal="left" vertical="center" textRotation="0" wrapText="tru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8" fillId="3" borderId="8" xfId="0" applyFont="true" applyBorder="true" applyAlignment="true" applyProtection="false">
      <alignment horizontal="left" vertical="center" textRotation="0" wrapText="true" indent="0" shrinkToFit="false"/>
      <protection locked="true" hidden="false"/>
    </xf>
    <xf numFmtId="164" fontId="15" fillId="3" borderId="8" xfId="0" applyFont="true" applyBorder="true" applyAlignment="true" applyProtection="false">
      <alignment horizontal="center" vertical="center" textRotation="0" wrapText="true" indent="0" shrinkToFit="false"/>
      <protection locked="true" hidden="false"/>
    </xf>
    <xf numFmtId="164" fontId="8" fillId="3" borderId="8" xfId="0" applyFont="true" applyBorder="true" applyAlignment="true" applyProtection="false">
      <alignment horizontal="left" vertical="top" textRotation="0" wrapText="false" indent="0" shrinkToFit="false"/>
      <protection locked="true" hidden="false"/>
    </xf>
    <xf numFmtId="164" fontId="15" fillId="3" borderId="6"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false" applyAlignment="true" applyProtection="false">
      <alignment horizontal="left" vertical="center" textRotation="0" wrapText="false" indent="0" shrinkToFit="false"/>
      <protection locked="true" hidden="false"/>
    </xf>
    <xf numFmtId="164" fontId="19" fillId="3" borderId="9" xfId="0" applyFont="true" applyBorder="true" applyAlignment="true" applyProtection="false">
      <alignment horizontal="left" vertical="center" textRotation="0" wrapText="true" indent="0" shrinkToFit="false"/>
      <protection locked="true" hidden="false"/>
    </xf>
    <xf numFmtId="164" fontId="19" fillId="3" borderId="10" xfId="0" applyFont="true" applyBorder="true" applyAlignment="true" applyProtection="false">
      <alignment horizontal="center" vertical="center" textRotation="0" wrapText="true" indent="0" shrinkToFit="false"/>
      <protection locked="true" hidden="false"/>
    </xf>
    <xf numFmtId="164" fontId="19" fillId="3" borderId="11" xfId="0" applyFont="true" applyBorder="true" applyAlignment="true" applyProtection="false">
      <alignment horizontal="center" vertical="center" textRotation="0" wrapText="true" indent="0" shrinkToFit="false"/>
      <protection locked="true" hidden="false"/>
    </xf>
    <xf numFmtId="164" fontId="19" fillId="3" borderId="8" xfId="0" applyFont="true" applyBorder="true" applyAlignment="true" applyProtection="false">
      <alignment horizontal="center" vertical="center" textRotation="0" wrapText="true" indent="0" shrinkToFit="false"/>
      <protection locked="true" hidden="false"/>
    </xf>
    <xf numFmtId="164" fontId="19" fillId="3" borderId="12" xfId="0" applyFont="true" applyBorder="true" applyAlignment="true" applyProtection="false">
      <alignment horizontal="center" vertical="center" textRotation="0" wrapText="true" indent="0" shrinkToFit="false"/>
      <protection locked="true" hidden="false"/>
    </xf>
    <xf numFmtId="164" fontId="19" fillId="3" borderId="13" xfId="0" applyFont="true" applyBorder="true" applyAlignment="true" applyProtection="false">
      <alignment horizontal="center" vertical="center" textRotation="0" wrapText="true" indent="0" shrinkToFit="false"/>
      <protection locked="true" hidden="false"/>
    </xf>
    <xf numFmtId="164" fontId="13" fillId="3" borderId="9" xfId="0" applyFont="true" applyBorder="true" applyAlignment="true" applyProtection="false">
      <alignment horizontal="left" vertical="center" textRotation="0" wrapText="true" indent="0" shrinkToFit="false"/>
      <protection locked="true" hidden="false"/>
    </xf>
    <xf numFmtId="167" fontId="9" fillId="3" borderId="7" xfId="0" applyFont="true" applyBorder="true" applyAlignment="true" applyProtection="false">
      <alignment horizontal="center" vertical="center" textRotation="0" wrapText="true" indent="0" shrinkToFit="false"/>
      <protection locked="true" hidden="false"/>
    </xf>
    <xf numFmtId="164" fontId="19" fillId="3" borderId="14" xfId="0" applyFont="true" applyBorder="true" applyAlignment="true" applyProtection="false">
      <alignment horizontal="center" vertical="center" textRotation="0" wrapText="true" indent="0" shrinkToFit="false"/>
      <protection locked="true" hidden="false"/>
    </xf>
    <xf numFmtId="164" fontId="14" fillId="3" borderId="15" xfId="0" applyFont="true" applyBorder="true" applyAlignment="true" applyProtection="false">
      <alignment horizontal="center" vertical="center" textRotation="0" wrapText="true" indent="0" shrinkToFit="false"/>
      <protection locked="true" hidden="false"/>
    </xf>
    <xf numFmtId="164" fontId="19" fillId="3" borderId="16" xfId="0" applyFont="true" applyBorder="true" applyAlignment="true" applyProtection="false">
      <alignment horizontal="center" vertical="center" textRotation="0" wrapText="true" indent="0" shrinkToFit="false"/>
      <protection locked="true" hidden="false"/>
    </xf>
    <xf numFmtId="164" fontId="20" fillId="3" borderId="8" xfId="0" applyFont="true" applyBorder="true" applyAlignment="true" applyProtection="false">
      <alignment horizontal="left" vertical="top" textRotation="0" wrapText="false" indent="0" shrinkToFit="false"/>
      <protection locked="true" hidden="false"/>
    </xf>
    <xf numFmtId="164" fontId="19" fillId="3" borderId="7" xfId="0" applyFont="true" applyBorder="true" applyAlignment="true" applyProtection="false">
      <alignment horizontal="center" vertical="center" textRotation="0" wrapText="true" indent="0" shrinkToFit="false"/>
      <protection locked="true" hidden="false"/>
    </xf>
    <xf numFmtId="164" fontId="20" fillId="3" borderId="7" xfId="0" applyFont="true" applyBorder="true" applyAlignment="true" applyProtection="false">
      <alignment horizontal="center" vertical="center" textRotation="0" wrapText="false" indent="0" shrinkToFit="false"/>
      <protection locked="true" hidden="false"/>
    </xf>
    <xf numFmtId="164" fontId="19" fillId="3" borderId="15" xfId="0" applyFont="true" applyBorder="true" applyAlignment="true" applyProtection="false">
      <alignment horizontal="center" vertical="center" textRotation="0" wrapText="true" indent="0" shrinkToFit="false"/>
      <protection locked="true" hidden="false"/>
    </xf>
    <xf numFmtId="164" fontId="19" fillId="3" borderId="17" xfId="0" applyFont="true" applyBorder="true" applyAlignment="true" applyProtection="false">
      <alignment horizontal="center" vertical="center" textRotation="0" wrapText="true" indent="0" shrinkToFit="false"/>
      <protection locked="true" hidden="false"/>
    </xf>
    <xf numFmtId="164" fontId="19" fillId="3" borderId="18" xfId="0" applyFont="true" applyBorder="true" applyAlignment="true" applyProtection="false">
      <alignment horizontal="left" vertical="center" textRotation="0" wrapText="true" indent="0" shrinkToFit="false"/>
      <protection locked="true" hidden="false"/>
    </xf>
    <xf numFmtId="164" fontId="19" fillId="3" borderId="19" xfId="0" applyFont="true" applyBorder="true" applyAlignment="true" applyProtection="false">
      <alignment horizontal="center" vertical="center" textRotation="0" wrapText="true" indent="0" shrinkToFit="false"/>
      <protection locked="true" hidden="false"/>
    </xf>
    <xf numFmtId="164" fontId="19" fillId="3" borderId="20" xfId="0" applyFont="true" applyBorder="true" applyAlignment="true" applyProtection="false">
      <alignment horizontal="center" vertical="center" textRotation="0" wrapText="true" indent="0" shrinkToFit="false"/>
      <protection locked="true" hidden="false"/>
    </xf>
    <xf numFmtId="164" fontId="19" fillId="3" borderId="21" xfId="0" applyFont="true" applyBorder="true" applyAlignment="true" applyProtection="false">
      <alignment horizontal="center" vertical="center" textRotation="0" wrapText="true" indent="0" shrinkToFit="false"/>
      <protection locked="true" hidden="false"/>
    </xf>
    <xf numFmtId="167" fontId="19" fillId="3" borderId="15" xfId="0" applyFont="true" applyBorder="true" applyAlignment="true" applyProtection="false">
      <alignment horizontal="center" vertical="center" textRotation="0" wrapText="true" indent="0" shrinkToFit="false"/>
      <protection locked="true" hidden="false"/>
    </xf>
    <xf numFmtId="167" fontId="19" fillId="3" borderId="16" xfId="0" applyFont="true" applyBorder="true" applyAlignment="true" applyProtection="false">
      <alignment horizontal="center" vertical="center" textRotation="0" wrapText="true" indent="0" shrinkToFit="false"/>
      <protection locked="true" hidden="false"/>
    </xf>
    <xf numFmtId="167" fontId="15" fillId="3" borderId="12" xfId="0" applyFont="true" applyBorder="true" applyAlignment="true" applyProtection="false">
      <alignment horizontal="center" vertical="center" textRotation="0" wrapText="true" indent="0" shrinkToFit="false"/>
      <protection locked="true" hidden="false"/>
    </xf>
    <xf numFmtId="167" fontId="15" fillId="3" borderId="7" xfId="0" applyFont="true" applyBorder="true" applyAlignment="true" applyProtection="false">
      <alignment horizontal="center" vertical="center" textRotation="0" wrapText="true" indent="0" shrinkToFit="false"/>
      <protection locked="true" hidden="false"/>
    </xf>
    <xf numFmtId="167" fontId="15" fillId="3" borderId="13" xfId="0" applyFont="true" applyBorder="true" applyAlignment="true" applyProtection="false">
      <alignment horizontal="center" vertical="center" textRotation="0" wrapText="true" indent="0" shrinkToFit="false"/>
      <protection locked="true" hidden="false"/>
    </xf>
    <xf numFmtId="167" fontId="15" fillId="3" borderId="18" xfId="0" applyFont="true" applyBorder="true" applyAlignment="true" applyProtection="false">
      <alignment horizontal="left" vertical="bottom" textRotation="0" wrapText="true" indent="0" shrinkToFit="false"/>
      <protection locked="true" hidden="false"/>
    </xf>
    <xf numFmtId="167" fontId="9" fillId="3" borderId="18" xfId="0" applyFont="true" applyBorder="true" applyAlignment="true" applyProtection="false">
      <alignment horizontal="center" vertical="bottom" textRotation="0" wrapText="true" indent="0" shrinkToFit="false"/>
      <protection locked="true" hidden="false"/>
    </xf>
    <xf numFmtId="167" fontId="9" fillId="3" borderId="22" xfId="0" applyFont="true" applyBorder="true" applyAlignment="true" applyProtection="false">
      <alignment horizontal="center" vertical="center" textRotation="0" wrapText="true" indent="0" shrinkToFit="false"/>
      <protection locked="true" hidden="false"/>
    </xf>
    <xf numFmtId="167" fontId="9" fillId="3" borderId="12" xfId="0" applyFont="true" applyBorder="true" applyAlignment="true" applyProtection="false">
      <alignment horizontal="center" vertical="center" textRotation="0" wrapText="true" indent="0" shrinkToFit="false"/>
      <protection locked="true" hidden="false"/>
    </xf>
    <xf numFmtId="165" fontId="9" fillId="3" borderId="12" xfId="0" applyFont="true" applyBorder="true" applyAlignment="true" applyProtection="false">
      <alignment horizontal="center" vertical="center" textRotation="0" wrapText="true" indent="0" shrinkToFit="false"/>
      <protection locked="true" hidden="false"/>
    </xf>
    <xf numFmtId="167" fontId="9" fillId="3" borderId="14" xfId="0" applyFont="true" applyBorder="true" applyAlignment="true" applyProtection="false">
      <alignment horizontal="center" vertical="center" textRotation="0" wrapText="true" indent="0" shrinkToFit="false"/>
      <protection locked="true" hidden="false"/>
    </xf>
    <xf numFmtId="167" fontId="8" fillId="3" borderId="8" xfId="0" applyFont="true" applyBorder="true" applyAlignment="true" applyProtection="false">
      <alignment horizontal="left" vertical="center" textRotation="0" wrapText="true" indent="0" shrinkToFit="false"/>
      <protection locked="true" hidden="false"/>
    </xf>
    <xf numFmtId="167" fontId="18" fillId="3" borderId="15" xfId="0" applyFont="true" applyBorder="true" applyAlignment="true" applyProtection="false">
      <alignment horizontal="center" vertical="center" textRotation="0" wrapText="true" indent="0" shrinkToFit="false"/>
      <protection locked="true" hidden="false"/>
    </xf>
    <xf numFmtId="167" fontId="8" fillId="3" borderId="8" xfId="0" applyFont="true" applyBorder="true" applyAlignment="true" applyProtection="false">
      <alignment horizontal="left" vertical="top" textRotation="0" wrapText="false" indent="0" shrinkToFit="false"/>
      <protection locked="true" hidden="false"/>
    </xf>
    <xf numFmtId="167" fontId="9" fillId="3" borderId="15" xfId="0" applyFont="true" applyBorder="true" applyAlignment="true" applyProtection="false">
      <alignment horizontal="center" vertical="center" textRotation="0" wrapText="true" indent="0" shrinkToFit="false"/>
      <protection locked="true" hidden="false"/>
    </xf>
    <xf numFmtId="167" fontId="9" fillId="3" borderId="16" xfId="0" applyFont="true" applyBorder="true" applyAlignment="true" applyProtection="false">
      <alignment horizontal="center" vertical="center" textRotation="0" wrapText="true" indent="0" shrinkToFit="false"/>
      <protection locked="true" hidden="false"/>
    </xf>
    <xf numFmtId="167" fontId="12" fillId="3" borderId="15" xfId="0" applyFont="true" applyBorder="true" applyAlignment="true" applyProtection="false">
      <alignment horizontal="left" vertical="top" textRotation="0" wrapText="false" indent="0" shrinkToFit="false"/>
      <protection locked="true" hidden="false"/>
    </xf>
    <xf numFmtId="167" fontId="9" fillId="3" borderId="19" xfId="0" applyFont="true" applyBorder="true" applyAlignment="true" applyProtection="false">
      <alignment horizontal="center" vertical="center" textRotation="0" wrapText="true" indent="0" shrinkToFit="false"/>
      <protection locked="true" hidden="false"/>
    </xf>
    <xf numFmtId="167" fontId="12" fillId="3" borderId="16" xfId="0" applyFont="true" applyBorder="true" applyAlignment="true" applyProtection="false">
      <alignment horizontal="center" vertical="center" textRotation="0" wrapText="false" indent="0" shrinkToFit="false"/>
      <protection locked="true" hidden="false"/>
    </xf>
    <xf numFmtId="164" fontId="19" fillId="3" borderId="23" xfId="0" applyFont="true" applyBorder="true" applyAlignment="true" applyProtection="false">
      <alignment horizontal="center" vertical="center" textRotation="0" wrapText="true" indent="0" shrinkToFit="false"/>
      <protection locked="true" hidden="false"/>
    </xf>
    <xf numFmtId="167" fontId="12" fillId="0" borderId="0" xfId="0" applyFont="true" applyBorder="false" applyAlignment="true" applyProtection="false">
      <alignment horizontal="center" vertical="bottom" textRotation="0" wrapText="false" indent="0" shrinkToFit="false"/>
      <protection locked="true" hidden="false"/>
    </xf>
    <xf numFmtId="164" fontId="9" fillId="0" borderId="18" xfId="0" applyFont="true" applyBorder="true" applyAlignment="true" applyProtection="false">
      <alignment horizontal="left" vertical="center" textRotation="0" wrapText="true" indent="0" shrinkToFit="false"/>
      <protection locked="true" hidden="false"/>
    </xf>
    <xf numFmtId="164" fontId="9" fillId="0" borderId="19" xfId="0" applyFont="true" applyBorder="true" applyAlignment="true" applyProtection="false">
      <alignment horizontal="center" vertical="center" textRotation="0" wrapText="true" indent="0" shrinkToFit="false"/>
      <protection locked="true" hidden="false"/>
    </xf>
    <xf numFmtId="164" fontId="9" fillId="0" borderId="2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9" fillId="0" borderId="24"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7" fontId="15" fillId="0" borderId="12" xfId="0" applyFont="true" applyBorder="true" applyAlignment="true" applyProtection="false">
      <alignment horizontal="center" vertical="center" textRotation="0" wrapText="true" indent="0" shrinkToFit="false"/>
      <protection locked="true" hidden="false"/>
    </xf>
    <xf numFmtId="167" fontId="15" fillId="0" borderId="7" xfId="0" applyFont="true" applyBorder="true" applyAlignment="true" applyProtection="false">
      <alignment horizontal="center" vertical="center" textRotation="0" wrapText="true" indent="0" shrinkToFit="false"/>
      <protection locked="true" hidden="false"/>
    </xf>
    <xf numFmtId="167" fontId="15" fillId="0" borderId="13" xfId="0" applyFont="true" applyBorder="true" applyAlignment="true" applyProtection="false">
      <alignment horizontal="center" vertical="center" textRotation="0" wrapText="true" indent="0" shrinkToFit="false"/>
      <protection locked="true" hidden="false"/>
    </xf>
    <xf numFmtId="167" fontId="15" fillId="0" borderId="18" xfId="0" applyFont="true" applyBorder="true" applyAlignment="true" applyProtection="false">
      <alignment horizontal="left" vertical="bottom" textRotation="0" wrapText="false" indent="0" shrinkToFit="false"/>
      <protection locked="true" hidden="false"/>
    </xf>
    <xf numFmtId="167" fontId="9" fillId="0" borderId="7" xfId="0" applyFont="true" applyBorder="true" applyAlignment="true" applyProtection="false">
      <alignment horizontal="center" vertical="center" textRotation="0" wrapText="true" indent="0" shrinkToFit="false"/>
      <protection locked="true" hidden="false"/>
    </xf>
    <xf numFmtId="167" fontId="9" fillId="0" borderId="12" xfId="0" applyFont="true" applyBorder="true" applyAlignment="true" applyProtection="false">
      <alignment horizontal="center" vertical="center" textRotation="0" wrapText="true" indent="0" shrinkToFit="false"/>
      <protection locked="true" hidden="false"/>
    </xf>
    <xf numFmtId="167" fontId="18" fillId="0" borderId="12" xfId="0" applyFont="true" applyBorder="true" applyAlignment="true" applyProtection="false">
      <alignment horizontal="center" vertical="center" textRotation="0" wrapText="true" indent="0" shrinkToFit="false"/>
      <protection locked="true" hidden="false"/>
    </xf>
    <xf numFmtId="165" fontId="9" fillId="0" borderId="12" xfId="0" applyFont="true" applyBorder="true" applyAlignment="true" applyProtection="false">
      <alignment horizontal="center" vertical="center" textRotation="0" wrapText="true" indent="0" shrinkToFit="false"/>
      <protection locked="true" hidden="false"/>
    </xf>
    <xf numFmtId="167" fontId="18" fillId="0" borderId="13" xfId="0" applyFont="true" applyBorder="true" applyAlignment="true" applyProtection="false">
      <alignment horizontal="center" vertical="center" textRotation="0" wrapText="true" indent="0" shrinkToFit="false"/>
      <protection locked="true" hidden="false"/>
    </xf>
    <xf numFmtId="164" fontId="8" fillId="0" borderId="24" xfId="0" applyFont="true" applyBorder="true" applyAlignment="true" applyProtection="false">
      <alignment horizontal="left" vertical="center" textRotation="0" wrapText="true" indent="0" shrinkToFit="false"/>
      <protection locked="true" hidden="false"/>
    </xf>
    <xf numFmtId="164" fontId="18" fillId="0" borderId="9" xfId="0" applyFont="true" applyBorder="true" applyAlignment="true" applyProtection="false">
      <alignment horizontal="center" vertical="center" textRotation="0" wrapText="true" indent="0" shrinkToFit="false"/>
      <protection locked="true" hidden="false"/>
    </xf>
    <xf numFmtId="164" fontId="9" fillId="0" borderId="25" xfId="0" applyFont="true" applyBorder="true" applyAlignment="true" applyProtection="false">
      <alignment horizontal="center" vertical="center" textRotation="0" wrapText="true" indent="0" shrinkToFit="false"/>
      <protection locked="true" hidden="false"/>
    </xf>
    <xf numFmtId="167" fontId="12" fillId="0" borderId="10" xfId="0" applyFont="true" applyBorder="true" applyAlignment="true" applyProtection="false">
      <alignment horizontal="center" vertical="center" textRotation="0" wrapText="true" indent="0" shrinkToFit="false"/>
      <protection locked="true" hidden="false"/>
    </xf>
    <xf numFmtId="167" fontId="9" fillId="0" borderId="10" xfId="0" applyFont="true" applyBorder="true" applyAlignment="true" applyProtection="false">
      <alignment horizontal="center" vertical="center" textRotation="0" wrapText="true" indent="0" shrinkToFit="false"/>
      <protection locked="true" hidden="false"/>
    </xf>
    <xf numFmtId="167" fontId="9" fillId="0" borderId="26" xfId="0" applyFont="true" applyBorder="true" applyAlignment="true" applyProtection="false">
      <alignment horizontal="center" vertical="center" textRotation="0" wrapText="true" indent="0" shrinkToFit="false"/>
      <protection locked="true" hidden="false"/>
    </xf>
    <xf numFmtId="167" fontId="8" fillId="0" borderId="8" xfId="0" applyFont="true" applyBorder="true" applyAlignment="true" applyProtection="false">
      <alignment horizontal="left" vertical="top" textRotation="0" wrapText="false" indent="0" shrinkToFit="false"/>
      <protection locked="true" hidden="false"/>
    </xf>
    <xf numFmtId="167" fontId="9" fillId="0" borderId="15" xfId="0" applyFont="true" applyBorder="true" applyAlignment="true" applyProtection="false">
      <alignment horizontal="center" vertical="center" textRotation="0" wrapText="true" indent="0" shrinkToFit="false"/>
      <protection locked="true" hidden="false"/>
    </xf>
    <xf numFmtId="167" fontId="9" fillId="0" borderId="16" xfId="0" applyFont="true" applyBorder="true" applyAlignment="true" applyProtection="false">
      <alignment horizontal="center" vertical="center" textRotation="0" wrapText="true" indent="0" shrinkToFit="false"/>
      <protection locked="true" hidden="false"/>
    </xf>
    <xf numFmtId="167" fontId="9" fillId="0" borderId="14" xfId="0" applyFont="true" applyBorder="true" applyAlignment="true" applyProtection="false">
      <alignment horizontal="center" vertical="center" textRotation="0" wrapText="true" indent="0" shrinkToFit="false"/>
      <protection locked="true" hidden="false"/>
    </xf>
    <xf numFmtId="167" fontId="12" fillId="0" borderId="15" xfId="0" applyFont="true" applyBorder="true" applyAlignment="true" applyProtection="false">
      <alignment horizontal="left" vertical="top" textRotation="0" wrapText="false" indent="0" shrinkToFit="false"/>
      <protection locked="true" hidden="false"/>
    </xf>
    <xf numFmtId="167" fontId="12" fillId="0" borderId="16" xfId="0" applyFont="true" applyBorder="true" applyAlignment="true" applyProtection="false">
      <alignment horizontal="center" vertical="center" textRotation="0" wrapText="false" indent="0" shrinkToFit="false"/>
      <protection locked="true" hidden="false"/>
    </xf>
    <xf numFmtId="164" fontId="9" fillId="0" borderId="27" xfId="0" applyFont="true" applyBorder="true" applyAlignment="true" applyProtection="false">
      <alignment horizontal="center" vertical="center" textRotation="0" wrapText="true" indent="0" shrinkToFit="false"/>
      <protection locked="true" hidden="false"/>
    </xf>
    <xf numFmtId="167" fontId="9" fillId="0" borderId="15" xfId="0" applyFont="true" applyBorder="tru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21" fillId="0" borderId="15" xfId="20" applyFont="true" applyBorder="true" applyAlignment="true" applyProtection="true">
      <alignment horizontal="center" vertical="center" textRotation="0" wrapText="true" indent="0" shrinkToFit="false"/>
      <protection locked="true" hidden="false"/>
    </xf>
    <xf numFmtId="164" fontId="23" fillId="0" borderId="16" xfId="0" applyFont="true" applyBorder="true" applyAlignment="true" applyProtection="false">
      <alignment horizontal="center" vertical="center" textRotation="0" wrapText="true" indent="0" shrinkToFit="false"/>
      <protection locked="true" hidden="false"/>
    </xf>
    <xf numFmtId="168" fontId="23" fillId="0" borderId="12" xfId="0" applyFont="true" applyBorder="true" applyAlignment="true" applyProtection="false">
      <alignment horizontal="center" vertical="center" textRotation="0" wrapText="true" indent="0" shrinkToFit="false"/>
      <protection locked="true" hidden="false"/>
    </xf>
    <xf numFmtId="168" fontId="23" fillId="0" borderId="13" xfId="0" applyFont="true" applyBorder="true" applyAlignment="true" applyProtection="false">
      <alignment horizontal="center" vertical="center" textRotation="0" wrapText="false" indent="0" shrinkToFit="false"/>
      <protection locked="true" hidden="false"/>
    </xf>
    <xf numFmtId="169" fontId="23" fillId="0" borderId="28" xfId="0" applyFont="true" applyBorder="true" applyAlignment="true" applyProtection="false">
      <alignment horizontal="left" vertical="bottom" textRotation="0" wrapText="false" indent="0" shrinkToFit="false"/>
      <protection locked="true" hidden="false"/>
    </xf>
    <xf numFmtId="170" fontId="21" fillId="0" borderId="12" xfId="20" applyFont="true" applyBorder="true" applyAlignment="true" applyProtection="true">
      <alignment horizontal="center" vertical="center" textRotation="0" wrapText="true" indent="0" shrinkToFit="false"/>
      <protection locked="true" hidden="false"/>
    </xf>
    <xf numFmtId="164" fontId="22" fillId="0" borderId="0" xfId="20" applyFont="true" applyBorder="false" applyAlignment="true" applyProtection="false">
      <alignment horizontal="general" vertical="bottom" textRotation="0" wrapText="true" indent="0" shrinkToFit="false"/>
      <protection locked="true" hidden="false"/>
    </xf>
    <xf numFmtId="164" fontId="23" fillId="0" borderId="15" xfId="0" applyFont="true" applyBorder="true" applyAlignment="true" applyProtection="false">
      <alignment horizontal="center" vertical="center" textRotation="0" wrapText="true" indent="0" shrinkToFit="false"/>
      <protection locked="true" hidden="false"/>
    </xf>
    <xf numFmtId="170" fontId="23" fillId="0" borderId="0" xfId="0" applyFont="true" applyBorder="false" applyAlignment="true" applyProtection="false">
      <alignment horizontal="center" vertical="center" textRotation="0" wrapText="false" indent="0" shrinkToFit="false"/>
      <protection locked="true" hidden="false"/>
    </xf>
    <xf numFmtId="170" fontId="23" fillId="0" borderId="12" xfId="0" applyFont="true" applyBorder="true" applyAlignment="true" applyProtection="false">
      <alignment horizontal="center" vertical="center" textRotation="0" wrapText="true" indent="0" shrinkToFit="false"/>
      <protection locked="true" hidden="false"/>
    </xf>
    <xf numFmtId="170" fontId="23" fillId="0" borderId="12" xfId="0" applyFont="true" applyBorder="true" applyAlignment="true" applyProtection="false">
      <alignment horizontal="center" vertical="center" textRotation="0" wrapText="false" indent="0" shrinkToFit="false"/>
      <protection locked="true" hidden="false"/>
    </xf>
    <xf numFmtId="165" fontId="23" fillId="0" borderId="12" xfId="0" applyFont="true" applyBorder="true" applyAlignment="true" applyProtection="false">
      <alignment horizontal="center" vertical="center" textRotation="0" wrapText="true" indent="0" shrinkToFit="false"/>
      <protection locked="true" hidden="false"/>
    </xf>
    <xf numFmtId="170" fontId="23" fillId="0" borderId="13" xfId="0" applyFont="true" applyBorder="true" applyAlignment="true" applyProtection="false">
      <alignment horizontal="center" vertical="center" textRotation="0" wrapText="false" indent="0" shrinkToFit="false"/>
      <protection locked="true" hidden="false"/>
    </xf>
    <xf numFmtId="169" fontId="23" fillId="0" borderId="8" xfId="0" applyFont="true" applyBorder="true" applyAlignment="true" applyProtection="false">
      <alignment horizontal="left" vertical="center" textRotation="0" wrapText="false" indent="0" shrinkToFit="false"/>
      <protection locked="true" hidden="false"/>
    </xf>
    <xf numFmtId="171" fontId="24" fillId="0" borderId="29" xfId="20" applyFont="true" applyBorder="true" applyAlignment="true" applyProtection="true">
      <alignment horizontal="center" vertical="center" textRotation="0" wrapText="true" indent="0" shrinkToFit="false"/>
      <protection locked="true" hidden="false"/>
    </xf>
    <xf numFmtId="171" fontId="23" fillId="0" borderId="29" xfId="0" applyFont="true" applyBorder="true" applyAlignment="true" applyProtection="false">
      <alignment horizontal="center" vertical="center" textRotation="0" wrapText="false" indent="0" shrinkToFit="false"/>
      <protection locked="true" hidden="false"/>
    </xf>
    <xf numFmtId="172" fontId="23" fillId="0" borderId="29" xfId="0" applyFont="true" applyBorder="true" applyAlignment="true" applyProtection="false">
      <alignment horizontal="center" vertical="center" textRotation="0" wrapText="false" indent="0" shrinkToFit="false"/>
      <protection locked="true" hidden="false"/>
    </xf>
    <xf numFmtId="168" fontId="23" fillId="0" borderId="29" xfId="0" applyFont="true" applyBorder="true" applyAlignment="true" applyProtection="false">
      <alignment horizontal="center" vertical="center" textRotation="0" wrapText="false" indent="0" shrinkToFit="false"/>
      <protection locked="true" hidden="false"/>
    </xf>
    <xf numFmtId="168" fontId="23" fillId="0" borderId="29" xfId="0" applyFont="true" applyBorder="true" applyAlignment="true" applyProtection="false">
      <alignment horizontal="center" vertical="center" textRotation="0" wrapText="true" indent="0" shrinkToFit="false"/>
      <protection locked="true" hidden="false"/>
    </xf>
    <xf numFmtId="165" fontId="23" fillId="0" borderId="29" xfId="0" applyFont="true" applyBorder="true" applyAlignment="true" applyProtection="false">
      <alignment horizontal="center" vertical="center" textRotation="0" wrapText="true" indent="0" shrinkToFit="false"/>
      <protection locked="true" hidden="false"/>
    </xf>
    <xf numFmtId="170" fontId="23" fillId="0" borderId="29" xfId="0" applyFont="true" applyBorder="true" applyAlignment="true" applyProtection="false">
      <alignment horizontal="center" vertical="center" textRotation="0" wrapText="true" indent="0" shrinkToFit="false"/>
      <protection locked="true" hidden="false"/>
    </xf>
    <xf numFmtId="171" fontId="23" fillId="0" borderId="30" xfId="0" applyFont="true" applyBorder="true" applyAlignment="true" applyProtection="false">
      <alignment horizontal="left" vertical="top" textRotation="0" wrapText="false" indent="0" shrinkToFit="false"/>
      <protection locked="true" hidden="false"/>
    </xf>
    <xf numFmtId="170" fontId="24" fillId="0" borderId="31" xfId="20" applyFont="true" applyBorder="true" applyAlignment="true" applyProtection="true">
      <alignment horizontal="center" vertical="center" textRotation="0" wrapText="true" indent="0" shrinkToFit="false"/>
      <protection locked="true" hidden="false"/>
    </xf>
    <xf numFmtId="170" fontId="23" fillId="0" borderId="14" xfId="0" applyFont="true" applyBorder="true" applyAlignment="true" applyProtection="false">
      <alignment horizontal="center" vertical="center" textRotation="0" wrapText="true" indent="0" shrinkToFit="false"/>
      <protection locked="true" hidden="false"/>
    </xf>
    <xf numFmtId="169" fontId="23" fillId="0" borderId="24" xfId="0" applyFont="true" applyBorder="true" applyAlignment="true" applyProtection="false">
      <alignment horizontal="left" vertical="top" textRotation="0" wrapText="false" indent="0" shrinkToFit="false"/>
      <protection locked="true" hidden="false"/>
    </xf>
    <xf numFmtId="170" fontId="24" fillId="0" borderId="12" xfId="20" applyFont="true" applyBorder="true" applyAlignment="true" applyProtection="true">
      <alignment horizontal="center" vertical="center" textRotation="0" wrapText="true" indent="0" shrinkToFit="false"/>
      <protection locked="true" hidden="false"/>
    </xf>
    <xf numFmtId="167" fontId="23" fillId="0" borderId="16" xfId="0" applyFont="true" applyBorder="true" applyAlignment="true" applyProtection="false">
      <alignment horizontal="center" vertical="center" textRotation="0" wrapText="true" indent="0" shrinkToFit="false"/>
      <protection locked="true" hidden="false"/>
    </xf>
    <xf numFmtId="170" fontId="24" fillId="0" borderId="12" xfId="0" applyFont="true" applyBorder="true" applyAlignment="true" applyProtection="false">
      <alignment horizontal="center" vertical="center" textRotation="0" wrapText="true" indent="0" shrinkToFit="false"/>
      <protection locked="true" hidden="false"/>
    </xf>
    <xf numFmtId="164" fontId="23" fillId="0" borderId="12" xfId="0" applyFont="true" applyBorder="true" applyAlignment="true" applyProtection="false">
      <alignment horizontal="center" vertical="center" textRotation="0" wrapText="false" indent="0" shrinkToFit="false"/>
      <protection locked="true" hidden="false"/>
    </xf>
    <xf numFmtId="168" fontId="1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70" fontId="23" fillId="0" borderId="16" xfId="0" applyFont="true" applyBorder="true" applyAlignment="true" applyProtection="false">
      <alignment horizontal="center" vertical="center" textRotation="0" wrapText="true" indent="0" shrinkToFit="false"/>
      <protection locked="true" hidden="false"/>
    </xf>
    <xf numFmtId="170" fontId="24" fillId="0" borderId="32" xfId="20" applyFont="true" applyBorder="true" applyAlignment="true" applyProtection="true">
      <alignment horizontal="center" vertical="center" textRotation="0" wrapText="true" indent="0" shrinkToFit="false"/>
      <protection locked="true" hidden="false"/>
    </xf>
    <xf numFmtId="164" fontId="24" fillId="0" borderId="15" xfId="0" applyFont="true" applyBorder="true" applyAlignment="true" applyProtection="false">
      <alignment horizontal="center" vertical="center"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71" fontId="23" fillId="0" borderId="12" xfId="0" applyFont="true" applyBorder="true" applyAlignment="true" applyProtection="false">
      <alignment horizontal="center" vertical="center" textRotation="0" wrapText="true" indent="0" shrinkToFit="false"/>
      <protection locked="true" hidden="false"/>
    </xf>
    <xf numFmtId="171" fontId="23" fillId="0" borderId="16"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71" fontId="23" fillId="0" borderId="29" xfId="0" applyFont="true" applyBorder="true" applyAlignment="true" applyProtection="false">
      <alignment horizontal="center" vertical="center" textRotation="0" wrapText="true" indent="0" shrinkToFit="false"/>
      <protection locked="true" hidden="false"/>
    </xf>
    <xf numFmtId="170" fontId="23" fillId="0" borderId="32" xfId="0" applyFont="true" applyBorder="true" applyAlignment="true" applyProtection="false">
      <alignment horizontal="center" vertical="center" textRotation="0" wrapText="true" indent="0" shrinkToFit="false"/>
      <protection locked="true" hidden="false"/>
    </xf>
    <xf numFmtId="168" fontId="23" fillId="0" borderId="12" xfId="0" applyFont="true" applyBorder="true" applyAlignment="true" applyProtection="false">
      <alignment horizontal="center" vertical="center" textRotation="0" wrapText="false" indent="0" shrinkToFit="false"/>
      <protection locked="true" hidden="false"/>
    </xf>
    <xf numFmtId="164" fontId="23" fillId="0" borderId="15" xfId="0" applyFont="true" applyBorder="true" applyAlignment="true" applyProtection="false">
      <alignment horizontal="center" vertical="center" textRotation="0" wrapText="false" indent="0" shrinkToFit="false"/>
      <protection locked="true" hidden="false"/>
    </xf>
    <xf numFmtId="171" fontId="24" fillId="0" borderId="29" xfId="0" applyFont="true" applyBorder="true" applyAlignment="true" applyProtection="false">
      <alignment horizontal="center" vertical="bottom" textRotation="0" wrapText="true" indent="0" shrinkToFit="false"/>
      <protection locked="true" hidden="false"/>
    </xf>
    <xf numFmtId="170" fontId="24" fillId="0" borderId="12"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center" vertical="bottom" textRotation="0" wrapText="true" indent="0" shrinkToFit="false"/>
      <protection locked="true" hidden="false"/>
    </xf>
    <xf numFmtId="170" fontId="23" fillId="0" borderId="16" xfId="0" applyFont="true" applyBorder="true" applyAlignment="true" applyProtection="false">
      <alignment horizontal="center" vertical="center" textRotation="0" wrapText="false" indent="0" shrinkToFit="false"/>
      <protection locked="true" hidden="false"/>
    </xf>
    <xf numFmtId="171" fontId="24" fillId="0" borderId="29" xfId="0" applyFont="true" applyBorder="true" applyAlignment="true" applyProtection="false">
      <alignment horizontal="center" vertical="center" textRotation="0" wrapText="true" indent="0" shrinkToFit="false"/>
      <protection locked="true" hidden="false"/>
    </xf>
    <xf numFmtId="170" fontId="24" fillId="0" borderId="32" xfId="0" applyFont="true" applyBorder="true" applyAlignment="true" applyProtection="false">
      <alignment horizontal="center" vertical="center" textRotation="0" wrapText="true" indent="0" shrinkToFit="false"/>
      <protection locked="true" hidden="false"/>
    </xf>
    <xf numFmtId="164" fontId="23" fillId="0" borderId="12" xfId="21" applyFont="true" applyBorder="true" applyAlignment="true" applyProtection="true">
      <alignment horizontal="center" vertical="center" textRotation="0" wrapText="false" indent="0" shrinkToFit="false"/>
      <protection locked="true" hidden="false"/>
    </xf>
    <xf numFmtId="170" fontId="21" fillId="0" borderId="12" xfId="20" applyFont="true" applyBorder="true" applyAlignment="true" applyProtection="true">
      <alignment horizontal="center" vertical="center" textRotation="0" wrapText="false" indent="0" shrinkToFit="false"/>
      <protection locked="true" hidden="false"/>
    </xf>
    <xf numFmtId="164" fontId="24" fillId="0" borderId="12" xfId="20" applyFont="true" applyBorder="true" applyAlignment="true" applyProtection="true">
      <alignment horizontal="center" vertical="center" textRotation="0" wrapText="true" indent="0" shrinkToFit="false"/>
      <protection locked="true" hidden="false"/>
    </xf>
    <xf numFmtId="170" fontId="24" fillId="0" borderId="12" xfId="20" applyFont="true" applyBorder="true" applyAlignment="true" applyProtection="true">
      <alignment horizontal="center" vertical="center" textRotation="0" wrapText="false" indent="0" shrinkToFit="false"/>
      <protection locked="true" hidden="false"/>
    </xf>
    <xf numFmtId="164" fontId="24" fillId="0" borderId="12" xfId="0" applyFont="true" applyBorder="true" applyAlignment="true" applyProtection="false">
      <alignment horizontal="center" vertical="center" textRotation="0" wrapText="false" indent="0" shrinkToFit="false"/>
      <protection locked="true" hidden="false"/>
    </xf>
    <xf numFmtId="164" fontId="24" fillId="0" borderId="12" xfId="0" applyFont="true" applyBorder="true" applyAlignment="true" applyProtection="false">
      <alignment horizontal="center" vertical="center" textRotation="0" wrapText="tru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70" fontId="23" fillId="0" borderId="12" xfId="0" applyFont="true" applyBorder="true" applyAlignment="true" applyProtection="false">
      <alignment horizontal="center" vertical="bottom" textRotation="0" wrapText="false" indent="0" shrinkToFit="false"/>
      <protection locked="true" hidden="false"/>
    </xf>
    <xf numFmtId="164" fontId="15" fillId="4" borderId="0" xfId="0" applyFont="true" applyBorder="false" applyAlignment="false" applyProtection="false">
      <alignment horizontal="general" vertical="bottom" textRotation="0" wrapText="false" indent="0" shrinkToFit="false"/>
      <protection locked="true" hidden="false"/>
    </xf>
    <xf numFmtId="167" fontId="9" fillId="0" borderId="33" xfId="0" applyFont="true" applyBorder="true" applyAlignment="true" applyProtection="false">
      <alignment horizontal="left" vertical="center" textRotation="0" wrapText="false" indent="0" shrinkToFit="false"/>
      <protection locked="true" hidden="false"/>
    </xf>
    <xf numFmtId="167" fontId="18" fillId="0" borderId="15" xfId="0" applyFont="true" applyBorder="true" applyAlignment="true" applyProtection="false">
      <alignment horizontal="center" vertical="center" textRotation="0" wrapText="false" indent="0" shrinkToFit="false"/>
      <protection locked="true" hidden="false"/>
    </xf>
    <xf numFmtId="164" fontId="24" fillId="0" borderId="29" xfId="20" applyFont="true" applyBorder="true" applyAlignment="true" applyProtection="true">
      <alignment horizontal="center" vertical="center" textRotation="0" wrapText="true" indent="0" shrinkToFit="false"/>
      <protection locked="true" hidden="false"/>
    </xf>
    <xf numFmtId="164" fontId="24" fillId="0" borderId="32" xfId="20" applyFont="true" applyBorder="true" applyAlignment="true" applyProtection="true">
      <alignment horizontal="center" vertical="center" textRotation="0" wrapText="false" indent="0" shrinkToFit="false"/>
      <protection locked="true" hidden="false"/>
    </xf>
    <xf numFmtId="171" fontId="23" fillId="0" borderId="15" xfId="0" applyFont="true" applyBorder="true" applyAlignment="true" applyProtection="false">
      <alignment horizontal="center" vertical="center" textRotation="0" wrapText="true" indent="0" shrinkToFit="false"/>
      <protection locked="true" hidden="false"/>
    </xf>
    <xf numFmtId="164" fontId="24" fillId="0" borderId="15" xfId="20" applyFont="true" applyBorder="true" applyAlignment="true" applyProtection="true">
      <alignment horizontal="center" vertical="center" textRotation="0" wrapText="false" indent="0" shrinkToFit="false"/>
      <protection locked="true" hidden="false"/>
    </xf>
    <xf numFmtId="168" fontId="15" fillId="4"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24" fillId="0" borderId="12" xfId="20" applyFont="true" applyBorder="true" applyAlignment="true" applyProtection="true">
      <alignment horizontal="center" vertical="center" textRotation="0" wrapText="false" indent="0" shrinkToFit="false"/>
      <protection locked="true" hidden="false"/>
    </xf>
    <xf numFmtId="167" fontId="9" fillId="0" borderId="15" xfId="0" applyFont="true" applyBorder="true" applyAlignment="true" applyProtection="false">
      <alignment horizontal="left" vertical="center" textRotation="0" wrapText="true" indent="0" shrinkToFit="false"/>
      <protection locked="true" hidden="false"/>
    </xf>
    <xf numFmtId="168" fontId="23" fillId="0" borderId="34" xfId="0" applyFont="true" applyBorder="true" applyAlignment="true" applyProtection="false">
      <alignment horizontal="center" vertical="center" textRotation="0" wrapText="false" indent="0" shrinkToFit="false"/>
      <protection locked="true" hidden="false"/>
    </xf>
    <xf numFmtId="168" fontId="23" fillId="0" borderId="35" xfId="0" applyFont="true" applyBorder="true" applyAlignment="true" applyProtection="false">
      <alignment horizontal="center" vertical="center" textRotation="0" wrapText="false" indent="0" shrinkToFit="false"/>
      <protection locked="true" hidden="false"/>
    </xf>
    <xf numFmtId="167" fontId="23" fillId="0" borderId="12" xfId="0" applyFont="true" applyBorder="true" applyAlignment="true" applyProtection="false">
      <alignment horizontal="center" vertical="center" textRotation="0" wrapText="true" indent="0" shrinkToFit="false"/>
      <protection locked="true" hidden="false"/>
    </xf>
    <xf numFmtId="164" fontId="24" fillId="0" borderId="15" xfId="20" applyFont="true" applyBorder="true" applyAlignment="true" applyProtection="true">
      <alignment horizontal="center" vertical="center" textRotation="0" wrapText="true" indent="0" shrinkToFit="false"/>
      <protection locked="true" hidden="false"/>
    </xf>
    <xf numFmtId="170" fontId="23" fillId="0" borderId="15" xfId="0" applyFont="true" applyBorder="true" applyAlignment="true" applyProtection="false">
      <alignment horizontal="center" vertical="center" textRotation="0" wrapText="false" indent="0" shrinkToFit="false"/>
      <protection locked="true" hidden="false"/>
    </xf>
    <xf numFmtId="167" fontId="26" fillId="0" borderId="15" xfId="0" applyFont="true" applyBorder="true" applyAlignment="true" applyProtection="false">
      <alignment horizontal="left" vertical="center" textRotation="0" wrapText="false" indent="0" shrinkToFit="false"/>
      <protection locked="true" hidden="false"/>
    </xf>
    <xf numFmtId="167" fontId="27" fillId="0" borderId="12" xfId="0" applyFont="true" applyBorder="true" applyAlignment="true" applyProtection="false">
      <alignment horizontal="center" vertical="center" textRotation="0" wrapText="true" indent="0" shrinkToFit="false"/>
      <protection locked="true" hidden="false"/>
    </xf>
    <xf numFmtId="167" fontId="27" fillId="0" borderId="13" xfId="0" applyFont="true" applyBorder="true" applyAlignment="true" applyProtection="false">
      <alignment horizontal="center" vertical="center" textRotation="0" wrapText="true" indent="0" shrinkToFit="false"/>
      <protection locked="true" hidden="false"/>
    </xf>
    <xf numFmtId="168"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5" fillId="5"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21" fillId="0" borderId="12" xfId="20" applyFont="true" applyBorder="true" applyAlignment="true" applyProtection="true">
      <alignment horizontal="center" vertical="center" textRotation="0" wrapText="true" indent="0" shrinkToFit="false"/>
      <protection locked="true" hidden="false"/>
    </xf>
    <xf numFmtId="164" fontId="22" fillId="0" borderId="0" xfId="20" applyFont="true" applyBorder="false" applyAlignment="false" applyProtection="false">
      <alignment horizontal="general" vertical="bottom" textRotation="0" wrapText="false" indent="0" shrinkToFit="false"/>
      <protection locked="true" hidden="false"/>
    </xf>
    <xf numFmtId="170" fontId="24" fillId="0" borderId="13" xfId="20" applyFont="true" applyBorder="true" applyAlignment="true" applyProtection="true">
      <alignment horizontal="center" vertical="center" textRotation="0" wrapText="true" indent="0" shrinkToFit="false"/>
      <protection locked="true" hidden="false"/>
    </xf>
    <xf numFmtId="168" fontId="15"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23" fillId="0" borderId="9" xfId="0" applyFont="true" applyBorder="true" applyAlignment="true" applyProtection="false">
      <alignment horizontal="center" vertical="center" textRotation="0" wrapText="true" indent="0" shrinkToFit="false"/>
      <protection locked="true" hidden="false"/>
    </xf>
    <xf numFmtId="167" fontId="23" fillId="0" borderId="25" xfId="0" applyFont="true" applyBorder="true" applyAlignment="true" applyProtection="false">
      <alignment horizontal="center" vertical="center" textRotation="0" wrapText="true" indent="0" shrinkToFit="false"/>
      <protection locked="true" hidden="false"/>
    </xf>
    <xf numFmtId="170" fontId="24" fillId="0" borderId="10" xfId="0" applyFont="true" applyBorder="true" applyAlignment="true" applyProtection="false">
      <alignment horizontal="center" vertical="center" textRotation="0" wrapText="true" indent="0" shrinkToFit="false"/>
      <protection locked="true" hidden="false"/>
    </xf>
    <xf numFmtId="170" fontId="23" fillId="0" borderId="10" xfId="0" applyFont="true" applyBorder="true" applyAlignment="true" applyProtection="false">
      <alignment horizontal="center" vertical="center" textRotation="0" wrapText="true" indent="0" shrinkToFit="false"/>
      <protection locked="true" hidden="false"/>
    </xf>
    <xf numFmtId="165" fontId="23" fillId="0" borderId="10" xfId="0" applyFont="true" applyBorder="true" applyAlignment="true" applyProtection="false">
      <alignment horizontal="center" vertical="center" textRotation="0" wrapText="true" indent="0" shrinkToFit="false"/>
      <protection locked="true" hidden="false"/>
    </xf>
    <xf numFmtId="164" fontId="23" fillId="0" borderId="10" xfId="0" applyFont="true" applyBorder="true" applyAlignment="true" applyProtection="false">
      <alignment horizontal="center" vertical="center" textRotation="0" wrapText="false" indent="0" shrinkToFit="false"/>
      <protection locked="true" hidden="false"/>
    </xf>
    <xf numFmtId="171" fontId="23" fillId="0" borderId="22" xfId="0" applyFont="true" applyBorder="true" applyAlignment="true" applyProtection="false">
      <alignment horizontal="center" vertical="center" textRotation="0" wrapText="true" indent="0" shrinkToFit="false"/>
      <protection locked="true" hidden="false"/>
    </xf>
    <xf numFmtId="164" fontId="23" fillId="0" borderId="9" xfId="0" applyFont="true" applyBorder="true" applyAlignment="true" applyProtection="false">
      <alignment horizontal="center" vertical="center" textRotation="0" wrapText="false" indent="0" shrinkToFit="false"/>
      <protection locked="true" hidden="false"/>
    </xf>
    <xf numFmtId="170" fontId="23" fillId="0" borderId="10" xfId="0" applyFont="true" applyBorder="true" applyAlignment="true" applyProtection="false">
      <alignment horizontal="center" vertical="center" textRotation="0" wrapText="false" indent="0" shrinkToFit="false"/>
      <protection locked="true" hidden="false"/>
    </xf>
    <xf numFmtId="170" fontId="23" fillId="0" borderId="11" xfId="0" applyFont="true" applyBorder="true" applyAlignment="true" applyProtection="false">
      <alignment horizontal="center" vertical="center" textRotation="0" wrapText="false" indent="0" shrinkToFit="false"/>
      <protection locked="true" hidden="false"/>
    </xf>
    <xf numFmtId="170" fontId="23" fillId="0" borderId="14" xfId="0" applyFont="true" applyBorder="true" applyAlignment="true" applyProtection="false">
      <alignment horizontal="center" vertical="center" textRotation="0" wrapText="false" indent="0" shrinkToFit="false"/>
      <protection locked="true" hidden="false"/>
    </xf>
    <xf numFmtId="164" fontId="23" fillId="0" borderId="29" xfId="0" applyFont="true" applyBorder="true" applyAlignment="true" applyProtection="false">
      <alignment horizontal="center" vertical="center" textRotation="0" wrapText="true" indent="0" shrinkToFit="false"/>
      <protection locked="true" hidden="false"/>
    </xf>
    <xf numFmtId="167" fontId="23" fillId="0" borderId="29" xfId="0" applyFont="true" applyBorder="true" applyAlignment="true" applyProtection="false">
      <alignment horizontal="center" vertical="center" textRotation="0" wrapText="true" indent="0" shrinkToFit="false"/>
      <protection locked="true" hidden="false"/>
    </xf>
    <xf numFmtId="164" fontId="24" fillId="0" borderId="29" xfId="0" applyFont="true" applyBorder="true" applyAlignment="true" applyProtection="false">
      <alignment horizontal="center" vertical="center" textRotation="0" wrapText="true" indent="0" shrinkToFit="false"/>
      <protection locked="true" hidden="false"/>
    </xf>
    <xf numFmtId="170" fontId="23" fillId="0" borderId="29" xfId="0" applyFont="true" applyBorder="true" applyAlignment="true" applyProtection="false">
      <alignment horizontal="center" vertical="center" textRotation="0" wrapText="false" indent="0" shrinkToFit="false"/>
      <protection locked="true" hidden="false"/>
    </xf>
    <xf numFmtId="164" fontId="23" fillId="0" borderId="29" xfId="0" applyFont="true" applyBorder="true" applyAlignment="true" applyProtection="false">
      <alignment horizontal="center" vertical="center" textRotation="0" wrapText="false" indent="0" shrinkToFit="false"/>
      <protection locked="true" hidden="false"/>
    </xf>
    <xf numFmtId="167" fontId="9" fillId="0" borderId="36" xfId="0" applyFont="true" applyBorder="true" applyAlignment="true" applyProtection="false">
      <alignment horizontal="left" vertical="center" textRotation="0" wrapText="false" indent="0" shrinkToFit="false"/>
      <protection locked="true" hidden="false"/>
    </xf>
    <xf numFmtId="167" fontId="18" fillId="0" borderId="37" xfId="0" applyFont="true" applyBorder="true" applyAlignment="true" applyProtection="false">
      <alignment horizontal="center" vertical="center" textRotation="0" wrapText="true" indent="0" shrinkToFit="false"/>
      <protection locked="true" hidden="false"/>
    </xf>
    <xf numFmtId="167" fontId="18" fillId="0" borderId="38" xfId="0" applyFont="true" applyBorder="true" applyAlignment="true" applyProtection="false">
      <alignment horizontal="center" vertical="center" textRotation="0" wrapText="true" indent="0" shrinkToFit="false"/>
      <protection locked="true" hidden="false"/>
    </xf>
    <xf numFmtId="164" fontId="24" fillId="0" borderId="36" xfId="0" applyFont="true" applyBorder="true" applyAlignment="true" applyProtection="false">
      <alignment horizontal="center" vertical="center" textRotation="0" wrapText="true" indent="0" shrinkToFit="false"/>
      <protection locked="true" hidden="false"/>
    </xf>
    <xf numFmtId="164" fontId="23" fillId="0" borderId="39" xfId="0" applyFont="true" applyBorder="true" applyAlignment="true" applyProtection="false">
      <alignment horizontal="center" vertical="center" textRotation="0" wrapText="true" indent="0" shrinkToFit="false"/>
      <protection locked="true" hidden="false"/>
    </xf>
    <xf numFmtId="168" fontId="23" fillId="0" borderId="37" xfId="0" applyFont="true" applyBorder="true" applyAlignment="true" applyProtection="false">
      <alignment horizontal="center" vertical="center" textRotation="0" wrapText="false" indent="0" shrinkToFit="false"/>
      <protection locked="true" hidden="false"/>
    </xf>
    <xf numFmtId="168" fontId="23" fillId="0" borderId="37" xfId="0" applyFont="true" applyBorder="true" applyAlignment="true" applyProtection="false">
      <alignment horizontal="center" vertical="center" textRotation="0" wrapText="true" indent="0" shrinkToFit="false"/>
      <protection locked="true" hidden="false"/>
    </xf>
    <xf numFmtId="168" fontId="23" fillId="0" borderId="38" xfId="0" applyFont="true" applyBorder="true" applyAlignment="true" applyProtection="false">
      <alignment horizontal="center" vertical="center" textRotation="0" wrapText="false" indent="0" shrinkToFit="false"/>
      <protection locked="true" hidden="false"/>
    </xf>
    <xf numFmtId="170" fontId="24" fillId="0" borderId="37" xfId="0" applyFont="true" applyBorder="true" applyAlignment="true" applyProtection="false">
      <alignment horizontal="center" vertical="center" textRotation="0" wrapText="true" indent="0" shrinkToFit="false"/>
      <protection locked="true" hidden="false"/>
    </xf>
    <xf numFmtId="164" fontId="23" fillId="0" borderId="36" xfId="0" applyFont="true" applyBorder="true" applyAlignment="true" applyProtection="false">
      <alignment horizontal="center" vertical="center" textRotation="0" wrapText="false" indent="0" shrinkToFit="false"/>
      <protection locked="true" hidden="false"/>
    </xf>
    <xf numFmtId="170" fontId="23" fillId="0" borderId="39" xfId="0" applyFont="true" applyBorder="true" applyAlignment="true" applyProtection="false">
      <alignment horizontal="center" vertical="center" textRotation="0" wrapText="true" indent="0" shrinkToFit="false"/>
      <protection locked="true" hidden="false"/>
    </xf>
    <xf numFmtId="170" fontId="23" fillId="0" borderId="37" xfId="0" applyFont="true" applyBorder="true" applyAlignment="true" applyProtection="false">
      <alignment horizontal="center" vertical="center" textRotation="0" wrapText="true" indent="0" shrinkToFit="false"/>
      <protection locked="true" hidden="false"/>
    </xf>
    <xf numFmtId="170" fontId="23" fillId="0" borderId="37" xfId="0" applyFont="true" applyBorder="true" applyAlignment="true" applyProtection="false">
      <alignment horizontal="center" vertical="center" textRotation="0" wrapText="false" indent="0" shrinkToFit="false"/>
      <protection locked="true" hidden="false"/>
    </xf>
    <xf numFmtId="165" fontId="23" fillId="0" borderId="37" xfId="0" applyFont="true" applyBorder="true" applyAlignment="true" applyProtection="false">
      <alignment horizontal="center" vertical="center" textRotation="0" wrapText="true" indent="0" shrinkToFit="false"/>
      <protection locked="true" hidden="false"/>
    </xf>
    <xf numFmtId="170" fontId="23" fillId="0" borderId="38" xfId="0" applyFont="true" applyBorder="true" applyAlignment="true" applyProtection="false">
      <alignment horizontal="center" vertical="center" textRotation="0" wrapText="false" indent="0" shrinkToFit="false"/>
      <protection locked="true" hidden="false"/>
    </xf>
    <xf numFmtId="165" fontId="23" fillId="0" borderId="14" xfId="0" applyFont="true" applyBorder="true" applyAlignment="true" applyProtection="false">
      <alignment horizontal="center" vertical="center" textRotation="0" wrapText="true" indent="0" shrinkToFit="false"/>
      <protection locked="true" hidden="false"/>
    </xf>
    <xf numFmtId="170" fontId="23" fillId="0" borderId="7" xfId="0" applyFont="true" applyBorder="true" applyAlignment="true" applyProtection="false">
      <alignment horizontal="center" vertical="center" textRotation="0" wrapText="false" indent="0" shrinkToFit="false"/>
      <protection locked="true" hidden="false"/>
    </xf>
    <xf numFmtId="164" fontId="21" fillId="0" borderId="36" xfId="20" applyFont="true" applyBorder="true" applyAlignment="true" applyProtection="true">
      <alignment horizontal="center" vertical="center" textRotation="0" wrapText="true" indent="0" shrinkToFit="false"/>
      <protection locked="true" hidden="false"/>
    </xf>
    <xf numFmtId="170" fontId="21" fillId="0" borderId="37" xfId="20" applyFont="true" applyBorder="true" applyAlignment="true" applyProtection="true">
      <alignment horizontal="center" vertical="center" textRotation="0" wrapText="true" indent="0" shrinkToFit="false"/>
      <protection locked="true" hidden="false"/>
    </xf>
    <xf numFmtId="171" fontId="23" fillId="0" borderId="39" xfId="0" applyFont="true" applyBorder="true" applyAlignment="true" applyProtection="false">
      <alignment horizontal="center" vertical="center" textRotation="0" wrapText="tru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74" fontId="23" fillId="0" borderId="12" xfId="0" applyFont="true" applyBorder="true" applyAlignment="true" applyProtection="false">
      <alignment horizontal="center" vertical="center" textRotation="0" wrapText="true" indent="0" shrinkToFit="false"/>
      <protection locked="true" hidden="false"/>
    </xf>
    <xf numFmtId="164" fontId="24" fillId="0" borderId="36" xfId="20" applyFont="true" applyBorder="true" applyAlignment="true" applyProtection="true">
      <alignment horizontal="center" vertical="center" textRotation="0" wrapText="true" indent="0" shrinkToFit="false"/>
      <protection locked="true" hidden="false"/>
    </xf>
    <xf numFmtId="170" fontId="24" fillId="0" borderId="40" xfId="20" applyFont="true" applyBorder="true" applyAlignment="true" applyProtection="true">
      <alignment horizontal="center" vertical="center" textRotation="0" wrapText="true" indent="0" shrinkToFit="false"/>
      <protection locked="true" hidden="false"/>
    </xf>
    <xf numFmtId="170" fontId="24" fillId="0" borderId="39" xfId="0" applyFont="true" applyBorder="true" applyAlignment="true" applyProtection="false">
      <alignment horizontal="center" vertical="center" textRotation="0" wrapText="false" indent="0" shrinkToFit="false"/>
      <protection locked="true" hidden="false"/>
    </xf>
    <xf numFmtId="170" fontId="24" fillId="0" borderId="41" xfId="0" applyFont="true" applyBorder="true" applyAlignment="true" applyProtection="false">
      <alignment horizontal="center" vertical="center" textRotation="0" wrapText="false" indent="0" shrinkToFit="false"/>
      <protection locked="true" hidden="false"/>
    </xf>
    <xf numFmtId="170" fontId="23" fillId="0" borderId="41" xfId="0" applyFont="true" applyBorder="true" applyAlignment="true" applyProtection="false">
      <alignment horizontal="center" vertical="center" textRotation="0" wrapText="false" indent="0" shrinkToFit="false"/>
      <protection locked="true" hidden="false"/>
    </xf>
    <xf numFmtId="170" fontId="23" fillId="0" borderId="41" xfId="0" applyFont="true" applyBorder="true" applyAlignment="true" applyProtection="false">
      <alignment horizontal="center" vertical="center" textRotation="0" wrapText="true" indent="0" shrinkToFit="false"/>
      <protection locked="true" hidden="false"/>
    </xf>
    <xf numFmtId="165" fontId="23" fillId="0" borderId="42" xfId="0" applyFont="true" applyBorder="true" applyAlignment="true" applyProtection="false">
      <alignment horizontal="center" vertical="center" textRotation="0" wrapText="true" indent="0" shrinkToFit="false"/>
      <protection locked="true" hidden="false"/>
    </xf>
    <xf numFmtId="170" fontId="23" fillId="0" borderId="43" xfId="0" applyFont="true" applyBorder="true" applyAlignment="true" applyProtection="false">
      <alignment horizontal="center" vertical="center" textRotation="0" wrapText="false" indent="0" shrinkToFit="false"/>
      <protection locked="true" hidden="false"/>
    </xf>
    <xf numFmtId="164" fontId="23" fillId="0" borderId="43" xfId="0" applyFont="true" applyBorder="true" applyAlignment="true" applyProtection="false">
      <alignment horizontal="center" vertical="center" textRotation="0" wrapText="true" indent="0" shrinkToFit="false"/>
      <protection locked="true" hidden="false"/>
    </xf>
    <xf numFmtId="167" fontId="23" fillId="0" borderId="43" xfId="0" applyFont="true" applyBorder="true" applyAlignment="true" applyProtection="false">
      <alignment horizontal="center" vertical="center" textRotation="0" wrapText="true" indent="0" shrinkToFit="false"/>
      <protection locked="true" hidden="false"/>
    </xf>
    <xf numFmtId="164" fontId="24" fillId="0" borderId="43" xfId="20" applyFont="true" applyBorder="true" applyAlignment="true" applyProtection="true">
      <alignment horizontal="center" vertical="center" textRotation="0" wrapText="true" indent="0" shrinkToFit="false"/>
      <protection locked="true" hidden="false"/>
    </xf>
    <xf numFmtId="170" fontId="23" fillId="0" borderId="43" xfId="0" applyFont="true" applyBorder="tru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6" fontId="4"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74" fontId="4" fillId="0" borderId="0" xfId="0" applyFont="true" applyBorder="false" applyAlignment="true" applyProtection="false">
      <alignment horizontal="general" vertical="center" textRotation="0" wrapText="false" indent="0" shrinkToFit="false"/>
      <protection locked="true" hidden="false"/>
    </xf>
    <xf numFmtId="171" fontId="4" fillId="0" borderId="0" xfId="0" applyFont="true" applyBorder="false" applyAlignment="true" applyProtection="false">
      <alignment horizontal="general" vertical="center" textRotation="0" wrapText="false" indent="0" shrinkToFit="false"/>
      <protection locked="true" hidden="false"/>
    </xf>
    <xf numFmtId="170" fontId="29" fillId="0" borderId="0" xfId="0" applyFont="true" applyBorder="false" applyAlignment="false" applyProtection="false">
      <alignment horizontal="general" vertical="bottom" textRotation="0" wrapText="false" indent="0" shrinkToFit="false"/>
      <protection locked="true" hidden="false"/>
    </xf>
    <xf numFmtId="175" fontId="4" fillId="0" borderId="0" xfId="0" applyFont="true" applyBorder="false" applyAlignment="true" applyProtection="false">
      <alignment horizontal="general" vertical="center" textRotation="0" wrapText="false" indent="0" shrinkToFit="false"/>
      <protection locked="true" hidden="false"/>
    </xf>
    <xf numFmtId="167" fontId="32" fillId="0" borderId="0" xfId="0" applyFont="true" applyBorder="false" applyAlignment="true" applyProtection="false">
      <alignment horizontal="general" vertical="top" textRotation="0" wrapText="false" indent="0" shrinkToFit="false"/>
      <protection locked="true" hidden="false"/>
    </xf>
    <xf numFmtId="164" fontId="33" fillId="0" borderId="0" xfId="0" applyFont="true" applyBorder="false" applyAlignment="true" applyProtection="false">
      <alignment horizontal="left" vertical="top" textRotation="0" wrapText="false" indent="0" shrinkToFit="false"/>
      <protection locked="true" hidden="false"/>
    </xf>
    <xf numFmtId="164" fontId="32" fillId="0" borderId="0" xfId="0" applyFont="true" applyBorder="false" applyAlignment="true" applyProtection="false">
      <alignment horizontal="center" vertical="top" textRotation="0" wrapText="false" indent="0" shrinkToFit="false"/>
      <protection locked="true" hidden="false"/>
    </xf>
    <xf numFmtId="164" fontId="32" fillId="0" borderId="0" xfId="0" applyFont="true" applyBorder="false" applyAlignment="true" applyProtection="false">
      <alignment horizontal="general" vertical="top" textRotation="0" wrapText="false" indent="0" shrinkToFit="false"/>
      <protection locked="true" hidden="false"/>
    </xf>
    <xf numFmtId="167" fontId="34"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center"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5" fillId="6" borderId="0" xfId="0" applyFont="true" applyBorder="true" applyAlignment="true" applyProtection="false">
      <alignment horizontal="center" vertical="center" textRotation="0" wrapText="false" indent="0" shrinkToFit="false"/>
      <protection locked="true" hidden="false"/>
    </xf>
    <xf numFmtId="164" fontId="34" fillId="0" borderId="0" xfId="0" applyFont="true" applyBorder="true" applyAlignment="false" applyProtection="false">
      <alignment horizontal="general" vertical="bottom" textRotation="0" wrapText="false" indent="0" shrinkToFit="false"/>
      <protection locked="true" hidden="false"/>
    </xf>
    <xf numFmtId="167" fontId="35" fillId="6" borderId="44" xfId="0" applyFont="true" applyBorder="true" applyAlignment="true" applyProtection="false">
      <alignment horizontal="center" vertical="bottom" textRotation="0" wrapText="false" indent="0" shrinkToFit="false"/>
      <protection locked="true" hidden="false"/>
    </xf>
    <xf numFmtId="164" fontId="35" fillId="6" borderId="0" xfId="0" applyFont="true" applyBorder="true" applyAlignment="true" applyProtection="false">
      <alignment horizontal="center" vertical="bottom" textRotation="0" wrapText="false" indent="0" shrinkToFit="false"/>
      <protection locked="true" hidden="false"/>
    </xf>
    <xf numFmtId="164" fontId="35" fillId="6" borderId="45" xfId="0" applyFont="true" applyBorder="true" applyAlignment="true" applyProtection="false">
      <alignment horizontal="center" vertical="bottom" textRotation="0" wrapText="false" indent="0" shrinkToFit="false"/>
      <protection locked="true" hidden="false"/>
    </xf>
    <xf numFmtId="167" fontId="28" fillId="0" borderId="14" xfId="0" applyFont="true" applyBorder="true" applyAlignment="true" applyProtection="false">
      <alignment horizontal="left" vertical="center" textRotation="0" wrapText="false" indent="0" shrinkToFit="false"/>
      <protection locked="true" hidden="false"/>
    </xf>
    <xf numFmtId="176" fontId="4" fillId="0" borderId="7" xfId="0" applyFont="true" applyBorder="true" applyAlignment="true" applyProtection="false">
      <alignment horizontal="left" vertical="bottom" textRotation="0" wrapText="false" indent="0" shrinkToFit="false"/>
      <protection locked="true" hidden="false"/>
    </xf>
    <xf numFmtId="167" fontId="28" fillId="7" borderId="14" xfId="0" applyFont="true" applyBorder="true" applyAlignment="true" applyProtection="false">
      <alignment horizontal="left" vertical="center" textRotation="0" wrapText="false" indent="0" shrinkToFit="false"/>
      <protection locked="true" hidden="false"/>
    </xf>
    <xf numFmtId="167" fontId="28" fillId="0" borderId="7"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28" fillId="0" borderId="7" xfId="0" applyFont="true" applyBorder="true" applyAlignment="true" applyProtection="false">
      <alignment horizontal="left" vertical="bottom" textRotation="0" wrapText="false" indent="0" shrinkToFit="false"/>
      <protection locked="true" hidden="false"/>
    </xf>
    <xf numFmtId="167" fontId="36" fillId="0" borderId="44"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7" fontId="34" fillId="0" borderId="44" xfId="0" applyFont="true" applyBorder="true" applyAlignment="false" applyProtection="false">
      <alignment horizontal="general" vertical="bottom" textRotation="0" wrapText="false" indent="0" shrinkToFit="false"/>
      <protection locked="true" hidden="false"/>
    </xf>
    <xf numFmtId="177" fontId="36"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7" fontId="37" fillId="6" borderId="0" xfId="0" applyFont="true" applyBorder="true" applyAlignment="false" applyProtection="false">
      <alignment horizontal="general" vertical="bottom" textRotation="0" wrapText="false" indent="0" shrinkToFit="false"/>
      <protection locked="true" hidden="false"/>
    </xf>
    <xf numFmtId="164" fontId="37" fillId="6" borderId="0" xfId="0" applyFont="true" applyBorder="true" applyAlignment="false" applyProtection="false">
      <alignment horizontal="general"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7" fontId="4" fillId="8" borderId="0" xfId="0" applyFont="true" applyBorder="true" applyAlignment="false" applyProtection="false">
      <alignment horizontal="general" vertical="bottom" textRotation="0" wrapText="false" indent="0" shrinkToFit="false"/>
      <protection locked="true" hidden="false"/>
    </xf>
    <xf numFmtId="175" fontId="4" fillId="8" borderId="0" xfId="0" applyFont="true" applyBorder="true" applyAlignment="true" applyProtection="false">
      <alignment horizontal="right" vertical="bottom" textRotation="0" wrapText="false" indent="0" shrinkToFit="false"/>
      <protection locked="true" hidden="false"/>
    </xf>
    <xf numFmtId="175" fontId="4" fillId="8" borderId="0" xfId="0" applyFont="true" applyBorder="true" applyAlignment="false" applyProtection="false">
      <alignment horizontal="general" vertical="bottom" textRotation="0" wrapText="false" indent="0" shrinkToFit="false"/>
      <protection locked="true" hidden="false"/>
    </xf>
    <xf numFmtId="167" fontId="4" fillId="9" borderId="0" xfId="0" applyFont="true" applyBorder="true" applyAlignment="false" applyProtection="false">
      <alignment horizontal="general" vertical="bottom" textRotation="0" wrapText="false" indent="0" shrinkToFit="false"/>
      <protection locked="true" hidden="false"/>
    </xf>
    <xf numFmtId="175" fontId="4" fillId="9" borderId="0" xfId="0" applyFont="true" applyBorder="true" applyAlignment="false" applyProtection="false">
      <alignment horizontal="general" vertical="bottom" textRotation="0" wrapText="false" indent="0" shrinkToFit="false"/>
      <protection locked="true" hidden="false"/>
    </xf>
    <xf numFmtId="175" fontId="4" fillId="9" borderId="0" xfId="0" applyFont="true" applyBorder="true" applyAlignment="true" applyProtection="false">
      <alignment horizontal="right" vertical="bottom" textRotation="0" wrapText="false" indent="0" shrinkToFit="false"/>
      <protection locked="true" hidden="false"/>
    </xf>
    <xf numFmtId="167" fontId="39" fillId="8" borderId="0" xfId="0" applyFont="true" applyBorder="true" applyAlignment="false" applyProtection="false">
      <alignment horizontal="general" vertical="bottom" textRotation="0" wrapText="false" indent="0" shrinkToFit="false"/>
      <protection locked="true" hidden="false"/>
    </xf>
    <xf numFmtId="175" fontId="39" fillId="8" borderId="0" xfId="0" applyFont="true" applyBorder="true" applyAlignment="false" applyProtection="false">
      <alignment horizontal="general" vertical="bottom" textRotation="0" wrapText="false" indent="0" shrinkToFit="false"/>
      <protection locked="true" hidden="false"/>
    </xf>
    <xf numFmtId="167" fontId="39" fillId="9" borderId="0" xfId="0" applyFont="true" applyBorder="true" applyAlignment="false" applyProtection="false">
      <alignment horizontal="general" vertical="bottom" textRotation="0" wrapText="false" indent="0" shrinkToFit="false"/>
      <protection locked="true" hidden="false"/>
    </xf>
    <xf numFmtId="175" fontId="39" fillId="9" borderId="0" xfId="0" applyFont="true" applyBorder="true" applyAlignment="true" applyProtection="false">
      <alignment horizontal="right" vertical="bottom" textRotation="0" wrapText="false" indent="0" shrinkToFit="false"/>
      <protection locked="true" hidden="false"/>
    </xf>
    <xf numFmtId="175" fontId="39" fillId="8" borderId="0" xfId="0" applyFont="true" applyBorder="true" applyAlignment="true" applyProtection="false">
      <alignment horizontal="right" vertical="bottom" textRotation="0" wrapText="false" indent="0" shrinkToFit="false"/>
      <protection locked="true" hidden="false"/>
    </xf>
    <xf numFmtId="175" fontId="39" fillId="9" borderId="0" xfId="0" applyFont="true" applyBorder="true" applyAlignment="false" applyProtection="false">
      <alignment horizontal="general" vertical="bottom" textRotation="0" wrapText="false" indent="0" shrinkToFit="false"/>
      <protection locked="tru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4" fontId="35" fillId="6" borderId="0" xfId="0" applyFont="true" applyBorder="true" applyAlignment="true" applyProtection="false">
      <alignment horizontal="center" vertical="center" textRotation="0" wrapText="true" indent="0" shrinkToFit="false"/>
      <protection locked="true" hidden="false"/>
    </xf>
    <xf numFmtId="164" fontId="42" fillId="6" borderId="0" xfId="0" applyFont="true" applyBorder="true" applyAlignment="true" applyProtection="false">
      <alignment horizontal="center" vertical="center" textRotation="0" wrapText="false" indent="0" shrinkToFit="false"/>
      <protection locked="true" hidden="false"/>
    </xf>
    <xf numFmtId="174" fontId="36" fillId="0" borderId="0" xfId="0" applyFont="true" applyBorder="false" applyAlignment="false" applyProtection="false">
      <alignment horizontal="general" vertical="bottom" textRotation="0" wrapText="false" indent="0" shrinkToFit="false"/>
      <protection locked="true" hidden="false"/>
    </xf>
    <xf numFmtId="164" fontId="43"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left" vertical="center" textRotation="0" wrapText="true" indent="0" shrinkToFit="false"/>
      <protection locked="true" hidden="false"/>
    </xf>
    <xf numFmtId="164" fontId="45" fillId="0" borderId="0" xfId="0" applyFont="true" applyBorder="false" applyAlignment="true" applyProtection="false">
      <alignment horizontal="left" vertical="center" textRotation="0" wrapText="true" indent="0" shrinkToFit="false"/>
      <protection locked="true" hidden="false"/>
    </xf>
    <xf numFmtId="164" fontId="34" fillId="0" borderId="46" xfId="0" applyFont="true" applyBorder="true" applyAlignment="true" applyProtection="false">
      <alignment horizontal="general" vertical="center" textRotation="0" wrapText="false" indent="0" shrinkToFit="false"/>
      <protection locked="true" hidden="false"/>
    </xf>
    <xf numFmtId="164" fontId="34" fillId="0" borderId="0" xfId="0" applyFont="true" applyBorder="false" applyAlignment="true" applyProtection="false">
      <alignment horizontal="general" vertical="center" textRotation="0" wrapText="false" indent="0" shrinkToFit="false"/>
      <protection locked="true" hidden="false"/>
    </xf>
    <xf numFmtId="164" fontId="19" fillId="3" borderId="47" xfId="0" applyFont="true" applyBorder="true" applyAlignment="true" applyProtection="false">
      <alignment horizontal="center" vertical="center" textRotation="0" wrapText="true" indent="0" shrinkToFit="false"/>
      <protection locked="true" hidden="false"/>
    </xf>
    <xf numFmtId="164" fontId="46" fillId="3" borderId="48" xfId="0" applyFont="true" applyBorder="true" applyAlignment="true" applyProtection="false">
      <alignment horizontal="center" vertical="center" textRotation="0" wrapText="true" indent="0" shrinkToFit="false"/>
      <protection locked="true" hidden="false"/>
    </xf>
    <xf numFmtId="164" fontId="11" fillId="3" borderId="49" xfId="0" applyFont="true" applyBorder="true" applyAlignment="true" applyProtection="false">
      <alignment horizontal="center" vertical="center" textRotation="0" wrapText="true" indent="0" shrinkToFit="false"/>
      <protection locked="true" hidden="false"/>
    </xf>
    <xf numFmtId="169" fontId="15" fillId="3" borderId="50" xfId="0" applyFont="true" applyBorder="true" applyAlignment="true" applyProtection="false">
      <alignment horizontal="center" vertical="center" textRotation="0" wrapText="true" indent="0" shrinkToFit="false"/>
      <protection locked="true" hidden="false"/>
    </xf>
    <xf numFmtId="164" fontId="19" fillId="3" borderId="51" xfId="0" applyFont="true" applyBorder="true" applyAlignment="true" applyProtection="false">
      <alignment horizontal="center" vertical="center" textRotation="0" wrapText="true" indent="0" shrinkToFit="false"/>
      <protection locked="true" hidden="false"/>
    </xf>
    <xf numFmtId="164" fontId="12" fillId="3" borderId="51" xfId="0" applyFont="true" applyBorder="true" applyAlignment="true" applyProtection="false">
      <alignment horizontal="center" vertical="center" textRotation="0" wrapText="true" indent="0" shrinkToFit="false"/>
      <protection locked="true" hidden="false"/>
    </xf>
    <xf numFmtId="164" fontId="12" fillId="0" borderId="51" xfId="0" applyFont="true" applyBorder="true" applyAlignment="true" applyProtection="false">
      <alignment horizontal="center" vertical="center" textRotation="0" wrapText="true" indent="0" shrinkToFit="false"/>
      <protection locked="true" hidden="false"/>
    </xf>
    <xf numFmtId="167" fontId="47" fillId="0" borderId="52" xfId="0" applyFont="true" applyBorder="true" applyAlignment="true" applyProtection="false">
      <alignment horizontal="center" vertical="center" textRotation="0" wrapText="true" indent="0" shrinkToFit="false"/>
      <protection locked="true" hidden="false"/>
    </xf>
    <xf numFmtId="164" fontId="19" fillId="3" borderId="53" xfId="0" applyFont="true" applyBorder="true" applyAlignment="true" applyProtection="false">
      <alignment horizontal="center" vertical="center" textRotation="0" wrapText="true" indent="0" shrinkToFit="false"/>
      <protection locked="true" hidden="false"/>
    </xf>
    <xf numFmtId="164" fontId="12" fillId="3" borderId="53" xfId="0" applyFont="true" applyBorder="true" applyAlignment="true" applyProtection="false">
      <alignment horizontal="center" vertical="center" textRotation="0" wrapText="true" indent="0" shrinkToFit="false"/>
      <protection locked="true" hidden="false"/>
    </xf>
    <xf numFmtId="164" fontId="12" fillId="0" borderId="53" xfId="0" applyFont="true" applyBorder="true" applyAlignment="true" applyProtection="false">
      <alignment horizontal="center" vertical="center" textRotation="0" wrapText="true" indent="0" shrinkToFit="false"/>
      <protection locked="true" hidden="false"/>
    </xf>
    <xf numFmtId="167" fontId="47" fillId="0" borderId="54" xfId="0" applyFont="true" applyBorder="true" applyAlignment="true" applyProtection="false">
      <alignment horizontal="center" vertical="center" textRotation="0" wrapText="true" indent="0" shrinkToFit="false"/>
      <protection locked="true" hidden="false"/>
    </xf>
    <xf numFmtId="164" fontId="19" fillId="3" borderId="55" xfId="0" applyFont="true" applyBorder="true" applyAlignment="true" applyProtection="false">
      <alignment horizontal="center" vertical="center" textRotation="0" wrapText="true" indent="0" shrinkToFit="false"/>
      <protection locked="true" hidden="false"/>
    </xf>
    <xf numFmtId="164" fontId="12" fillId="3" borderId="55" xfId="0" applyFont="true" applyBorder="true" applyAlignment="true" applyProtection="false">
      <alignment horizontal="center" vertical="center" textRotation="0" wrapText="true" indent="0" shrinkToFit="false"/>
      <protection locked="true" hidden="false"/>
    </xf>
    <xf numFmtId="164" fontId="12" fillId="0" borderId="55" xfId="0" applyFont="true" applyBorder="true" applyAlignment="true" applyProtection="false">
      <alignment horizontal="center" vertical="center" textRotation="0" wrapText="true" indent="0" shrinkToFit="false"/>
      <protection locked="true" hidden="false"/>
    </xf>
    <xf numFmtId="167" fontId="47" fillId="0" borderId="56" xfId="0" applyFont="true" applyBorder="true" applyAlignment="true" applyProtection="false">
      <alignment horizontal="center" vertical="center" textRotation="0" wrapText="true" indent="0" shrinkToFit="false"/>
      <protection locked="true" hidden="false"/>
    </xf>
    <xf numFmtId="169" fontId="48" fillId="0" borderId="52" xfId="0" applyFont="true" applyBorder="true" applyAlignment="true" applyProtection="false">
      <alignment horizontal="center" vertical="center" textRotation="0" wrapText="true" indent="0" shrinkToFit="false"/>
      <protection locked="true" hidden="false"/>
    </xf>
    <xf numFmtId="169" fontId="47" fillId="0" borderId="54" xfId="0" applyFont="true" applyBorder="true" applyAlignment="true" applyProtection="false">
      <alignment horizontal="center" vertical="center" textRotation="0" wrapText="true" indent="0" shrinkToFit="false"/>
      <protection locked="true" hidden="false"/>
    </xf>
    <xf numFmtId="168" fontId="47" fillId="0" borderId="54" xfId="0" applyFont="true" applyBorder="true" applyAlignment="true" applyProtection="false">
      <alignment horizontal="center" vertical="center" textRotation="0" wrapText="true" indent="0" shrinkToFit="false"/>
      <protection locked="true" hidden="false"/>
    </xf>
    <xf numFmtId="168" fontId="47" fillId="0" borderId="56" xfId="0" applyFont="true" applyBorder="true" applyAlignment="true" applyProtection="false">
      <alignment horizontal="center" vertical="center" textRotation="0" wrapText="true" indent="0" shrinkToFit="false"/>
      <protection locked="true" hidden="false"/>
    </xf>
    <xf numFmtId="170" fontId="48" fillId="0" borderId="52" xfId="0" applyFont="true" applyBorder="true" applyAlignment="true" applyProtection="false">
      <alignment horizontal="center" vertical="center" textRotation="0" wrapText="true" indent="0" shrinkToFit="false"/>
      <protection locked="true" hidden="false"/>
    </xf>
    <xf numFmtId="170" fontId="47" fillId="0" borderId="54" xfId="0" applyFont="true" applyBorder="true" applyAlignment="true" applyProtection="false">
      <alignment horizontal="center" vertical="center" textRotation="0" wrapText="true" indent="0" shrinkToFit="false"/>
      <protection locked="true" hidden="false"/>
    </xf>
    <xf numFmtId="164" fontId="49" fillId="0" borderId="53" xfId="0" applyFont="true" applyBorder="true" applyAlignment="true" applyProtection="false">
      <alignment horizontal="center" vertical="center" textRotation="0" wrapText="true" indent="0" shrinkToFit="false"/>
      <protection locked="true" hidden="false"/>
    </xf>
    <xf numFmtId="164" fontId="50" fillId="0" borderId="53" xfId="0" applyFont="true" applyBorder="true" applyAlignment="true" applyProtection="false">
      <alignment horizontal="center" vertical="center" textRotation="0" wrapText="true" indent="0" shrinkToFit="false"/>
      <protection locked="true" hidden="false"/>
    </xf>
    <xf numFmtId="165" fontId="47" fillId="0" borderId="54" xfId="0" applyFont="true" applyBorder="true" applyAlignment="true" applyProtection="false">
      <alignment horizontal="center" vertical="center" textRotation="0" wrapText="true" indent="0" shrinkToFit="false"/>
      <protection locked="true" hidden="false"/>
    </xf>
    <xf numFmtId="170" fontId="47" fillId="0" borderId="56" xfId="0" applyFont="true" applyBorder="true" applyAlignment="true" applyProtection="false">
      <alignment horizontal="center" vertical="center" textRotation="0" wrapText="true" indent="0" shrinkToFit="false"/>
      <protection locked="true" hidden="false"/>
    </xf>
    <xf numFmtId="164" fontId="51" fillId="3" borderId="49" xfId="0" applyFont="true" applyBorder="true" applyAlignment="true" applyProtection="false">
      <alignment horizontal="center" vertical="center" textRotation="0" wrapText="true" indent="0" shrinkToFit="false"/>
      <protection locked="true" hidden="false"/>
    </xf>
    <xf numFmtId="164" fontId="15" fillId="3" borderId="50" xfId="0" applyFont="true" applyBorder="true" applyAlignment="true" applyProtection="false">
      <alignment horizontal="center" vertical="center" textRotation="0" wrapText="true" indent="0" shrinkToFit="false"/>
      <protection locked="true" hidden="false"/>
    </xf>
    <xf numFmtId="171" fontId="48" fillId="0" borderId="52" xfId="0" applyFont="true" applyBorder="true" applyAlignment="true" applyProtection="false">
      <alignment horizontal="center" vertical="center" textRotation="0" wrapText="true" indent="0" shrinkToFit="false"/>
      <protection locked="true" hidden="false"/>
    </xf>
    <xf numFmtId="171" fontId="47" fillId="0" borderId="54" xfId="0" applyFont="true" applyBorder="true" applyAlignment="true" applyProtection="false">
      <alignment horizontal="center" vertical="center" textRotation="0" wrapText="true" indent="0" shrinkToFit="false"/>
      <protection locked="true" hidden="false"/>
    </xf>
    <xf numFmtId="164" fontId="7" fillId="0" borderId="53" xfId="0" applyFont="true" applyBorder="true" applyAlignment="true" applyProtection="false">
      <alignment horizontal="center" vertical="center" textRotation="0" wrapText="true" indent="0" shrinkToFit="false"/>
      <protection locked="true" hidden="false"/>
    </xf>
    <xf numFmtId="164" fontId="7" fillId="0" borderId="55" xfId="0" applyFont="true" applyBorder="true" applyAlignment="true" applyProtection="false">
      <alignment horizontal="center" vertical="center" textRotation="0" wrapText="true" indent="0" shrinkToFit="false"/>
      <protection locked="true" hidden="false"/>
    </xf>
    <xf numFmtId="169" fontId="47" fillId="0" borderId="52" xfId="0" applyFont="true" applyBorder="true" applyAlignment="true" applyProtection="false">
      <alignment horizontal="center" vertical="center" textRotation="0" wrapText="true" indent="0" shrinkToFit="false"/>
      <protection locked="true" hidden="false"/>
    </xf>
    <xf numFmtId="170" fontId="48" fillId="0" borderId="54" xfId="0" applyFont="true" applyBorder="true" applyAlignment="true" applyProtection="false">
      <alignment horizontal="center" vertical="center" textRotation="0" wrapText="true" indent="0" shrinkToFit="false"/>
      <protection locked="true" hidden="false"/>
    </xf>
    <xf numFmtId="164" fontId="15" fillId="0" borderId="50" xfId="0" applyFont="true" applyBorder="true" applyAlignment="true" applyProtection="false">
      <alignment horizontal="center" vertical="center" textRotation="0" wrapText="true" indent="0" shrinkToFit="false"/>
      <protection locked="true" hidden="false"/>
    </xf>
    <xf numFmtId="169" fontId="47" fillId="0" borderId="56" xfId="0" applyFont="true" applyBorder="true" applyAlignment="true" applyProtection="false">
      <alignment horizontal="center" vertical="center" textRotation="0" wrapText="true" indent="0" shrinkToFit="false"/>
      <protection locked="true" hidden="false"/>
    </xf>
    <xf numFmtId="164" fontId="45" fillId="0" borderId="0" xfId="0" applyFont="true" applyBorder="false" applyAlignment="true" applyProtection="false">
      <alignment horizontal="general" vertical="bottom" textRotation="0" wrapText="true" indent="0" shrinkToFit="false"/>
      <protection locked="true" hidden="false"/>
    </xf>
    <xf numFmtId="164" fontId="52" fillId="10" borderId="0" xfId="0" applyFont="true" applyBorder="true" applyAlignment="true" applyProtection="false">
      <alignment horizontal="left" vertical="center" textRotation="0" wrapText="true" indent="0" shrinkToFit="false"/>
      <protection locked="true" hidden="false"/>
    </xf>
    <xf numFmtId="164" fontId="34" fillId="10" borderId="0" xfId="0" applyFont="true" applyBorder="true" applyAlignment="false" applyProtection="false">
      <alignment horizontal="general" vertical="bottom" textRotation="0" wrapText="false" indent="0" shrinkToFit="false"/>
      <protection locked="true" hidden="false"/>
    </xf>
    <xf numFmtId="164" fontId="4" fillId="10" borderId="0" xfId="0" applyFont="true" applyBorder="true" applyAlignment="false" applyProtection="false">
      <alignment horizontal="general" vertical="bottom" textRotation="0" wrapText="false" indent="0" shrinkToFit="false"/>
      <protection locked="true" hidden="false"/>
    </xf>
    <xf numFmtId="164" fontId="52" fillId="11" borderId="0" xfId="0" applyFont="true" applyBorder="true" applyAlignment="true" applyProtection="false">
      <alignment horizontal="left" vertical="center" textRotation="0" wrapText="true" indent="0" shrinkToFit="false"/>
      <protection locked="true" hidden="false"/>
    </xf>
    <xf numFmtId="164" fontId="34" fillId="11" borderId="0" xfId="0" applyFont="true" applyBorder="true" applyAlignment="false" applyProtection="false">
      <alignment horizontal="general" vertical="bottom" textRotation="0" wrapText="false" indent="0" shrinkToFit="false"/>
      <protection locked="true" hidden="false"/>
    </xf>
    <xf numFmtId="164" fontId="4" fillId="11" borderId="0" xfId="0" applyFont="true" applyBorder="true" applyAlignment="false" applyProtection="false">
      <alignment horizontal="general" vertical="bottom" textRotation="0" wrapText="false" indent="0" shrinkToFit="false"/>
      <protection locked="true" hidden="false"/>
    </xf>
    <xf numFmtId="164" fontId="53" fillId="11" borderId="0" xfId="0" applyFont="true" applyBorder="true" applyAlignment="true" applyProtection="false">
      <alignment horizontal="center" vertical="center" textRotation="0" wrapText="true" indent="0" shrinkToFit="false"/>
      <protection locked="true" hidden="false"/>
    </xf>
    <xf numFmtId="164" fontId="17" fillId="11" borderId="0" xfId="0" applyFont="true" applyBorder="true" applyAlignment="true" applyProtection="false">
      <alignment horizontal="left" vertical="center" textRotation="0" wrapText="true" indent="0" shrinkToFit="false"/>
      <protection locked="true" hidden="false"/>
    </xf>
    <xf numFmtId="164" fontId="28" fillId="11" borderId="0" xfId="0" applyFont="true" applyBorder="true" applyAlignment="true" applyProtection="false">
      <alignment horizontal="general" vertical="center" textRotation="0" wrapText="true" indent="0" shrinkToFit="false"/>
      <protection locked="true" hidden="false"/>
    </xf>
    <xf numFmtId="169" fontId="4" fillId="11" borderId="0" xfId="0" applyFont="true" applyBorder="true" applyAlignment="true" applyProtection="false">
      <alignment horizontal="left" vertical="center" textRotation="0" wrapText="true" indent="0" shrinkToFit="false"/>
      <protection locked="true" hidden="false"/>
    </xf>
    <xf numFmtId="164" fontId="54" fillId="11" borderId="0" xfId="0" applyFont="true" applyBorder="true" applyAlignment="true" applyProtection="false">
      <alignment horizontal="center" vertical="center" textRotation="0" wrapText="true" indent="0" shrinkToFit="false"/>
      <protection locked="true" hidden="false"/>
    </xf>
    <xf numFmtId="164" fontId="55" fillId="11" borderId="0" xfId="0" applyFont="true" applyBorder="true" applyAlignment="false" applyProtection="false">
      <alignment horizontal="general" vertical="bottom" textRotation="0" wrapText="false" indent="0" shrinkToFit="false"/>
      <protection locked="true" hidden="false"/>
    </xf>
    <xf numFmtId="164" fontId="4" fillId="2" borderId="57" xfId="0" applyFont="true" applyBorder="true" applyAlignment="true" applyProtection="false">
      <alignment horizontal="left" vertical="center" textRotation="0" wrapText="true" indent="0" shrinkToFit="false"/>
      <protection locked="true" hidden="false"/>
    </xf>
    <xf numFmtId="164" fontId="4" fillId="2" borderId="57" xfId="0" applyFont="true" applyBorder="true" applyAlignment="true" applyProtection="false">
      <alignment horizontal="left" vertical="center" textRotation="0" wrapText="false" indent="0" shrinkToFit="false"/>
      <protection locked="true" hidden="false"/>
    </xf>
    <xf numFmtId="164" fontId="28" fillId="11" borderId="58" xfId="0" applyFont="true" applyBorder="true" applyAlignment="true" applyProtection="false">
      <alignment horizontal="general" vertical="center" textRotation="0" wrapText="true" indent="0" shrinkToFit="false"/>
      <protection locked="true" hidden="false"/>
    </xf>
    <xf numFmtId="164" fontId="28" fillId="11" borderId="0" xfId="0" applyFont="true" applyBorder="true" applyAlignment="true" applyProtection="false">
      <alignment horizontal="right" vertical="center" textRotation="0" wrapText="true" indent="0" shrinkToFit="false"/>
      <protection locked="true" hidden="false"/>
    </xf>
    <xf numFmtId="164" fontId="56" fillId="12" borderId="0" xfId="0" applyFont="true" applyBorder="true" applyAlignment="true" applyProtection="false">
      <alignment horizontal="right" vertical="top" textRotation="0" wrapText="true" indent="0" shrinkToFit="false"/>
      <protection locked="true" hidden="false"/>
    </xf>
    <xf numFmtId="164" fontId="34" fillId="12" borderId="0" xfId="0" applyFont="true" applyBorder="true" applyAlignment="false" applyProtection="false">
      <alignment horizontal="general" vertical="bottom" textRotation="0" wrapText="false" indent="0" shrinkToFit="false"/>
      <protection locked="true" hidden="false"/>
    </xf>
    <xf numFmtId="164" fontId="57" fillId="12" borderId="0" xfId="0" applyFont="true" applyBorder="true" applyAlignment="true" applyProtection="false">
      <alignment horizontal="left" vertical="top" textRotation="0" wrapText="true" indent="0" shrinkToFit="false"/>
      <protection locked="true" hidden="false"/>
    </xf>
    <xf numFmtId="164" fontId="57" fillId="12" borderId="0" xfId="0" applyFont="true" applyBorder="true" applyAlignment="true" applyProtection="false">
      <alignment horizontal="left" vertical="top" textRotation="0" wrapText="false" indent="0" shrinkToFit="false"/>
      <protection locked="true" hidden="false"/>
    </xf>
    <xf numFmtId="164" fontId="13" fillId="12" borderId="0" xfId="0" applyFont="true" applyBorder="true" applyAlignment="true" applyProtection="false">
      <alignment horizontal="left" vertical="top" textRotation="0" wrapText="true" indent="0" shrinkToFit="false"/>
      <protection locked="true" hidden="false"/>
    </xf>
    <xf numFmtId="164" fontId="58" fillId="12" borderId="0" xfId="0" applyFont="true" applyBorder="true" applyAlignment="true" applyProtection="false">
      <alignment horizontal="center" vertical="center" textRotation="0" wrapText="true" indent="0" shrinkToFit="false"/>
      <protection locked="true" hidden="false"/>
    </xf>
    <xf numFmtId="164" fontId="59" fillId="12" borderId="0" xfId="0" applyFont="true" applyBorder="true" applyAlignment="false" applyProtection="false">
      <alignment horizontal="general" vertical="bottom" textRotation="0" wrapText="false" indent="0" shrinkToFit="false"/>
      <protection locked="true" hidden="false"/>
    </xf>
    <xf numFmtId="164" fontId="60" fillId="12" borderId="0" xfId="0" applyFont="true" applyBorder="true" applyAlignment="false" applyProtection="false">
      <alignment horizontal="general" vertical="bottom" textRotation="0" wrapText="false" indent="0" shrinkToFit="false"/>
      <protection locked="true" hidden="false"/>
    </xf>
    <xf numFmtId="164" fontId="4" fillId="12" borderId="0" xfId="0" applyFont="true" applyBorder="true" applyAlignment="true" applyProtection="false">
      <alignment horizontal="general" vertical="bottom" textRotation="0" wrapText="true" indent="0" shrinkToFit="false"/>
      <protection locked="true" hidden="false"/>
    </xf>
    <xf numFmtId="164" fontId="34" fillId="12" borderId="0" xfId="0" applyFont="true" applyBorder="true" applyAlignment="true" applyProtection="false">
      <alignment horizontal="general" vertical="bottom" textRotation="0" wrapText="true" indent="0" shrinkToFit="false"/>
      <protection locked="true" hidden="false"/>
    </xf>
    <xf numFmtId="164" fontId="61" fillId="12" borderId="0" xfId="0" applyFont="true" applyBorder="true" applyAlignment="true" applyProtection="false">
      <alignment horizontal="general" vertical="bottom" textRotation="0" wrapText="true" indent="0" shrinkToFit="false"/>
      <protection locked="true" hidden="false"/>
    </xf>
    <xf numFmtId="164" fontId="13" fillId="12" borderId="0" xfId="0" applyFont="true" applyBorder="true" applyAlignment="true" applyProtection="false">
      <alignment horizontal="left" vertical="bottom" textRotation="0" wrapText="true" indent="0" shrinkToFit="false"/>
      <protection locked="true" hidden="false"/>
    </xf>
    <xf numFmtId="164" fontId="13" fillId="12" borderId="0" xfId="0" applyFont="true" applyBorder="true" applyAlignment="true" applyProtection="false">
      <alignment horizontal="left" vertical="bottom" textRotation="0" wrapText="false" indent="0" shrinkToFit="false"/>
      <protection locked="true" hidden="false"/>
    </xf>
    <xf numFmtId="164" fontId="62" fillId="12" borderId="0" xfId="0" applyFont="true" applyBorder="true" applyAlignment="true" applyProtection="false">
      <alignment horizontal="left" vertical="bottom" textRotation="0" wrapText="true" indent="0" shrinkToFit="false"/>
      <protection locked="true" hidden="false"/>
    </xf>
    <xf numFmtId="164" fontId="17" fillId="12" borderId="0" xfId="0" applyFont="true" applyBorder="true" applyAlignment="true" applyProtection="false">
      <alignment horizontal="center" vertical="bottom" textRotation="0" wrapText="true" indent="0" shrinkToFit="false"/>
      <protection locked="true" hidden="false"/>
    </xf>
    <xf numFmtId="164" fontId="34" fillId="11" borderId="59" xfId="0" applyFont="true" applyBorder="true" applyAlignment="true" applyProtection="false">
      <alignment horizontal="general" vertical="bottom" textRotation="0" wrapText="true" indent="0" shrinkToFit="false"/>
      <protection locked="true" hidden="false"/>
    </xf>
    <xf numFmtId="164" fontId="13" fillId="11" borderId="59" xfId="0" applyFont="true" applyBorder="true" applyAlignment="true" applyProtection="false">
      <alignment horizontal="left" vertical="bottom" textRotation="0" wrapText="true" indent="0" shrinkToFit="false"/>
      <protection locked="true" hidden="false"/>
    </xf>
    <xf numFmtId="164" fontId="63" fillId="11" borderId="59" xfId="0" applyFont="true" applyBorder="true" applyAlignment="true" applyProtection="false">
      <alignment horizontal="left" vertical="bottom" textRotation="0" wrapText="false" indent="0" shrinkToFit="false"/>
      <protection locked="true" hidden="false"/>
    </xf>
    <xf numFmtId="164" fontId="63" fillId="11" borderId="59" xfId="0" applyFont="true" applyBorder="true" applyAlignment="true" applyProtection="false">
      <alignment horizontal="left" vertical="bottom" textRotation="0" wrapText="true" indent="0" shrinkToFit="false"/>
      <protection locked="true" hidden="false"/>
    </xf>
    <xf numFmtId="164" fontId="64" fillId="9" borderId="60" xfId="0" applyFont="true" applyBorder="true" applyAlignment="true" applyProtection="false">
      <alignment horizontal="general" vertical="bottom" textRotation="0" wrapText="true" indent="0" shrinkToFit="false"/>
      <protection locked="true" hidden="false"/>
    </xf>
    <xf numFmtId="164" fontId="65" fillId="9" borderId="60" xfId="0" applyFont="true" applyBorder="true" applyAlignment="true" applyProtection="false">
      <alignment horizontal="left" vertical="bottom" textRotation="0" wrapText="true" indent="0" shrinkToFit="false"/>
      <protection locked="true" hidden="false"/>
    </xf>
    <xf numFmtId="164" fontId="66" fillId="9" borderId="60" xfId="0" applyFont="true" applyBorder="true" applyAlignment="true" applyProtection="false">
      <alignment horizontal="left" vertical="bottom" textRotation="0" wrapText="true" indent="0" shrinkToFit="false"/>
      <protection locked="true" hidden="false"/>
    </xf>
    <xf numFmtId="164" fontId="28" fillId="12" borderId="0" xfId="0" applyFont="true" applyBorder="true" applyAlignment="true" applyProtection="false">
      <alignment horizontal="general" vertical="bottom" textRotation="0" wrapText="true" indent="0" shrinkToFit="false"/>
      <protection locked="true" hidden="false"/>
    </xf>
    <xf numFmtId="164" fontId="4" fillId="12" borderId="0" xfId="0" applyFont="true" applyBorder="true" applyAlignment="false" applyProtection="false">
      <alignment horizontal="general" vertical="bottom" textRotation="0" wrapText="false" indent="0" shrinkToFit="false"/>
      <protection locked="true" hidden="false"/>
    </xf>
    <xf numFmtId="164" fontId="28" fillId="12" borderId="0" xfId="0" applyFont="true" applyBorder="true" applyAlignment="true" applyProtection="false">
      <alignment horizontal="right" vertical="top" textRotation="0" wrapText="true" indent="0" shrinkToFit="false"/>
      <protection locked="true" hidden="false"/>
    </xf>
    <xf numFmtId="169" fontId="67" fillId="12" borderId="0" xfId="0" applyFont="true" applyBorder="true" applyAlignment="true" applyProtection="false">
      <alignment horizontal="left" vertical="top" textRotation="0" wrapText="false" indent="0" shrinkToFit="false"/>
      <protection locked="true" hidden="false"/>
    </xf>
    <xf numFmtId="167" fontId="67" fillId="12" borderId="0" xfId="0" applyFont="true" applyBorder="true" applyAlignment="true" applyProtection="false">
      <alignment horizontal="left" vertical="top" textRotation="0" wrapText="false" indent="0" shrinkToFit="false"/>
      <protection locked="true" hidden="false"/>
    </xf>
    <xf numFmtId="164" fontId="4" fillId="12" borderId="59" xfId="0" applyFont="true" applyBorder="true" applyAlignment="true" applyProtection="false">
      <alignment horizontal="left" vertical="bottom" textRotation="0" wrapText="false" indent="0" shrinkToFit="false"/>
      <protection locked="true" hidden="false"/>
    </xf>
    <xf numFmtId="164" fontId="4" fillId="12" borderId="59" xfId="0" applyFont="true" applyBorder="true" applyAlignment="true" applyProtection="false">
      <alignment horizontal="general" vertical="bottom" textRotation="0" wrapText="true" indent="0" shrinkToFit="false"/>
      <protection locked="true" hidden="false"/>
    </xf>
    <xf numFmtId="170" fontId="67" fillId="12" borderId="59" xfId="0" applyFont="true" applyBorder="true" applyAlignment="true" applyProtection="false">
      <alignment horizontal="center" vertical="bottom" textRotation="0" wrapText="false" indent="0" shrinkToFit="false"/>
      <protection locked="true" hidden="false"/>
    </xf>
    <xf numFmtId="169" fontId="4" fillId="12" borderId="59" xfId="0" applyFont="true" applyBorder="true" applyAlignment="true" applyProtection="false">
      <alignment horizontal="center" vertical="bottom" textRotation="0" wrapText="true" indent="0" shrinkToFit="false"/>
      <protection locked="true" hidden="false"/>
    </xf>
    <xf numFmtId="169" fontId="67" fillId="12" borderId="59" xfId="0" applyFont="true" applyBorder="true" applyAlignment="true" applyProtection="false">
      <alignment horizontal="center" vertical="bottom" textRotation="0" wrapText="true" indent="0" shrinkToFit="false"/>
      <protection locked="true" hidden="false"/>
    </xf>
    <xf numFmtId="164" fontId="4" fillId="12" borderId="60" xfId="0" applyFont="true" applyBorder="true" applyAlignment="true" applyProtection="false">
      <alignment horizontal="left" vertical="bottom" textRotation="0" wrapText="false" indent="0" shrinkToFit="false"/>
      <protection locked="true" hidden="false"/>
    </xf>
    <xf numFmtId="164" fontId="4" fillId="12" borderId="60" xfId="0" applyFont="true" applyBorder="true" applyAlignment="true" applyProtection="false">
      <alignment horizontal="general" vertical="bottom" textRotation="0" wrapText="true" indent="0" shrinkToFit="false"/>
      <protection locked="true" hidden="false"/>
    </xf>
    <xf numFmtId="169" fontId="67" fillId="12" borderId="60" xfId="0" applyFont="true" applyBorder="true" applyAlignment="true" applyProtection="false">
      <alignment horizontal="center" vertical="bottom" textRotation="0" wrapText="true" indent="0" shrinkToFit="false"/>
      <protection locked="true" hidden="false"/>
    </xf>
    <xf numFmtId="169" fontId="4" fillId="12" borderId="0" xfId="0" applyFont="true" applyBorder="true" applyAlignment="true" applyProtection="false">
      <alignment horizontal="left" vertical="top" textRotation="0" wrapText="false" indent="0" shrinkToFit="false"/>
      <protection locked="true" hidden="false"/>
    </xf>
    <xf numFmtId="167" fontId="4" fillId="12" borderId="0" xfId="0" applyFont="true" applyBorder="true" applyAlignment="true" applyProtection="false">
      <alignment horizontal="left" vertical="top" textRotation="0" wrapText="false" indent="0" shrinkToFit="false"/>
      <protection locked="true" hidden="false"/>
    </xf>
    <xf numFmtId="164" fontId="4" fillId="12" borderId="59" xfId="0" applyFont="true" applyBorder="true" applyAlignment="false" applyProtection="false">
      <alignment horizontal="general" vertical="bottom" textRotation="0" wrapText="false" indent="0" shrinkToFit="false"/>
      <protection locked="true" hidden="false"/>
    </xf>
    <xf numFmtId="169" fontId="4" fillId="12" borderId="59" xfId="0" applyFont="true" applyBorder="true" applyAlignment="true" applyProtection="false">
      <alignment horizontal="center" vertical="bottom" textRotation="0" wrapText="false" indent="0" shrinkToFit="false"/>
      <protection locked="true" hidden="false"/>
    </xf>
    <xf numFmtId="164" fontId="4" fillId="12" borderId="60" xfId="0" applyFont="true" applyBorder="true" applyAlignment="true" applyProtection="false">
      <alignment horizontal="left" vertical="top" textRotation="0" wrapText="true" indent="0" shrinkToFit="false"/>
      <protection locked="true" hidden="false"/>
    </xf>
    <xf numFmtId="164" fontId="34" fillId="12" borderId="60" xfId="0" applyFont="true" applyBorder="true" applyAlignment="false" applyProtection="false">
      <alignment horizontal="general" vertical="bottom" textRotation="0" wrapText="false" indent="0" shrinkToFit="false"/>
      <protection locked="true" hidden="false"/>
    </xf>
    <xf numFmtId="164" fontId="4" fillId="12" borderId="60" xfId="0" applyFont="true" applyBorder="true" applyAlignment="true" applyProtection="false">
      <alignment horizontal="center" vertical="bottom" textRotation="0" wrapText="true" indent="0" shrinkToFit="false"/>
      <protection locked="true" hidden="false"/>
    </xf>
    <xf numFmtId="169" fontId="4" fillId="12" borderId="60" xfId="0" applyFont="true" applyBorder="true" applyAlignment="true" applyProtection="false">
      <alignment horizontal="center" vertical="bottom" textRotation="0" wrapText="false" indent="0" shrinkToFit="false"/>
      <protection locked="true" hidden="false"/>
    </xf>
    <xf numFmtId="164" fontId="40" fillId="12" borderId="0" xfId="0" applyFont="true" applyBorder="true" applyAlignment="false" applyProtection="false">
      <alignment horizontal="general" vertical="bottom" textRotation="0" wrapText="false" indent="0" shrinkToFit="false"/>
      <protection locked="true" hidden="false"/>
    </xf>
    <xf numFmtId="167" fontId="28" fillId="12" borderId="0" xfId="0" applyFont="true" applyBorder="true" applyAlignment="true" applyProtection="false">
      <alignment horizontal="right" vertical="top" textRotation="0" wrapText="true" indent="0" shrinkToFit="false"/>
      <protection locked="true" hidden="false"/>
    </xf>
    <xf numFmtId="164" fontId="4" fillId="12" borderId="59" xfId="0" applyFont="true" applyBorder="true" applyAlignment="true" applyProtection="false">
      <alignment horizontal="left" vertical="top" textRotation="0" wrapText="true" indent="0" shrinkToFit="false"/>
      <protection locked="true" hidden="false"/>
    </xf>
    <xf numFmtId="170" fontId="4" fillId="12" borderId="59" xfId="0" applyFont="true" applyBorder="true" applyAlignment="false" applyProtection="false">
      <alignment horizontal="general" vertical="bottom" textRotation="0" wrapText="false" indent="0" shrinkToFit="false"/>
      <protection locked="true" hidden="false"/>
    </xf>
    <xf numFmtId="172" fontId="4" fillId="12" borderId="59" xfId="0" applyFont="true" applyBorder="true" applyAlignment="true" applyProtection="false">
      <alignment horizontal="center" vertical="bottom" textRotation="0" wrapText="false" indent="0" shrinkToFit="false"/>
      <protection locked="true" hidden="false"/>
    </xf>
    <xf numFmtId="164" fontId="4" fillId="12" borderId="60" xfId="0" applyFont="true" applyBorder="true" applyAlignment="false" applyProtection="false">
      <alignment horizontal="general" vertical="bottom" textRotation="0" wrapText="false" indent="0" shrinkToFit="false"/>
      <protection locked="true" hidden="false"/>
    </xf>
    <xf numFmtId="167" fontId="28" fillId="12" borderId="0" xfId="0" applyFont="true" applyBorder="true" applyAlignment="true" applyProtection="false">
      <alignment horizontal="right" vertical="top" textRotation="0" wrapText="false" indent="0" shrinkToFit="false"/>
      <protection locked="true" hidden="false"/>
    </xf>
    <xf numFmtId="168" fontId="4" fillId="12" borderId="59" xfId="0" applyFont="true" applyBorder="true" applyAlignment="true" applyProtection="false">
      <alignment horizontal="center" vertical="bottom" textRotation="0" wrapText="false" indent="0" shrinkToFit="false"/>
      <protection locked="true" hidden="false"/>
    </xf>
    <xf numFmtId="170" fontId="4" fillId="12" borderId="60" xfId="0" applyFont="true" applyBorder="true" applyAlignment="false" applyProtection="false">
      <alignment horizontal="general" vertical="bottom" textRotation="0" wrapText="false" indent="0" shrinkToFit="false"/>
      <protection locked="true" hidden="false"/>
    </xf>
    <xf numFmtId="168" fontId="4" fillId="12" borderId="60" xfId="0" applyFont="true" applyBorder="true" applyAlignment="true" applyProtection="false">
      <alignment horizontal="center" vertical="bottom" textRotation="0" wrapText="false" indent="0" shrinkToFit="false"/>
      <protection locked="true" hidden="false"/>
    </xf>
    <xf numFmtId="164" fontId="67" fillId="12" borderId="0" xfId="0" applyFont="true" applyBorder="true" applyAlignment="false" applyProtection="false">
      <alignment horizontal="general" vertical="bottom" textRotation="0" wrapText="false" indent="0" shrinkToFit="false"/>
      <protection locked="true" hidden="false"/>
    </xf>
    <xf numFmtId="164" fontId="34" fillId="12" borderId="61" xfId="0" applyFont="true" applyBorder="true" applyAlignment="false" applyProtection="false">
      <alignment horizontal="general" vertical="bottom" textRotation="0" wrapText="false" indent="0" shrinkToFit="false"/>
      <protection locked="true" hidden="false"/>
    </xf>
    <xf numFmtId="164" fontId="4" fillId="12" borderId="61" xfId="0" applyFont="true" applyBorder="true" applyAlignment="false" applyProtection="false">
      <alignment horizontal="general" vertical="bottom" textRotation="0" wrapText="false" indent="0" shrinkToFit="false"/>
      <protection locked="true" hidden="false"/>
    </xf>
    <xf numFmtId="164" fontId="34" fillId="2" borderId="0" xfId="0" applyFont="true" applyBorder="true" applyAlignment="false" applyProtection="false">
      <alignment horizontal="general" vertical="bottom" textRotation="0" wrapText="false" indent="0" shrinkToFit="false"/>
      <protection locked="true" hidden="false"/>
    </xf>
    <xf numFmtId="164" fontId="34" fillId="2" borderId="22" xfId="0" applyFont="true" applyBorder="true" applyAlignment="false" applyProtection="false">
      <alignment horizontal="general" vertical="bottom" textRotation="0" wrapText="false" indent="0" shrinkToFit="false"/>
      <protection locked="true" hidden="false"/>
    </xf>
    <xf numFmtId="164" fontId="34" fillId="2" borderId="19" xfId="0" applyFont="true" applyBorder="true" applyAlignment="false" applyProtection="false">
      <alignment horizontal="general" vertical="bottom" textRotation="0" wrapText="false" indent="0" shrinkToFit="false"/>
      <protection locked="true" hidden="false"/>
    </xf>
    <xf numFmtId="164" fontId="4" fillId="2" borderId="19" xfId="0" applyFont="true" applyBorder="true" applyAlignment="false" applyProtection="false">
      <alignment horizontal="general" vertical="bottom" textRotation="0" wrapText="false" indent="0" shrinkToFit="false"/>
      <protection locked="true" hidden="false"/>
    </xf>
    <xf numFmtId="164" fontId="59" fillId="11" borderId="0" xfId="0" applyFont="true" applyBorder="true" applyAlignment="true" applyProtection="false">
      <alignment horizontal="center" vertical="bottom" textRotation="0" wrapText="false" indent="0" shrinkToFit="false"/>
      <protection locked="true" hidden="false"/>
    </xf>
    <xf numFmtId="164" fontId="34" fillId="0" borderId="62" xfId="0" applyFont="true" applyBorder="true" applyAlignment="false" applyProtection="false">
      <alignment horizontal="general" vertical="bottom" textRotation="0" wrapText="false" indent="0" shrinkToFit="false"/>
      <protection locked="true" hidden="false"/>
    </xf>
    <xf numFmtId="164" fontId="60" fillId="2" borderId="0" xfId="0" applyFont="true" applyBorder="true" applyAlignment="true" applyProtection="false">
      <alignment horizontal="left" vertical="top" textRotation="0" wrapText="true" indent="0" shrinkToFit="false"/>
      <protection locked="true" hidden="false"/>
    </xf>
    <xf numFmtId="164" fontId="34" fillId="0" borderId="63" xfId="0" applyFont="true" applyBorder="true" applyAlignment="false" applyProtection="false">
      <alignment horizontal="general" vertical="bottom" textRotation="0" wrapText="false" indent="0" shrinkToFit="false"/>
      <protection locked="true" hidden="false"/>
    </xf>
    <xf numFmtId="164" fontId="4" fillId="2" borderId="64" xfId="0" applyFont="true" applyBorder="true" applyAlignment="true" applyProtection="false">
      <alignment horizontal="general" vertical="top" textRotation="0" wrapText="true" indent="0" shrinkToFit="false"/>
      <protection locked="true" hidden="false"/>
    </xf>
    <xf numFmtId="164" fontId="54" fillId="11" borderId="65" xfId="0" applyFont="true" applyBorder="true" applyAlignment="true" applyProtection="false">
      <alignment horizontal="center" vertical="bottom" textRotation="0" wrapText="false" indent="0" shrinkToFit="false"/>
      <protection locked="true" hidden="false"/>
    </xf>
    <xf numFmtId="164" fontId="34" fillId="0" borderId="66" xfId="0" applyFont="true" applyBorder="true" applyAlignment="false" applyProtection="false">
      <alignment horizontal="general" vertical="bottom" textRotation="0" wrapText="false" indent="0" shrinkToFit="false"/>
      <protection locked="true" hidden="false"/>
    </xf>
    <xf numFmtId="164" fontId="61" fillId="0" borderId="67" xfId="0" applyFont="true" applyBorder="true" applyAlignment="true" applyProtection="false">
      <alignment horizontal="general" vertical="bottom" textRotation="0" wrapText="true" indent="0" shrinkToFit="false"/>
      <protection locked="true" hidden="false"/>
    </xf>
    <xf numFmtId="164" fontId="13" fillId="0" borderId="68" xfId="0" applyFont="true" applyBorder="true" applyAlignment="true" applyProtection="false">
      <alignment horizontal="left" vertical="bottom" textRotation="0" wrapText="true" indent="0" shrinkToFit="false"/>
      <protection locked="true" hidden="false"/>
    </xf>
    <xf numFmtId="164" fontId="13" fillId="0" borderId="68" xfId="0" applyFont="true" applyBorder="true" applyAlignment="true" applyProtection="false">
      <alignment horizontal="left" vertical="bottom" textRotation="0" wrapText="false" indent="0" shrinkToFit="false"/>
      <protection locked="true" hidden="false"/>
    </xf>
    <xf numFmtId="164" fontId="34" fillId="0" borderId="69" xfId="0" applyFont="true" applyBorder="true" applyAlignment="false" applyProtection="false">
      <alignment horizontal="general" vertical="bottom" textRotation="0" wrapText="false" indent="0" shrinkToFit="false"/>
      <protection locked="true" hidden="false"/>
    </xf>
    <xf numFmtId="164" fontId="62" fillId="0" borderId="68" xfId="0" applyFont="true" applyBorder="true" applyAlignment="true" applyProtection="false">
      <alignment horizontal="left" vertical="bottom" textRotation="0" wrapText="true" indent="0" shrinkToFit="false"/>
      <protection locked="true" hidden="false"/>
    </xf>
    <xf numFmtId="164" fontId="34" fillId="0" borderId="68" xfId="0" applyFont="true" applyBorder="true" applyAlignment="false" applyProtection="false">
      <alignment horizontal="general" vertical="bottom" textRotation="0" wrapText="false" indent="0" shrinkToFit="false"/>
      <protection locked="true" hidden="false"/>
    </xf>
    <xf numFmtId="164" fontId="34" fillId="0" borderId="70" xfId="0" applyFont="true" applyBorder="true" applyAlignment="false" applyProtection="false">
      <alignment horizontal="general" vertical="bottom" textRotation="0" wrapText="false" indent="0" shrinkToFit="false"/>
      <protection locked="true" hidden="false"/>
    </xf>
    <xf numFmtId="164" fontId="34" fillId="0" borderId="71" xfId="0" applyFont="true" applyBorder="true" applyAlignment="false" applyProtection="false">
      <alignment horizontal="general" vertical="bottom" textRotation="0" wrapText="false" indent="0" shrinkToFit="false"/>
      <protection locked="true" hidden="false"/>
    </xf>
    <xf numFmtId="164" fontId="34" fillId="0" borderId="72" xfId="0" applyFont="true" applyBorder="true" applyAlignment="false" applyProtection="false">
      <alignment horizontal="general" vertical="bottom" textRotation="0" wrapText="false" indent="0" shrinkToFit="false"/>
      <protection locked="true" hidden="false"/>
    </xf>
    <xf numFmtId="164" fontId="4" fillId="0" borderId="72" xfId="0" applyFont="true" applyBorder="true" applyAlignment="false" applyProtection="false">
      <alignment horizontal="general" vertical="bottom" textRotation="0" wrapText="false" indent="0" shrinkToFit="false"/>
      <protection locked="true" hidden="false"/>
    </xf>
    <xf numFmtId="164" fontId="4" fillId="0" borderId="73" xfId="0" applyFont="true" applyBorder="true" applyAlignment="false" applyProtection="false">
      <alignment horizontal="general" vertical="bottom" textRotation="0" wrapText="false" indent="0" shrinkToFit="false"/>
      <protection locked="true" hidden="false"/>
    </xf>
    <xf numFmtId="164" fontId="17" fillId="11" borderId="0" xfId="0" applyFont="true" applyBorder="true" applyAlignment="true" applyProtection="false">
      <alignment horizontal="center" vertical="bottom" textRotation="0" wrapText="true" indent="0" shrinkToFit="false"/>
      <protection locked="true" hidden="false"/>
    </xf>
    <xf numFmtId="164" fontId="34" fillId="13" borderId="59" xfId="0" applyFont="true" applyBorder="true" applyAlignment="true" applyProtection="false">
      <alignment horizontal="general" vertical="bottom" textRotation="0" wrapText="true" indent="0" shrinkToFit="false"/>
      <protection locked="true" hidden="false"/>
    </xf>
    <xf numFmtId="164" fontId="13" fillId="13" borderId="59" xfId="0" applyFont="true" applyBorder="true" applyAlignment="true" applyProtection="false">
      <alignment horizontal="left" vertical="bottom" textRotation="0" wrapText="true" indent="0" shrinkToFit="false"/>
      <protection locked="true" hidden="false"/>
    </xf>
    <xf numFmtId="164" fontId="63" fillId="13" borderId="59" xfId="0" applyFont="true" applyBorder="true" applyAlignment="true" applyProtection="false">
      <alignment horizontal="left" vertical="bottom" textRotation="0" wrapText="false" indent="0" shrinkToFit="false"/>
      <protection locked="true" hidden="false"/>
    </xf>
    <xf numFmtId="164" fontId="63" fillId="13" borderId="59" xfId="0" applyFont="true" applyBorder="true" applyAlignment="true" applyProtection="false">
      <alignment horizontal="left" vertical="bottom" textRotation="0" wrapText="true" indent="0" shrinkToFit="false"/>
      <protection locked="true" hidden="false"/>
    </xf>
    <xf numFmtId="164" fontId="64" fillId="14" borderId="60" xfId="0" applyFont="true" applyBorder="true" applyAlignment="true" applyProtection="false">
      <alignment horizontal="general" vertical="bottom" textRotation="0" wrapText="true" indent="0" shrinkToFit="false"/>
      <protection locked="true" hidden="false"/>
    </xf>
    <xf numFmtId="164" fontId="65" fillId="14" borderId="60" xfId="0" applyFont="true" applyBorder="true" applyAlignment="true" applyProtection="false">
      <alignment horizontal="left" vertical="bottom" textRotation="0" wrapText="true" indent="0" shrinkToFit="false"/>
      <protection locked="true" hidden="false"/>
    </xf>
    <xf numFmtId="164" fontId="66" fillId="14" borderId="60" xfId="0" applyFont="true" applyBorder="true" applyAlignment="true" applyProtection="false">
      <alignment horizontal="left" vertical="bottom" textRotation="0" wrapText="true" indent="0" shrinkToFit="false"/>
      <protection locked="true" hidden="false"/>
    </xf>
    <xf numFmtId="164" fontId="28" fillId="0" borderId="72" xfId="0" applyFont="true" applyBorder="true" applyAlignment="true" applyProtection="false">
      <alignment horizontal="general" vertical="bottom"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5" fontId="4" fillId="0" borderId="74" xfId="0" applyFont="true" applyBorder="true" applyAlignment="false" applyProtection="false">
      <alignment horizontal="general" vertical="bottom" textRotation="0" wrapText="false" indent="0" shrinkToFit="false"/>
      <protection locked="true" hidden="false"/>
    </xf>
    <xf numFmtId="164" fontId="28" fillId="11" borderId="0" xfId="0" applyFont="true" applyBorder="true" applyAlignment="true" applyProtection="false">
      <alignment horizontal="right" vertical="top" textRotation="0" wrapText="true" indent="0" shrinkToFit="false"/>
      <protection locked="true" hidden="false"/>
    </xf>
    <xf numFmtId="169" fontId="67" fillId="11" borderId="0" xfId="0" applyFont="true" applyBorder="true" applyAlignment="true" applyProtection="false">
      <alignment horizontal="left" vertical="top" textRotation="0" wrapText="false" indent="0" shrinkToFit="false"/>
      <protection locked="true" hidden="false"/>
    </xf>
    <xf numFmtId="167" fontId="67" fillId="11" borderId="0" xfId="0" applyFont="true" applyBorder="true" applyAlignment="true" applyProtection="false">
      <alignment horizontal="left" vertical="top" textRotation="0" wrapText="false" indent="0" shrinkToFit="false"/>
      <protection locked="true" hidden="false"/>
    </xf>
    <xf numFmtId="164" fontId="4" fillId="2" borderId="59" xfId="0" applyFont="true" applyBorder="true" applyAlignment="false" applyProtection="false">
      <alignment horizontal="general" vertical="bottom" textRotation="0" wrapText="false" indent="0" shrinkToFit="false"/>
      <protection locked="true" hidden="false"/>
    </xf>
    <xf numFmtId="169" fontId="4" fillId="2" borderId="59" xfId="0" applyFont="true" applyBorder="true" applyAlignment="true" applyProtection="false">
      <alignment horizontal="center" vertical="bottom" textRotation="0" wrapText="false" indent="0" shrinkToFit="false"/>
      <protection locked="true" hidden="false"/>
    </xf>
    <xf numFmtId="164" fontId="34" fillId="0" borderId="66" xfId="0" applyFont="true" applyBorder="true" applyAlignment="true" applyProtection="false">
      <alignment horizontal="general" vertical="bottom" textRotation="0" wrapText="true" indent="0" shrinkToFit="false"/>
      <protection locked="true" hidden="false"/>
    </xf>
    <xf numFmtId="164" fontId="4" fillId="0" borderId="60" xfId="0" applyFont="true" applyBorder="true" applyAlignment="true" applyProtection="false">
      <alignment horizontal="left" vertical="bottom" textRotation="0" wrapText="false" indent="0" shrinkToFit="false"/>
      <protection locked="true" hidden="false"/>
    </xf>
    <xf numFmtId="170" fontId="4" fillId="0" borderId="60" xfId="0" applyFont="true" applyBorder="true" applyAlignment="false" applyProtection="false">
      <alignment horizontal="general" vertical="bottom" textRotation="0" wrapText="false" indent="0" shrinkToFit="false"/>
      <protection locked="true" hidden="false"/>
    </xf>
    <xf numFmtId="164" fontId="4" fillId="0" borderId="72" xfId="0" applyFont="true" applyBorder="true" applyAlignment="true" applyProtection="false">
      <alignment horizontal="general" vertical="bottom" textRotation="0" wrapText="true" indent="0" shrinkToFit="false"/>
      <protection locked="true" hidden="false"/>
    </xf>
    <xf numFmtId="169" fontId="4" fillId="11" borderId="0" xfId="0" applyFont="true" applyBorder="true" applyAlignment="true" applyProtection="false">
      <alignment horizontal="left" vertical="top" textRotation="0" wrapText="false" indent="0" shrinkToFit="false"/>
      <protection locked="true" hidden="false"/>
    </xf>
    <xf numFmtId="167" fontId="4" fillId="11" borderId="0" xfId="0" applyFont="true" applyBorder="true" applyAlignment="true" applyProtection="false">
      <alignment horizontal="left" vertical="top" textRotation="0" wrapText="true" indent="0" shrinkToFit="false"/>
      <protection locked="true" hidden="false"/>
    </xf>
    <xf numFmtId="164" fontId="4" fillId="2" borderId="59" xfId="0" applyFont="true" applyBorder="true" applyAlignment="true" applyProtection="false">
      <alignment horizontal="left" vertical="top" textRotation="0" wrapText="true" indent="0" shrinkToFit="false"/>
      <protection locked="true" hidden="false"/>
    </xf>
    <xf numFmtId="170" fontId="4" fillId="2" borderId="59" xfId="0" applyFont="true" applyBorder="true" applyAlignment="false" applyProtection="false">
      <alignment horizontal="general" vertical="bottom" textRotation="0" wrapText="false" indent="0" shrinkToFit="false"/>
      <protection locked="true" hidden="false"/>
    </xf>
    <xf numFmtId="165" fontId="4" fillId="2" borderId="59" xfId="0" applyFont="true" applyBorder="true" applyAlignment="true" applyProtection="false">
      <alignment horizontal="center" vertical="bottom" textRotation="0" wrapText="false" indent="0" shrinkToFit="false"/>
      <protection locked="true" hidden="false"/>
    </xf>
    <xf numFmtId="164" fontId="4" fillId="0" borderId="60" xfId="0" applyFont="true" applyBorder="true" applyAlignment="true" applyProtection="false">
      <alignment horizontal="left" vertical="top" textRotation="0" wrapText="true" indent="0" shrinkToFit="false"/>
      <protection locked="true" hidden="false"/>
    </xf>
    <xf numFmtId="165" fontId="4" fillId="0" borderId="60" xfId="0" applyFont="true" applyBorder="true" applyAlignment="true" applyProtection="false">
      <alignment horizontal="left" vertical="bottom" textRotation="0" wrapText="false" indent="0" shrinkToFit="false"/>
      <protection locked="true" hidden="false"/>
    </xf>
    <xf numFmtId="164" fontId="40" fillId="0" borderId="72" xfId="0" applyFont="true" applyBorder="true" applyAlignment="false" applyProtection="false">
      <alignment horizontal="general" vertical="bottom" textRotation="0" wrapText="false" indent="0" shrinkToFit="false"/>
      <protection locked="true" hidden="false"/>
    </xf>
    <xf numFmtId="168" fontId="4" fillId="0" borderId="72"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7" fontId="28" fillId="11" borderId="0" xfId="0" applyFont="true" applyBorder="true" applyAlignment="true" applyProtection="false">
      <alignment horizontal="right" vertical="top" textRotation="0" wrapText="true" indent="0" shrinkToFit="false"/>
      <protection locked="true" hidden="false"/>
    </xf>
    <xf numFmtId="167" fontId="4" fillId="11" borderId="0" xfId="0" applyFont="true" applyBorder="true" applyAlignment="true" applyProtection="false">
      <alignment horizontal="left" vertical="top" textRotation="0" wrapText="false" indent="0" shrinkToFit="false"/>
      <protection locked="true" hidden="false"/>
    </xf>
    <xf numFmtId="165" fontId="4" fillId="2" borderId="59" xfId="0" applyFont="true" applyBorder="true" applyAlignment="true" applyProtection="false">
      <alignment horizontal="center" vertical="top" textRotation="0" wrapText="false" indent="0" shrinkToFit="false"/>
      <protection locked="true" hidden="false"/>
    </xf>
    <xf numFmtId="164" fontId="34" fillId="0" borderId="75" xfId="0" applyFont="true" applyBorder="true" applyAlignment="false" applyProtection="false">
      <alignment horizontal="general" vertical="bottom" textRotation="0" wrapText="false" indent="0" shrinkToFit="false"/>
      <protection locked="true" hidden="false"/>
    </xf>
    <xf numFmtId="167" fontId="28" fillId="11" borderId="0" xfId="0" applyFont="true" applyBorder="true" applyAlignment="true" applyProtection="false">
      <alignment horizontal="right" vertical="top" textRotation="0" wrapText="false" indent="0" shrinkToFit="false"/>
      <protection locked="true" hidden="false"/>
    </xf>
    <xf numFmtId="164" fontId="34" fillId="0" borderId="76" xfId="0" applyFont="true" applyBorder="true" applyAlignment="false" applyProtection="false">
      <alignment horizontal="general" vertical="bottom" textRotation="0" wrapText="false" indent="0" shrinkToFit="false"/>
      <protection locked="true" hidden="false"/>
    </xf>
    <xf numFmtId="164" fontId="34" fillId="0" borderId="77" xfId="0" applyFont="true" applyBorder="true" applyAlignment="false" applyProtection="false">
      <alignment horizontal="general" vertical="bottom" textRotation="0" wrapText="false" indent="0" shrinkToFit="false"/>
      <protection locked="true" hidden="false"/>
    </xf>
    <xf numFmtId="164" fontId="34" fillId="0" borderId="74" xfId="0" applyFont="true" applyBorder="true" applyAlignment="false" applyProtection="false">
      <alignment horizontal="general" vertical="bottom" textRotation="0" wrapText="false" indent="0" shrinkToFit="false"/>
      <protection locked="true" hidden="false"/>
    </xf>
    <xf numFmtId="164" fontId="67" fillId="0" borderId="72" xfId="0" applyFont="true" applyBorder="true" applyAlignment="false" applyProtection="false">
      <alignment horizontal="general" vertical="bottom" textRotation="0" wrapText="false" indent="0" shrinkToFit="false"/>
      <protection locked="true" hidden="false"/>
    </xf>
    <xf numFmtId="164" fontId="34" fillId="11" borderId="78" xfId="0" applyFont="true" applyBorder="true" applyAlignment="false" applyProtection="false">
      <alignment horizontal="general" vertical="bottom" textRotation="0" wrapText="false" indent="0" shrinkToFit="false"/>
      <protection locked="true" hidden="false"/>
    </xf>
    <xf numFmtId="164" fontId="34" fillId="11" borderId="58" xfId="0" applyFont="true" applyBorder="true" applyAlignment="false" applyProtection="false">
      <alignment horizontal="general" vertical="bottom" textRotation="0" wrapText="false" indent="0" shrinkToFit="false"/>
      <protection locked="true" hidden="false"/>
    </xf>
    <xf numFmtId="164" fontId="34" fillId="11" borderId="79" xfId="0" applyFont="true" applyBorder="true" applyAlignment="false" applyProtection="false">
      <alignment horizontal="general" vertical="bottom" textRotation="0" wrapText="false" indent="0" shrinkToFit="false"/>
      <protection locked="true" hidden="false"/>
    </xf>
    <xf numFmtId="164" fontId="69" fillId="0" borderId="80" xfId="0" applyFont="true" applyBorder="true" applyAlignment="true" applyProtection="false">
      <alignment horizontal="general" vertical="top" textRotation="0" wrapText="true" indent="0" shrinkToFit="false"/>
      <protection locked="true" hidden="false"/>
    </xf>
    <xf numFmtId="164" fontId="4" fillId="11" borderId="0" xfId="0" applyFont="true" applyBorder="true" applyAlignment="true" applyProtection="false">
      <alignment horizontal="right" vertical="top" textRotation="0" wrapText="true" indent="0" shrinkToFit="false"/>
      <protection locked="true" hidden="false"/>
    </xf>
    <xf numFmtId="164" fontId="4" fillId="11" borderId="81" xfId="0" applyFont="true" applyBorder="true" applyAlignment="true" applyProtection="false">
      <alignment horizontal="right" vertical="center" textRotation="0" wrapText="false" indent="0" shrinkToFit="false"/>
      <protection locked="true" hidden="false"/>
    </xf>
    <xf numFmtId="164" fontId="34" fillId="11" borderId="82" xfId="0" applyFont="true" applyBorder="true" applyAlignment="false" applyProtection="false">
      <alignment horizontal="general" vertical="bottom" textRotation="0" wrapText="false" indent="0" shrinkToFit="false"/>
      <protection locked="true" hidden="false"/>
    </xf>
    <xf numFmtId="164" fontId="69" fillId="0" borderId="83" xfId="0" applyFont="true" applyBorder="true" applyAlignment="true" applyProtection="false">
      <alignment horizontal="general" vertical="top" textRotation="0" wrapText="true" indent="0" shrinkToFit="false"/>
      <protection locked="true" hidden="false"/>
    </xf>
    <xf numFmtId="164" fontId="4" fillId="11" borderId="0" xfId="0" applyFont="true" applyBorder="true" applyAlignment="true" applyProtection="false">
      <alignment horizontal="left" vertical="center" textRotation="0" wrapText="false" indent="0" shrinkToFit="false"/>
      <protection locked="true" hidden="false"/>
    </xf>
    <xf numFmtId="164" fontId="40" fillId="11" borderId="81" xfId="0" applyFont="true" applyBorder="true" applyAlignment="false" applyProtection="false">
      <alignment horizontal="general" vertical="bottom" textRotation="0" wrapText="false" indent="0" shrinkToFit="false"/>
      <protection locked="true" hidden="false"/>
    </xf>
    <xf numFmtId="164" fontId="8" fillId="11" borderId="0" xfId="0" applyFont="true" applyBorder="true" applyAlignment="true" applyProtection="false">
      <alignment horizontal="general" vertical="center" textRotation="0" wrapText="false" indent="0" shrinkToFit="false"/>
      <protection locked="true" hidden="false"/>
    </xf>
    <xf numFmtId="164" fontId="4" fillId="2" borderId="81"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34" fillId="2" borderId="82" xfId="0" applyFont="true" applyBorder="true" applyAlignment="false" applyProtection="false">
      <alignment horizontal="general" vertical="bottom" textRotation="0" wrapText="false" indent="0" shrinkToFit="false"/>
      <protection locked="true" hidden="false"/>
    </xf>
    <xf numFmtId="164" fontId="4" fillId="0" borderId="84" xfId="0" applyFont="true" applyBorder="true" applyAlignment="false" applyProtection="false">
      <alignment horizontal="general" vertical="bottom" textRotation="0" wrapText="false" indent="0" shrinkToFit="false"/>
      <protection locked="true" hidden="false"/>
    </xf>
    <xf numFmtId="164" fontId="40" fillId="11"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right" vertical="bottom" textRotation="0" wrapText="false" indent="0" shrinkToFit="false"/>
      <protection locked="true" hidden="false"/>
    </xf>
    <xf numFmtId="168" fontId="8" fillId="2" borderId="0" xfId="0" applyFont="true" applyBorder="true" applyAlignment="true" applyProtection="false">
      <alignment horizontal="left" vertical="center" textRotation="0" wrapText="false" indent="0" shrinkToFit="false"/>
      <protection locked="true" hidden="false"/>
    </xf>
    <xf numFmtId="164" fontId="8" fillId="2" borderId="0" xfId="0" applyFont="true" applyBorder="true" applyAlignment="true" applyProtection="false">
      <alignment horizontal="general" vertical="center" textRotation="0" wrapText="true" indent="0" shrinkToFit="false"/>
      <protection locked="true" hidden="false"/>
    </xf>
    <xf numFmtId="164" fontId="34" fillId="0" borderId="83" xfId="0" applyFont="true" applyBorder="true" applyAlignment="false" applyProtection="false">
      <alignment horizontal="general" vertical="bottom" textRotation="0" wrapText="false" indent="0" shrinkToFit="false"/>
      <protection locked="true" hidden="false"/>
    </xf>
    <xf numFmtId="164" fontId="69" fillId="0" borderId="74" xfId="0" applyFont="true" applyBorder="true" applyAlignment="true" applyProtection="false">
      <alignment horizontal="general" vertical="top" textRotation="0" wrapText="true" indent="0" shrinkToFit="false"/>
      <protection locked="true" hidden="false"/>
    </xf>
    <xf numFmtId="164" fontId="34" fillId="2" borderId="81" xfId="0" applyFont="true" applyBorder="true" applyAlignment="false" applyProtection="false">
      <alignment horizontal="general" vertical="bottom" textRotation="0" wrapText="false" indent="0" shrinkToFit="false"/>
      <protection locked="true" hidden="false"/>
    </xf>
    <xf numFmtId="168" fontId="8" fillId="2" borderId="0" xfId="0" applyFont="true" applyBorder="true" applyAlignment="true" applyProtection="false">
      <alignment horizontal="left" vertical="center" textRotation="0" wrapText="true" indent="0" shrinkToFit="false"/>
      <protection locked="true" hidden="false"/>
    </xf>
    <xf numFmtId="164" fontId="69" fillId="2" borderId="0" xfId="0" applyFont="true" applyBorder="true" applyAlignment="true" applyProtection="false">
      <alignment horizontal="general" vertical="top" textRotation="0" wrapText="true" indent="0" shrinkToFit="false"/>
      <protection locked="true" hidden="false"/>
    </xf>
    <xf numFmtId="164" fontId="34" fillId="0" borderId="85" xfId="0" applyFont="true" applyBorder="true" applyAlignment="false" applyProtection="false">
      <alignment horizontal="general" vertical="bottom" textRotation="0" wrapText="false" indent="0" shrinkToFit="false"/>
      <protection locked="true" hidden="false"/>
    </xf>
    <xf numFmtId="164" fontId="69" fillId="0" borderId="77" xfId="0" applyFont="true" applyBorder="true" applyAlignment="true" applyProtection="false">
      <alignment horizontal="general" vertical="top" textRotation="0" wrapText="true" indent="0" shrinkToFit="false"/>
      <protection locked="true" hidden="false"/>
    </xf>
    <xf numFmtId="164" fontId="34" fillId="0" borderId="86" xfId="0" applyFont="true" applyBorder="true" applyAlignment="false" applyProtection="false">
      <alignment horizontal="general" vertical="bottom" textRotation="0" wrapText="false" indent="0" shrinkToFit="false"/>
      <protection locked="true" hidden="false"/>
    </xf>
    <xf numFmtId="164" fontId="34" fillId="0" borderId="84" xfId="0" applyFont="true" applyBorder="true" applyAlignment="false" applyProtection="false">
      <alignment horizontal="general" vertical="bottom" textRotation="0" wrapText="false" indent="0" shrinkToFit="false"/>
      <protection locked="true" hidden="false"/>
    </xf>
    <xf numFmtId="164" fontId="4" fillId="0" borderId="87" xfId="0" applyFont="true" applyBorder="true" applyAlignment="false" applyProtection="false">
      <alignment horizontal="general" vertical="bottom" textRotation="0" wrapText="false" indent="0" shrinkToFit="false"/>
      <protection locked="true" hidden="false"/>
    </xf>
    <xf numFmtId="169" fontId="4" fillId="0" borderId="77" xfId="0" applyFont="true" applyBorder="true" applyAlignment="false" applyProtection="false">
      <alignment horizontal="general" vertical="bottom" textRotation="0" wrapText="false" indent="0" shrinkToFit="false"/>
      <protection locked="true" hidden="false"/>
    </xf>
    <xf numFmtId="165" fontId="4" fillId="0" borderId="77" xfId="0" applyFont="true" applyBorder="true" applyAlignment="false" applyProtection="false">
      <alignment horizontal="general" vertical="bottom" textRotation="0" wrapText="false" indent="0" shrinkToFit="false"/>
      <protection locked="true" hidden="false"/>
    </xf>
    <xf numFmtId="164" fontId="70" fillId="11" borderId="0" xfId="0" applyFont="true" applyBorder="true" applyAlignment="true" applyProtection="false">
      <alignment horizontal="left" vertical="top" textRotation="0" wrapText="true" indent="0" shrinkToFit="false"/>
      <protection locked="true" hidden="false"/>
    </xf>
    <xf numFmtId="164" fontId="34" fillId="2" borderId="88" xfId="0" applyFont="true" applyBorder="true" applyAlignment="false" applyProtection="false">
      <alignment horizontal="general" vertical="bottom" textRotation="0" wrapText="false" indent="0" shrinkToFit="false"/>
      <protection locked="true" hidden="false"/>
    </xf>
    <xf numFmtId="164" fontId="34" fillId="2" borderId="61" xfId="0" applyFont="true" applyBorder="true" applyAlignment="false" applyProtection="false">
      <alignment horizontal="general" vertical="bottom" textRotation="0" wrapText="false" indent="0" shrinkToFit="false"/>
      <protection locked="true" hidden="false"/>
    </xf>
    <xf numFmtId="169" fontId="4" fillId="2" borderId="61" xfId="0" applyFont="true" applyBorder="true" applyAlignment="true" applyProtection="false">
      <alignment horizontal="right" vertical="top" textRotation="0" wrapText="false" indent="0" shrinkToFit="false"/>
      <protection locked="true" hidden="false"/>
    </xf>
    <xf numFmtId="168" fontId="8" fillId="2" borderId="61" xfId="0" applyFont="true" applyBorder="true" applyAlignment="true" applyProtection="false">
      <alignment horizontal="left" vertical="top" textRotation="0" wrapText="true" indent="0" shrinkToFit="false"/>
      <protection locked="true" hidden="false"/>
    </xf>
    <xf numFmtId="169" fontId="69" fillId="2" borderId="61" xfId="0" applyFont="true" applyBorder="true" applyAlignment="true" applyProtection="false">
      <alignment horizontal="general" vertical="top" textRotation="0" wrapText="true" indent="0" shrinkToFit="false"/>
      <protection locked="true" hidden="false"/>
    </xf>
    <xf numFmtId="164" fontId="34" fillId="2" borderId="89" xfId="0" applyFont="true" applyBorder="true" applyAlignment="false" applyProtection="false">
      <alignment horizontal="general" vertical="bottom" textRotation="0" wrapText="false" indent="0" shrinkToFit="false"/>
      <protection locked="true" hidden="false"/>
    </xf>
    <xf numFmtId="169" fontId="69" fillId="2" borderId="85" xfId="0" applyFont="true" applyBorder="true" applyAlignment="true" applyProtection="false">
      <alignment horizontal="general" vertical="top" textRotation="0" wrapText="true" indent="0" shrinkToFit="false"/>
      <protection locked="true" hidden="false"/>
    </xf>
    <xf numFmtId="169" fontId="69" fillId="2" borderId="77" xfId="0" applyFont="true" applyBorder="true" applyAlignment="true" applyProtection="false">
      <alignment horizontal="general" vertical="top" textRotation="0" wrapText="true" indent="0" shrinkToFit="false"/>
      <protection locked="true" hidden="false"/>
    </xf>
    <xf numFmtId="164" fontId="34" fillId="0" borderId="90" xfId="0" applyFont="true" applyBorder="true" applyAlignment="false" applyProtection="false">
      <alignment horizontal="general" vertical="bottom" textRotation="0" wrapText="false" indent="0" shrinkToFit="false"/>
      <protection locked="true" hidden="false"/>
    </xf>
    <xf numFmtId="164" fontId="69" fillId="0" borderId="91" xfId="0" applyFont="true" applyBorder="true" applyAlignment="true" applyProtection="false">
      <alignment horizontal="general" vertical="top" textRotation="0" wrapText="true" indent="0" shrinkToFit="false"/>
      <protection locked="true" hidden="false"/>
    </xf>
    <xf numFmtId="164" fontId="34" fillId="0" borderId="91" xfId="0" applyFont="true" applyBorder="true" applyAlignment="false" applyProtection="false">
      <alignment horizontal="general" vertical="bottom" textRotation="0" wrapText="false" indent="0" shrinkToFit="false"/>
      <protection locked="true" hidden="false"/>
    </xf>
    <xf numFmtId="164" fontId="4" fillId="0" borderId="91" xfId="0" applyFont="true" applyBorder="true" applyAlignment="false" applyProtection="false">
      <alignment horizontal="general" vertical="bottom" textRotation="0" wrapText="false" indent="0" shrinkToFit="false"/>
      <protection locked="true" hidden="false"/>
    </xf>
    <xf numFmtId="164" fontId="34" fillId="0" borderId="80" xfId="0" applyFont="true" applyBorder="true" applyAlignment="false" applyProtection="false">
      <alignment horizontal="general" vertical="bottom" textRotation="0" wrapText="false" indent="0" shrinkToFit="false"/>
      <protection locked="true" hidden="false"/>
    </xf>
    <xf numFmtId="164" fontId="34" fillId="0" borderId="92" xfId="0" applyFont="true" applyBorder="true" applyAlignment="false" applyProtection="false">
      <alignment horizontal="general" vertical="bottom" textRotation="0" wrapText="false" indent="0" shrinkToFit="false"/>
      <protection locked="true" hidden="false"/>
    </xf>
    <xf numFmtId="164" fontId="4" fillId="0" borderId="75" xfId="0" applyFont="true" applyBorder="true" applyAlignment="false" applyProtection="false">
      <alignment horizontal="general" vertical="bottom" textRotation="0" wrapText="false" indent="0" shrinkToFit="false"/>
      <protection locked="true" hidden="false"/>
    </xf>
    <xf numFmtId="164" fontId="34" fillId="0" borderId="93" xfId="0" applyFont="true" applyBorder="true" applyAlignment="false" applyProtection="false">
      <alignment horizontal="general" vertical="bottom" textRotation="0" wrapText="false" indent="0" shrinkToFit="false"/>
      <protection locked="true" hidden="false"/>
    </xf>
    <xf numFmtId="164" fontId="4" fillId="0" borderId="93" xfId="0" applyFont="true" applyBorder="true" applyAlignment="false" applyProtection="false">
      <alignment horizontal="general" vertical="bottom" textRotation="0" wrapText="false" indent="0" shrinkToFit="false"/>
      <protection locked="true" hidden="false"/>
    </xf>
    <xf numFmtId="164" fontId="4" fillId="0" borderId="94" xfId="0" applyFont="true" applyBorder="true" applyAlignment="false" applyProtection="false">
      <alignment horizontal="general" vertical="bottom" textRotation="0" wrapText="false" indent="0" shrinkToFit="false"/>
      <protection locked="true" hidden="false"/>
    </xf>
    <xf numFmtId="164" fontId="61" fillId="0" borderId="93" xfId="0" applyFont="true" applyBorder="true" applyAlignment="true" applyProtection="false">
      <alignment horizontal="general" vertical="bottom" textRotation="0" wrapText="true" indent="0" shrinkToFit="false"/>
      <protection locked="true" hidden="false"/>
    </xf>
    <xf numFmtId="164" fontId="13" fillId="0" borderId="93" xfId="0" applyFont="true" applyBorder="true" applyAlignment="true" applyProtection="false">
      <alignment horizontal="left" vertical="bottom" textRotation="0" wrapText="true" indent="0" shrinkToFit="false"/>
      <protection locked="true" hidden="false"/>
    </xf>
    <xf numFmtId="164" fontId="13" fillId="0" borderId="93" xfId="0" applyFont="true" applyBorder="true" applyAlignment="true" applyProtection="false">
      <alignment horizontal="left" vertical="bottom" textRotation="0" wrapText="false" indent="0" shrinkToFit="false"/>
      <protection locked="true" hidden="false"/>
    </xf>
    <xf numFmtId="164" fontId="62" fillId="0" borderId="93" xfId="0" applyFont="true" applyBorder="true" applyAlignment="true" applyProtection="false">
      <alignment horizontal="left" vertical="bottom" textRotation="0" wrapText="true" indent="0" shrinkToFit="false"/>
      <protection locked="true" hidden="false"/>
    </xf>
    <xf numFmtId="164" fontId="54" fillId="11" borderId="0" xfId="0" applyFont="true" applyBorder="true" applyAlignment="true" applyProtection="false">
      <alignment horizontal="center" vertical="top" textRotation="0" wrapText="true" indent="0" shrinkToFit="false"/>
      <protection locked="true" hidden="false"/>
    </xf>
    <xf numFmtId="164" fontId="34" fillId="0" borderId="95" xfId="0" applyFont="true" applyBorder="true" applyAlignment="false" applyProtection="false">
      <alignment horizontal="general" vertical="bottom" textRotation="0" wrapText="false" indent="0" shrinkToFit="false"/>
      <protection locked="true" hidden="false"/>
    </xf>
    <xf numFmtId="164" fontId="61" fillId="0" borderId="96" xfId="0" applyFont="true" applyBorder="true" applyAlignment="true" applyProtection="false">
      <alignment horizontal="general" vertical="bottom" textRotation="0" wrapText="true" indent="0" shrinkToFit="false"/>
      <protection locked="true" hidden="false"/>
    </xf>
    <xf numFmtId="164" fontId="13" fillId="0" borderId="97" xfId="0" applyFont="true" applyBorder="true" applyAlignment="true" applyProtection="false">
      <alignment horizontal="left" vertical="bottom" textRotation="0" wrapText="true" indent="0" shrinkToFit="false"/>
      <protection locked="true" hidden="false"/>
    </xf>
    <xf numFmtId="164" fontId="13" fillId="0" borderId="97" xfId="0" applyFont="true" applyBorder="true" applyAlignment="true" applyProtection="false">
      <alignment horizontal="left" vertical="bottom" textRotation="0" wrapText="false" indent="0" shrinkToFit="false"/>
      <protection locked="true" hidden="false"/>
    </xf>
    <xf numFmtId="164" fontId="13" fillId="0" borderId="84" xfId="0" applyFont="true" applyBorder="true" applyAlignment="true" applyProtection="false">
      <alignment horizontal="left" vertical="bottom" textRotation="0" wrapText="true" indent="0" shrinkToFit="false"/>
      <protection locked="true" hidden="false"/>
    </xf>
    <xf numFmtId="164" fontId="13" fillId="0" borderId="84" xfId="0" applyFont="true" applyBorder="true" applyAlignment="true" applyProtection="false">
      <alignment horizontal="left" vertical="bottom" textRotation="0" wrapText="false" indent="0" shrinkToFit="false"/>
      <protection locked="true" hidden="false"/>
    </xf>
    <xf numFmtId="164" fontId="34" fillId="0" borderId="97" xfId="0" applyFont="true" applyBorder="true" applyAlignment="false" applyProtection="false">
      <alignment horizontal="general" vertical="bottom" textRotation="0" wrapText="false" indent="0" shrinkToFit="false"/>
      <protection locked="true" hidden="false"/>
    </xf>
    <xf numFmtId="164" fontId="62" fillId="0" borderId="84" xfId="0" applyFont="true" applyBorder="true" applyAlignment="true" applyProtection="false">
      <alignment horizontal="left" vertical="bottom" textRotation="0" wrapText="true" indent="0" shrinkToFit="false"/>
      <protection locked="true" hidden="false"/>
    </xf>
    <xf numFmtId="164" fontId="62" fillId="0" borderId="72" xfId="0" applyFont="true" applyBorder="true" applyAlignment="true" applyProtection="false">
      <alignment horizontal="left" vertical="bottom" textRotation="0" wrapText="true" indent="0" shrinkToFit="false"/>
      <protection locked="true" hidden="false"/>
    </xf>
    <xf numFmtId="164" fontId="13" fillId="13" borderId="59" xfId="0" applyFont="true" applyBorder="true" applyAlignment="true" applyProtection="false">
      <alignment horizontal="left" vertical="bottom" textRotation="0" wrapText="false" indent="0" shrinkToFit="false"/>
      <protection locked="true" hidden="false"/>
    </xf>
    <xf numFmtId="164" fontId="13" fillId="8" borderId="59" xfId="0" applyFont="true" applyBorder="true" applyAlignment="true" applyProtection="false">
      <alignment horizontal="center" vertical="bottom" textRotation="0" wrapText="false" indent="0" shrinkToFit="false"/>
      <protection locked="true" hidden="false"/>
    </xf>
    <xf numFmtId="164" fontId="62" fillId="0" borderId="71" xfId="0" applyFont="true" applyBorder="true" applyAlignment="true" applyProtection="false">
      <alignment horizontal="left" vertical="bottom" textRotation="0" wrapText="true" indent="0" shrinkToFit="false"/>
      <protection locked="true" hidden="false"/>
    </xf>
    <xf numFmtId="167" fontId="28" fillId="11" borderId="0" xfId="0" applyFont="true" applyBorder="true" applyAlignment="true" applyProtection="false">
      <alignment horizontal="center" vertical="center" textRotation="0" wrapText="true" indent="0" shrinkToFit="false"/>
      <protection locked="true" hidden="false"/>
    </xf>
    <xf numFmtId="164" fontId="71" fillId="2" borderId="57" xfId="0" applyFont="true" applyBorder="true" applyAlignment="true" applyProtection="false">
      <alignment horizontal="center" vertical="center" textRotation="0" wrapText="false" indent="0" shrinkToFit="false"/>
      <protection locked="true" hidden="false"/>
    </xf>
    <xf numFmtId="164" fontId="4" fillId="11" borderId="0" xfId="0" applyFont="true" applyBorder="true" applyAlignment="true" applyProtection="false">
      <alignment horizontal="general" vertical="center" textRotation="0" wrapText="false" indent="0" shrinkToFit="false"/>
      <protection locked="true" hidden="false"/>
    </xf>
    <xf numFmtId="164" fontId="4" fillId="2" borderId="59" xfId="0" applyFont="true" applyBorder="true" applyAlignment="true" applyProtection="false">
      <alignment horizontal="general" vertical="center" textRotation="0" wrapText="false" indent="0" shrinkToFit="false"/>
      <protection locked="true" hidden="false"/>
    </xf>
    <xf numFmtId="169" fontId="4" fillId="2" borderId="59" xfId="0" applyFont="true" applyBorder="true" applyAlignment="true" applyProtection="false">
      <alignment horizontal="center" vertical="center" textRotation="0" wrapText="false" indent="0" shrinkToFit="false"/>
      <protection locked="true" hidden="false"/>
    </xf>
    <xf numFmtId="164" fontId="4" fillId="2" borderId="59" xfId="0" applyFont="true" applyBorder="true" applyAlignment="true" applyProtection="false">
      <alignment horizontal="center" vertical="center" textRotation="0" wrapText="false" indent="0" shrinkToFit="false"/>
      <protection locked="true" hidden="false"/>
    </xf>
    <xf numFmtId="164" fontId="4" fillId="2" borderId="59" xfId="0" applyFont="true" applyBorder="true" applyAlignment="true" applyProtection="false">
      <alignment horizontal="left" vertical="center" textRotation="0" wrapText="true" indent="0" shrinkToFit="false"/>
      <protection locked="true" hidden="false"/>
    </xf>
    <xf numFmtId="170" fontId="4" fillId="2" borderId="59" xfId="0" applyFont="true" applyBorder="true" applyAlignment="true" applyProtection="false">
      <alignment horizontal="general" vertical="center" textRotation="0" wrapText="false" indent="0" shrinkToFit="false"/>
      <protection locked="true" hidden="false"/>
    </xf>
    <xf numFmtId="165" fontId="4" fillId="2" borderId="59" xfId="0" applyFont="true" applyBorder="true" applyAlignment="true" applyProtection="false">
      <alignment horizontal="center" vertical="center" textRotation="0" wrapText="false" indent="0" shrinkToFit="false"/>
      <protection locked="true" hidden="false"/>
    </xf>
    <xf numFmtId="165" fontId="4" fillId="2" borderId="59" xfId="0" applyFont="true" applyBorder="true" applyAlignment="true" applyProtection="false">
      <alignment horizontal="left" vertical="top" textRotation="0" wrapText="true" indent="0" shrinkToFit="false"/>
      <protection locked="true" hidden="false"/>
    </xf>
    <xf numFmtId="167" fontId="28" fillId="11" borderId="0" xfId="0" applyFont="true" applyBorder="true" applyAlignment="true" applyProtection="false">
      <alignment horizontal="center" vertical="center" textRotation="0" wrapText="false" indent="0" shrinkToFit="false"/>
      <protection locked="true" hidden="false"/>
    </xf>
    <xf numFmtId="164" fontId="72" fillId="11" borderId="0" xfId="0" applyFont="true" applyBorder="true" applyAlignment="false" applyProtection="false">
      <alignment horizontal="general" vertical="bottom" textRotation="0" wrapText="false" indent="0" shrinkToFit="false"/>
      <protection locked="true" hidden="false"/>
    </xf>
    <xf numFmtId="164" fontId="73" fillId="2" borderId="63" xfId="0" applyFont="true" applyBorder="true" applyAlignment="true" applyProtection="false">
      <alignment horizontal="left" vertical="top" textRotation="0" wrapText="true" indent="0" shrinkToFit="false"/>
      <protection locked="true" hidden="false"/>
    </xf>
    <xf numFmtId="164" fontId="34" fillId="2" borderId="72" xfId="0" applyFont="true" applyBorder="true" applyAlignment="false" applyProtection="false">
      <alignment horizontal="general" vertical="bottom" textRotation="0" wrapText="false" indent="0" shrinkToFit="false"/>
      <protection locked="true" hidden="false"/>
    </xf>
    <xf numFmtId="164" fontId="4" fillId="2" borderId="72" xfId="0" applyFont="true" applyBorder="true" applyAlignment="false" applyProtection="false">
      <alignment horizontal="general" vertical="bottom" textRotation="0" wrapText="false" indent="0" shrinkToFit="false"/>
      <protection locked="true" hidden="false"/>
    </xf>
    <xf numFmtId="164" fontId="4" fillId="2" borderId="73" xfId="0" applyFont="true" applyBorder="true" applyAlignment="false" applyProtection="false">
      <alignment horizontal="general" vertical="bottom" textRotation="0" wrapText="false" indent="0" shrinkToFit="false"/>
      <protection locked="true" hidden="false"/>
    </xf>
    <xf numFmtId="164" fontId="34" fillId="15" borderId="0" xfId="0" applyFont="true" applyBorder="true" applyAlignment="false" applyProtection="false">
      <alignment horizontal="general" vertical="bottom" textRotation="0" wrapText="false" indent="0" shrinkToFit="false"/>
      <protection locked="true" hidden="false"/>
    </xf>
    <xf numFmtId="164" fontId="4" fillId="15" borderId="0" xfId="0" applyFont="true" applyBorder="true" applyAlignment="false" applyProtection="false">
      <alignment horizontal="general" vertical="bottom" textRotation="0" wrapText="false" indent="0" shrinkToFit="false"/>
      <protection locked="true" hidden="false"/>
    </xf>
    <xf numFmtId="164" fontId="34" fillId="16" borderId="0" xfId="0" applyFont="true" applyBorder="true" applyAlignment="false" applyProtection="false">
      <alignment horizontal="general" vertical="bottom" textRotation="0" wrapText="false" indent="0" shrinkToFit="false"/>
      <protection locked="true" hidden="false"/>
    </xf>
    <xf numFmtId="164" fontId="4" fillId="16" borderId="0" xfId="0" applyFont="true" applyBorder="true" applyAlignment="false" applyProtection="false">
      <alignment horizontal="general" vertical="bottom" textRotation="0" wrapText="false" indent="0" shrinkToFit="false"/>
      <protection locked="true" hidden="false"/>
    </xf>
    <xf numFmtId="164" fontId="34" fillId="16" borderId="98" xfId="0" applyFont="true" applyBorder="true" applyAlignment="false" applyProtection="false">
      <alignment horizontal="general" vertical="bottom" textRotation="0" wrapText="false" indent="0" shrinkToFit="false"/>
      <protection locked="true" hidden="false"/>
    </xf>
    <xf numFmtId="164" fontId="4" fillId="16" borderId="98" xfId="0" applyFont="true" applyBorder="true" applyAlignment="false" applyProtection="false">
      <alignment horizontal="general" vertical="bottom" textRotation="0" wrapText="false" indent="0" shrinkToFit="false"/>
      <protection locked="true" hidden="false"/>
    </xf>
    <xf numFmtId="164" fontId="34" fillId="16" borderId="99" xfId="0" applyFont="true" applyBorder="true" applyAlignment="false" applyProtection="false">
      <alignment horizontal="general" vertical="bottom" textRotation="0" wrapText="false" indent="0" shrinkToFit="false"/>
      <protection locked="true" hidden="false"/>
    </xf>
    <xf numFmtId="164" fontId="4" fillId="16" borderId="99" xfId="0" applyFont="true" applyBorder="true" applyAlignment="false" applyProtection="false">
      <alignment horizontal="general" vertical="bottom" textRotation="0" wrapText="false" indent="0" shrinkToFit="false"/>
      <protection locked="true" hidden="false"/>
    </xf>
    <xf numFmtId="164" fontId="57" fillId="16" borderId="99" xfId="0" applyFont="true" applyBorder="true" applyAlignment="false" applyProtection="false">
      <alignment horizontal="general" vertical="bottom" textRotation="0" wrapText="false" indent="0" shrinkToFit="false"/>
      <protection locked="true" hidden="false"/>
    </xf>
    <xf numFmtId="164" fontId="74" fillId="16" borderId="99" xfId="0" applyFont="true" applyBorder="true" applyAlignment="false" applyProtection="false">
      <alignment horizontal="general" vertical="bottom" textRotation="0" wrapText="false" indent="0" shrinkToFit="false"/>
      <protection locked="true" hidden="false"/>
    </xf>
    <xf numFmtId="164" fontId="34" fillId="16" borderId="100" xfId="0" applyFont="true" applyBorder="true" applyAlignment="false" applyProtection="false">
      <alignment horizontal="general" vertical="bottom" textRotation="0" wrapText="false" indent="0" shrinkToFit="false"/>
      <protection locked="true" hidden="false"/>
    </xf>
    <xf numFmtId="164" fontId="4" fillId="16" borderId="100" xfId="0" applyFont="true" applyBorder="true" applyAlignment="false" applyProtection="false">
      <alignment horizontal="general" vertical="bottom" textRotation="0" wrapText="false" indent="0" shrinkToFit="false"/>
      <protection locked="true" hidden="false"/>
    </xf>
    <xf numFmtId="164" fontId="4" fillId="0" borderId="74" xfId="0" applyFont="tru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Comma [0]" xfId="21"/>
  </cellStyles>
  <dxfs count="10">
    <dxf>
      <fill>
        <patternFill patternType="solid">
          <fgColor rgb="00FFFFFF"/>
        </patternFill>
      </fill>
    </dxf>
    <dxf>
      <fill>
        <patternFill patternType="solid">
          <fgColor rgb="FF707070"/>
        </patternFill>
      </fill>
    </dxf>
    <dxf>
      <fill>
        <patternFill patternType="solid">
          <fgColor rgb="FF7F7F7F"/>
        </patternFill>
      </fill>
    </dxf>
    <dxf>
      <fill>
        <patternFill patternType="solid">
          <fgColor rgb="FF808080"/>
        </patternFill>
      </fill>
    </dxf>
    <dxf>
      <fill>
        <patternFill patternType="solid">
          <fgColor rgb="FF292929"/>
          <bgColor rgb="FFFFFFFF"/>
        </patternFill>
      </fill>
    </dxf>
    <dxf>
      <fill>
        <patternFill patternType="solid">
          <fgColor rgb="FF0563C1"/>
        </patternFill>
      </fill>
    </dxf>
    <dxf>
      <fill>
        <patternFill patternType="solid">
          <fgColor rgb="FFFFFF00"/>
        </patternFill>
      </fill>
    </dxf>
    <dxf>
      <fill>
        <patternFill patternType="solid">
          <fgColor rgb="FFFFFFFF"/>
        </patternFill>
      </fill>
    </dxf>
    <dxf>
      <fill>
        <patternFill patternType="solid">
          <fgColor rgb="FFD8D8D8"/>
        </patternFill>
      </fill>
    </dxf>
    <dxf>
      <fill>
        <patternFill patternType="solid">
          <fgColor rgb="FFD9E2F3"/>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267459"/>
      <rgbColor rgb="FFD8D8D8"/>
      <rgbColor rgb="FF808080"/>
      <rgbColor rgb="FF4A86E8"/>
      <rgbColor rgb="FF707070"/>
      <rgbColor rgb="FFF2FFE4"/>
      <rgbColor rgb="FFD9EAD3"/>
      <rgbColor rgb="FF660066"/>
      <rgbColor rgb="FFFF8080"/>
      <rgbColor rgb="FF0563C1"/>
      <rgbColor rgb="FFC9DAF8"/>
      <rgbColor rgb="FF000080"/>
      <rgbColor rgb="FFFF00FF"/>
      <rgbColor rgb="FFFFFF00"/>
      <rgbColor rgb="FF00FFFF"/>
      <rgbColor rgb="FF800080"/>
      <rgbColor rgb="FF800000"/>
      <rgbColor rgb="FF2E75B5"/>
      <rgbColor rgb="FF0000FF"/>
      <rgbColor rgb="FF00CCFF"/>
      <rgbColor rgb="FFDAE3F3"/>
      <rgbColor rgb="FFE2EFD9"/>
      <rgbColor rgb="FFF2F2F2"/>
      <rgbColor rgb="FFA8D08D"/>
      <rgbColor rgb="FFFF99CC"/>
      <rgbColor rgb="FFD9E2F3"/>
      <rgbColor rgb="FFF8CBAD"/>
      <rgbColor rgb="FF4472C4"/>
      <rgbColor rgb="FF33CCCC"/>
      <rgbColor rgb="FF99CC00"/>
      <rgbColor rgb="FFFFCC00"/>
      <rgbColor rgb="FFFF9900"/>
      <rgbColor rgb="FFC55A11"/>
      <rgbColor rgb="FF696969"/>
      <rgbColor rgb="FF7F7F7F"/>
      <rgbColor rgb="FF003366"/>
      <rgbColor rgb="FF70AD47"/>
      <rgbColor rgb="FF003300"/>
      <rgbColor rgb="FF385724"/>
      <rgbColor rgb="FF993300"/>
      <rgbColor rgb="FF993366"/>
      <rgbColor rgb="FF595959"/>
      <rgbColor rgb="FF3856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5.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19080</xdr:colOff>
      <xdr:row>2</xdr:row>
      <xdr:rowOff>133200</xdr:rowOff>
    </xdr:from>
    <xdr:to>
      <xdr:col>10</xdr:col>
      <xdr:colOff>495000</xdr:colOff>
      <xdr:row>29</xdr:row>
      <xdr:rowOff>142200</xdr:rowOff>
    </xdr:to>
    <xdr:pic>
      <xdr:nvPicPr>
        <xdr:cNvPr id="0" name="image7.png" descr=""/>
        <xdr:cNvPicPr/>
      </xdr:nvPicPr>
      <xdr:blipFill>
        <a:blip r:embed="rId1"/>
        <a:stretch/>
      </xdr:blipFill>
      <xdr:spPr>
        <a:xfrm>
          <a:off x="857160" y="866520"/>
          <a:ext cx="8019720" cy="5238360"/>
        </a:xfrm>
        <a:prstGeom prst="rect">
          <a:avLst/>
        </a:prstGeom>
        <a:ln w="0">
          <a:noFill/>
        </a:ln>
      </xdr:spPr>
    </xdr:pic>
    <xdr:clientData/>
  </xdr:twoCellAnchor>
  <xdr:twoCellAnchor editAs="oneCell">
    <xdr:from>
      <xdr:col>1</xdr:col>
      <xdr:colOff>19080</xdr:colOff>
      <xdr:row>31</xdr:row>
      <xdr:rowOff>390600</xdr:rowOff>
    </xdr:from>
    <xdr:to>
      <xdr:col>10</xdr:col>
      <xdr:colOff>495000</xdr:colOff>
      <xdr:row>58</xdr:row>
      <xdr:rowOff>28080</xdr:rowOff>
    </xdr:to>
    <xdr:pic>
      <xdr:nvPicPr>
        <xdr:cNvPr id="1" name="image9.png" descr=""/>
        <xdr:cNvPicPr/>
      </xdr:nvPicPr>
      <xdr:blipFill>
        <a:blip r:embed="rId2"/>
        <a:stretch/>
      </xdr:blipFill>
      <xdr:spPr>
        <a:xfrm>
          <a:off x="857160" y="7067520"/>
          <a:ext cx="8019720" cy="5238360"/>
        </a:xfrm>
        <a:prstGeom prst="rect">
          <a:avLst/>
        </a:prstGeom>
        <a:ln w="0">
          <a:noFill/>
        </a:ln>
      </xdr:spPr>
    </xdr:pic>
    <xdr:clientData/>
  </xdr:twoCellAnchor>
  <xdr:twoCellAnchor editAs="oneCell">
    <xdr:from>
      <xdr:col>11</xdr:col>
      <xdr:colOff>9360</xdr:colOff>
      <xdr:row>32</xdr:row>
      <xdr:rowOff>0</xdr:rowOff>
    </xdr:from>
    <xdr:to>
      <xdr:col>20</xdr:col>
      <xdr:colOff>485280</xdr:colOff>
      <xdr:row>58</xdr:row>
      <xdr:rowOff>37800</xdr:rowOff>
    </xdr:to>
    <xdr:pic>
      <xdr:nvPicPr>
        <xdr:cNvPr id="2" name="image10.png" descr=""/>
        <xdr:cNvPicPr/>
      </xdr:nvPicPr>
      <xdr:blipFill>
        <a:blip r:embed="rId3"/>
        <a:stretch/>
      </xdr:blipFill>
      <xdr:spPr>
        <a:xfrm>
          <a:off x="9229680" y="7077240"/>
          <a:ext cx="8019720" cy="5238360"/>
        </a:xfrm>
        <a:prstGeom prst="rect">
          <a:avLst/>
        </a:prstGeom>
        <a:ln w="0">
          <a:noFill/>
        </a:ln>
      </xdr:spPr>
    </xdr:pic>
    <xdr:clientData/>
  </xdr:twoCellAnchor>
  <xdr:twoCellAnchor editAs="oneCell">
    <xdr:from>
      <xdr:col>1</xdr:col>
      <xdr:colOff>9360</xdr:colOff>
      <xdr:row>60</xdr:row>
      <xdr:rowOff>38160</xdr:rowOff>
    </xdr:from>
    <xdr:to>
      <xdr:col>10</xdr:col>
      <xdr:colOff>485280</xdr:colOff>
      <xdr:row>86</xdr:row>
      <xdr:rowOff>75960</xdr:rowOff>
    </xdr:to>
    <xdr:pic>
      <xdr:nvPicPr>
        <xdr:cNvPr id="3" name="image8.png" descr=""/>
        <xdr:cNvPicPr/>
      </xdr:nvPicPr>
      <xdr:blipFill>
        <a:blip r:embed="rId4"/>
        <a:stretch/>
      </xdr:blipFill>
      <xdr:spPr>
        <a:xfrm>
          <a:off x="847440" y="12715920"/>
          <a:ext cx="8019720" cy="5238360"/>
        </a:xfrm>
        <a:prstGeom prst="rect">
          <a:avLst/>
        </a:prstGeom>
        <a:ln w="0">
          <a:noFill/>
        </a:ln>
      </xdr:spPr>
    </xdr:pic>
    <xdr:clientData/>
  </xdr:twoCellAnchor>
  <xdr:twoCellAnchor editAs="oneCell">
    <xdr:from>
      <xdr:col>11</xdr:col>
      <xdr:colOff>0</xdr:colOff>
      <xdr:row>60</xdr:row>
      <xdr:rowOff>38160</xdr:rowOff>
    </xdr:from>
    <xdr:to>
      <xdr:col>20</xdr:col>
      <xdr:colOff>475920</xdr:colOff>
      <xdr:row>86</xdr:row>
      <xdr:rowOff>75960</xdr:rowOff>
    </xdr:to>
    <xdr:pic>
      <xdr:nvPicPr>
        <xdr:cNvPr id="4" name="image13.png" descr=""/>
        <xdr:cNvPicPr/>
      </xdr:nvPicPr>
      <xdr:blipFill>
        <a:blip r:embed="rId5"/>
        <a:stretch/>
      </xdr:blipFill>
      <xdr:spPr>
        <a:xfrm>
          <a:off x="9220320" y="12715920"/>
          <a:ext cx="8019720" cy="5238360"/>
        </a:xfrm>
        <a:prstGeom prst="rect">
          <a:avLst/>
        </a:prstGeom>
        <a:ln w="0">
          <a:noFill/>
        </a:ln>
      </xdr:spPr>
    </xdr:pic>
    <xdr:clientData/>
  </xdr:twoCellAnchor>
  <xdr:twoCellAnchor editAs="oneCell">
    <xdr:from>
      <xdr:col>1</xdr:col>
      <xdr:colOff>0</xdr:colOff>
      <xdr:row>88</xdr:row>
      <xdr:rowOff>343080</xdr:rowOff>
    </xdr:from>
    <xdr:to>
      <xdr:col>10</xdr:col>
      <xdr:colOff>475920</xdr:colOff>
      <xdr:row>114</xdr:row>
      <xdr:rowOff>161640</xdr:rowOff>
    </xdr:to>
    <xdr:pic>
      <xdr:nvPicPr>
        <xdr:cNvPr id="5" name="image11.png" descr=""/>
        <xdr:cNvPicPr/>
      </xdr:nvPicPr>
      <xdr:blipFill>
        <a:blip r:embed="rId6"/>
        <a:stretch/>
      </xdr:blipFill>
      <xdr:spPr>
        <a:xfrm>
          <a:off x="838080" y="19031040"/>
          <a:ext cx="8019720" cy="5238360"/>
        </a:xfrm>
        <a:prstGeom prst="rect">
          <a:avLst/>
        </a:prstGeom>
        <a:ln w="0">
          <a:noFill/>
        </a:ln>
      </xdr:spPr>
    </xdr:pic>
    <xdr:clientData/>
  </xdr:twoCellAnchor>
  <xdr:twoCellAnchor editAs="oneCell">
    <xdr:from>
      <xdr:col>11</xdr:col>
      <xdr:colOff>0</xdr:colOff>
      <xdr:row>88</xdr:row>
      <xdr:rowOff>352440</xdr:rowOff>
    </xdr:from>
    <xdr:to>
      <xdr:col>20</xdr:col>
      <xdr:colOff>475920</xdr:colOff>
      <xdr:row>114</xdr:row>
      <xdr:rowOff>171000</xdr:rowOff>
    </xdr:to>
    <xdr:pic>
      <xdr:nvPicPr>
        <xdr:cNvPr id="6" name="image12.png" descr=""/>
        <xdr:cNvPicPr/>
      </xdr:nvPicPr>
      <xdr:blipFill>
        <a:blip r:embed="rId7"/>
        <a:stretch/>
      </xdr:blipFill>
      <xdr:spPr>
        <a:xfrm>
          <a:off x="9220320" y="19040400"/>
          <a:ext cx="8019720" cy="52383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lign-tool.com/" TargetMode="External"/><Relationship Id="rId3" Type="http://schemas.openxmlformats.org/officeDocument/2006/relationships/hyperlink" Target="https://www.globallivingwage.org/living-wage-reference-value-non-metropolitan-urban-argentina/" TargetMode="External"/><Relationship Id="rId4" Type="http://schemas.openxmlformats.org/officeDocument/2006/relationships/hyperlink" Target="https://www.globallivingwage.org/living-wage-reference-value-non-metropolitan-urban-argentina/" TargetMode="External"/><Relationship Id="rId5" Type="http://schemas.openxmlformats.org/officeDocument/2006/relationships/hyperlink" Target="https://databankfiles.worldbank.org/public/ddpext_download/poverty/987B9C90-CB9F-4D93-AE8C-750588BF00QA/current/Global_POVEQ_ARG.pdf" TargetMode="External"/><Relationship Id="rId6" Type="http://schemas.openxmlformats.org/officeDocument/2006/relationships/hyperlink" Target="https://ourworldindata.org/grapher/median-daily-expenditure-per-capita-vs-national-poverty-line?tab=table" TargetMode="External"/><Relationship Id="rId7" Type="http://schemas.openxmlformats.org/officeDocument/2006/relationships/hyperlink" Target="https://www.globallivingwage.org/living-wage-reference-value-non-metropolitan-urban-argentina/" TargetMode="External"/><Relationship Id="rId8" Type="http://schemas.openxmlformats.org/officeDocument/2006/relationships/hyperlink" Target="https://wageindicator.org/salary/minimum-wage/argentina" TargetMode="External"/><Relationship Id="rId9" Type="http://schemas.openxmlformats.org/officeDocument/2006/relationships/hyperlink" Target="https://globallivingwage.org/living-income-reference-value-rural-argentina/" TargetMode="External"/><Relationship Id="rId10" Type="http://schemas.openxmlformats.org/officeDocument/2006/relationships/hyperlink" Target="https://globallivingwage.org/living-income-reference-value-rural-argentina/" TargetMode="External"/><Relationship Id="rId11" Type="http://schemas.openxmlformats.org/officeDocument/2006/relationships/hyperlink" Target="https://databankfiles.worldbank.org/public/ddpext_download/poverty/987B9C90-CB9F-4D93-AE8C-750588BF00QA/current/Global_POVEQ_ARG.pdf" TargetMode="External"/><Relationship Id="rId12" Type="http://schemas.openxmlformats.org/officeDocument/2006/relationships/hyperlink" Target="https://ourworldindata.org/grapher/median-daily-expenditure-per-capita-vs-national-poverty-line?tab=table" TargetMode="External"/><Relationship Id="rId13" Type="http://schemas.openxmlformats.org/officeDocument/2006/relationships/hyperlink" Target="https://wageindicator.org/salary/minimum-wage/argentina" TargetMode="External"/><Relationship Id="rId14" Type="http://schemas.openxmlformats.org/officeDocument/2006/relationships/hyperlink" Target="https://www.globallivingwage.org/living-wage-benchmarks/urban-bangladesh-surrounding-dhaka/" TargetMode="External"/><Relationship Id="rId15" Type="http://schemas.openxmlformats.org/officeDocument/2006/relationships/hyperlink" Target="https://www.globallivingwage.org/living-wage-benchmarks/urban-bangladesh-surrounding-dhaka/" TargetMode="External"/><Relationship Id="rId16" Type="http://schemas.openxmlformats.org/officeDocument/2006/relationships/hyperlink" Target="https://databankfiles.worldbank.org/public/ddpext_download/poverty/987B9C90-CB9F-4D93-AE8C-750588BF00QA/current/Global_POVEQ_BGD.pdf" TargetMode="External"/><Relationship Id="rId17" Type="http://schemas.openxmlformats.org/officeDocument/2006/relationships/hyperlink" Target="https://ourworldindata.org/grapher/median-daily-expenditure-per-capita-vs-national-poverty-line?tab=table" TargetMode="External"/><Relationship Id="rId18" Type="http://schemas.openxmlformats.org/officeDocument/2006/relationships/hyperlink" Target="https://www.globallivingwage.org/living-wage-benchmarks/urban-bangladesh-surrounding-dhaka/" TargetMode="External"/><Relationship Id="rId19" Type="http://schemas.openxmlformats.org/officeDocument/2006/relationships/hyperlink" Target="https://wageindicator.org/salary/minimum-wage/bangladesh/38276-bangladesh" TargetMode="External"/><Relationship Id="rId20" Type="http://schemas.openxmlformats.org/officeDocument/2006/relationships/hyperlink" Target="https://www.globallivingwage.org/living-wage-benchmarks/urban-bangladesh-surrounding-dhaka/" TargetMode="External"/><Relationship Id="rId21" Type="http://schemas.openxmlformats.org/officeDocument/2006/relationships/hyperlink" Target="https://www.globallivingwage.org/living-wage-benchmarks/urban-bangladesh-surrounding-dhaka/" TargetMode="External"/><Relationship Id="rId22" Type="http://schemas.openxmlformats.org/officeDocument/2006/relationships/hyperlink" Target="https://databankfiles.worldbank.org/public/ddpext_download/poverty/987B9C90-CB9F-4D93-AE8C-750588BF00QA/current/Global_POVEQ_BGD.pdf" TargetMode="External"/><Relationship Id="rId23" Type="http://schemas.openxmlformats.org/officeDocument/2006/relationships/hyperlink" Target="https://ourworldindata.org/grapher/median-daily-expenditure-per-capita-vs-national-poverty-line?tab=table" TargetMode="External"/><Relationship Id="rId24" Type="http://schemas.openxmlformats.org/officeDocument/2006/relationships/hyperlink" Target="https://globallivingwage.org/living-wage-benchmarks/urban-bangladesh/" TargetMode="External"/><Relationship Id="rId25" Type="http://schemas.openxmlformats.org/officeDocument/2006/relationships/hyperlink" Target="https://wageindicator.org/salary/minimum-wage/bangladesh/38276-bangladesh" TargetMode="External"/><Relationship Id="rId26" Type="http://schemas.openxmlformats.org/officeDocument/2006/relationships/hyperlink" Target="https://www.globallivingwage.org/living-wage-benchmarks/living-wage-for-rural-belize/" TargetMode="External"/><Relationship Id="rId27" Type="http://schemas.openxmlformats.org/officeDocument/2006/relationships/hyperlink" Target="https://www.globallivingwage.org/living-wage-benchmarks/living-wage-for-rural-belize/" TargetMode="External"/><Relationship Id="rId28" Type="http://schemas.openxmlformats.org/officeDocument/2006/relationships/hyperlink" Target="https://globallivingwage.org/living-wage-benchmarks/living-wage-for-rural-belize/" TargetMode="External"/><Relationship Id="rId29" Type="http://schemas.openxmlformats.org/officeDocument/2006/relationships/hyperlink" Target="https://wageindicator.org/salary/minimum-wage/belize" TargetMode="External"/><Relationship Id="rId30" Type="http://schemas.openxmlformats.org/officeDocument/2006/relationships/hyperlink" Target="https://www.globallivingwage.org/living-wage-benchmarks/urban-brazil/" TargetMode="External"/><Relationship Id="rId31" Type="http://schemas.openxmlformats.org/officeDocument/2006/relationships/hyperlink" Target="https://www.globallivingwage.org/living-wage-benchmarks/urban-brazil/" TargetMode="External"/><Relationship Id="rId32" Type="http://schemas.openxmlformats.org/officeDocument/2006/relationships/hyperlink" Target="https://databank.worldbank.org/data/download/poverty/987B9C90-CB9F-4D93-AE8C-750588BF00QA/current/Global_POVEQ_BRA.pdf" TargetMode="External"/><Relationship Id="rId33" Type="http://schemas.openxmlformats.org/officeDocument/2006/relationships/hyperlink" Target="https://ourworldindata.org/grapher/median-daily-expenditure-per-capita-vs-national-poverty-line?tab=table" TargetMode="External"/><Relationship Id="rId34" Type="http://schemas.openxmlformats.org/officeDocument/2006/relationships/hyperlink" Target="https://www.globallivingwage.org/living-wage-benchmarks/urban-brazil/" TargetMode="External"/><Relationship Id="rId35" Type="http://schemas.openxmlformats.org/officeDocument/2006/relationships/hyperlink" Target="https://wageindicator.org/salary/minimum-wage/brazil" TargetMode="External"/><Relationship Id="rId36" Type="http://schemas.openxmlformats.org/officeDocument/2006/relationships/hyperlink" Target="https://www.globallivingwage.org/living-wage-benchmarks/living-wage-for-non-metropolitan-brazil/" TargetMode="External"/><Relationship Id="rId37" Type="http://schemas.openxmlformats.org/officeDocument/2006/relationships/hyperlink" Target="https://www.globallivingwage.org/living-wage-benchmarks/living-wage-for-non-metropolitan-brazil/" TargetMode="External"/><Relationship Id="rId38" Type="http://schemas.openxmlformats.org/officeDocument/2006/relationships/hyperlink" Target="https://databank.worldbank.org/data/download/poverty/987B9C90-CB9F-4D93-AE8C-750588BF00QA/current/Global_POVEQ_BRA.pdf" TargetMode="External"/><Relationship Id="rId39" Type="http://schemas.openxmlformats.org/officeDocument/2006/relationships/hyperlink" Target="https://ourworldindata.org/grapher/median-daily-expenditure-per-capita-vs-national-poverty-line?tab=table" TargetMode="External"/><Relationship Id="rId40" Type="http://schemas.openxmlformats.org/officeDocument/2006/relationships/hyperlink" Target="https://www.globallivingwage.org/living-wage-benchmarks/living-wage-for-non-metropolitan-brazil/" TargetMode="External"/><Relationship Id="rId41" Type="http://schemas.openxmlformats.org/officeDocument/2006/relationships/hyperlink" Target="https://wageindicator.org/salary/minimum-wage/brazil" TargetMode="External"/><Relationship Id="rId42" Type="http://schemas.openxmlformats.org/officeDocument/2006/relationships/hyperlink" Target="https://globallivingwage.org/resource-library/?fwp_country=brazil" TargetMode="External"/><Relationship Id="rId43" Type="http://schemas.openxmlformats.org/officeDocument/2006/relationships/hyperlink" Target="https://globallivingwage.org/resource-library/?fwp_country=brazil" TargetMode="External"/><Relationship Id="rId44" Type="http://schemas.openxmlformats.org/officeDocument/2006/relationships/hyperlink" Target="https://databank.worldbank.org/data/download/poverty/987B9C90-CB9F-4D93-AE8C-750588BF00QA/current/Global_POVEQ_BRA.pdf" TargetMode="External"/><Relationship Id="rId45" Type="http://schemas.openxmlformats.org/officeDocument/2006/relationships/hyperlink" Target="https://ourworldindata.org/grapher/median-daily-expenditure-per-capita-vs-national-poverty-line?tab=table" TargetMode="External"/><Relationship Id="rId46" Type="http://schemas.openxmlformats.org/officeDocument/2006/relationships/hyperlink" Target="https://wageindicator.org/salary/minimum-wage/brazil" TargetMode="External"/><Relationship Id="rId47" Type="http://schemas.openxmlformats.org/officeDocument/2006/relationships/hyperlink" Target="https://globallivingwage.org/resource-library/?fwp_country=brazil" TargetMode="External"/><Relationship Id="rId48" Type="http://schemas.openxmlformats.org/officeDocument/2006/relationships/hyperlink" Target="https://globallivingwage.org/resource-library/?fwp_country=brazil" TargetMode="External"/><Relationship Id="rId49" Type="http://schemas.openxmlformats.org/officeDocument/2006/relationships/hyperlink" Target="https://databank.worldbank.org/data/download/poverty/987B9C90-CB9F-4D93-AE8C-750588BF00QA/current/Global_POVEQ_BRA.pdf" TargetMode="External"/><Relationship Id="rId50" Type="http://schemas.openxmlformats.org/officeDocument/2006/relationships/hyperlink" Target="https://ourworldindata.org/grapher/median-daily-expenditure-per-capita-vs-national-poverty-line?tab=table" TargetMode="External"/><Relationship Id="rId51" Type="http://schemas.openxmlformats.org/officeDocument/2006/relationships/hyperlink" Target="https://wageindicator.org/salary/minimum-wage/brazil" TargetMode="External"/><Relationship Id="rId52" Type="http://schemas.openxmlformats.org/officeDocument/2006/relationships/hyperlink" Target="https://globallivingwage.org/resource-library/?fwp_country=brazil" TargetMode="External"/><Relationship Id="rId53" Type="http://schemas.openxmlformats.org/officeDocument/2006/relationships/hyperlink" Target="https://globallivingwage.org/resource-library/?fwp_country=brazil" TargetMode="External"/><Relationship Id="rId54" Type="http://schemas.openxmlformats.org/officeDocument/2006/relationships/hyperlink" Target="https://databank.worldbank.org/data/download/poverty/987B9C90-CB9F-4D93-AE8C-750588BF00QA/current/Global_POVEQ_BRA.pdf" TargetMode="External"/><Relationship Id="rId55" Type="http://schemas.openxmlformats.org/officeDocument/2006/relationships/hyperlink" Target="https://ourworldindata.org/grapher/median-daily-expenditure-per-capita-vs-national-poverty-line?tab=table" TargetMode="External"/><Relationship Id="rId56" Type="http://schemas.openxmlformats.org/officeDocument/2006/relationships/hyperlink" Target="https://wageindicator.org/salary/minimum-wage/brazil" TargetMode="External"/><Relationship Id="rId57" Type="http://schemas.openxmlformats.org/officeDocument/2006/relationships/hyperlink" Target="https://globallivingwage.org/resource-library/?fwp_country=brazil" TargetMode="External"/><Relationship Id="rId58" Type="http://schemas.openxmlformats.org/officeDocument/2006/relationships/hyperlink" Target="https://globallivingwage.org/resource-library/?fwp_country=brazil" TargetMode="External"/><Relationship Id="rId59" Type="http://schemas.openxmlformats.org/officeDocument/2006/relationships/hyperlink" Target="https://databank.worldbank.org/data/download/poverty/987B9C90-CB9F-4D93-AE8C-750588BF00QA/current/Global_POVEQ_BRA.pdf" TargetMode="External"/><Relationship Id="rId60" Type="http://schemas.openxmlformats.org/officeDocument/2006/relationships/hyperlink" Target="https://ourworldindata.org/grapher/median-daily-expenditure-per-capita-vs-national-poverty-line?tab=table" TargetMode="External"/><Relationship Id="rId61" Type="http://schemas.openxmlformats.org/officeDocument/2006/relationships/hyperlink" Target="https://wageindicator.org/salary/minimum-wage/brazil" TargetMode="External"/><Relationship Id="rId62" Type="http://schemas.openxmlformats.org/officeDocument/2006/relationships/hyperlink" Target="https://globallivingwage.org/resource-library/?fwp_country=brazil" TargetMode="External"/><Relationship Id="rId63" Type="http://schemas.openxmlformats.org/officeDocument/2006/relationships/hyperlink" Target="https://globallivingwage.org/resource-library/?fwp_country=brazil" TargetMode="External"/><Relationship Id="rId64" Type="http://schemas.openxmlformats.org/officeDocument/2006/relationships/hyperlink" Target="https://databank.worldbank.org/data/download/poverty/987B9C90-CB9F-4D93-AE8C-750588BF00QA/current/Global_POVEQ_BRA.pdf" TargetMode="External"/><Relationship Id="rId65" Type="http://schemas.openxmlformats.org/officeDocument/2006/relationships/hyperlink" Target="https://ourworldindata.org/grapher/median-daily-expenditure-per-capita-vs-national-poverty-line?tab=table" TargetMode="External"/><Relationship Id="rId66" Type="http://schemas.openxmlformats.org/officeDocument/2006/relationships/hyperlink" Target="https://wageindicator.org/salary/minimum-wage/brazil" TargetMode="External"/><Relationship Id="rId67" Type="http://schemas.openxmlformats.org/officeDocument/2006/relationships/hyperlink" Target="https://globallivingwage.org/resource-library/?fwp_country=brazil" TargetMode="External"/><Relationship Id="rId68" Type="http://schemas.openxmlformats.org/officeDocument/2006/relationships/hyperlink" Target="https://globallivingwage.org/resource-library/?fwp_country=brazil" TargetMode="External"/><Relationship Id="rId69" Type="http://schemas.openxmlformats.org/officeDocument/2006/relationships/hyperlink" Target="https://databank.worldbank.org/data/download/poverty/987B9C90-CB9F-4D93-AE8C-750588BF00QA/current/Global_POVEQ_BRA.pdf" TargetMode="External"/><Relationship Id="rId70" Type="http://schemas.openxmlformats.org/officeDocument/2006/relationships/hyperlink" Target="https://ourworldindata.org/grapher/median-daily-expenditure-per-capita-vs-national-poverty-line?tab=table" TargetMode="External"/><Relationship Id="rId71" Type="http://schemas.openxmlformats.org/officeDocument/2006/relationships/hyperlink" Target="https://wageindicator.org/salary/minimum-wage/brazil" TargetMode="External"/><Relationship Id="rId72" Type="http://schemas.openxmlformats.org/officeDocument/2006/relationships/hyperlink" Target="https://globallivingwage.org/resource-library/?fwp_country=brazil" TargetMode="External"/><Relationship Id="rId73" Type="http://schemas.openxmlformats.org/officeDocument/2006/relationships/hyperlink" Target="https://globallivingwage.org/resource-library/?fwp_country=brazil" TargetMode="External"/><Relationship Id="rId74" Type="http://schemas.openxmlformats.org/officeDocument/2006/relationships/hyperlink" Target="https://databank.worldbank.org/data/download/poverty/987B9C90-CB9F-4D93-AE8C-750588BF00QA/current/Global_POVEQ_BRA.pdf" TargetMode="External"/><Relationship Id="rId75" Type="http://schemas.openxmlformats.org/officeDocument/2006/relationships/hyperlink" Target="https://ourworldindata.org/grapher/median-daily-expenditure-per-capita-vs-national-poverty-line?tab=table" TargetMode="External"/><Relationship Id="rId76" Type="http://schemas.openxmlformats.org/officeDocument/2006/relationships/hyperlink" Target="https://wageindicator.org/salary/minimum-wage/brazil" TargetMode="External"/><Relationship Id="rId77" Type="http://schemas.openxmlformats.org/officeDocument/2006/relationships/hyperlink" Target="https://globallivingwage.org/resource-library/?fwp_country=brazil" TargetMode="External"/><Relationship Id="rId78" Type="http://schemas.openxmlformats.org/officeDocument/2006/relationships/hyperlink" Target="https://globallivingwage.org/resource-library/?fwp_country=brazil" TargetMode="External"/><Relationship Id="rId79" Type="http://schemas.openxmlformats.org/officeDocument/2006/relationships/hyperlink" Target="https://databank.worldbank.org/data/download/poverty/987B9C90-CB9F-4D93-AE8C-750588BF00QA/current/Global_POVEQ_BRA.pdf" TargetMode="External"/><Relationship Id="rId80" Type="http://schemas.openxmlformats.org/officeDocument/2006/relationships/hyperlink" Target="https://ourworldindata.org/grapher/median-daily-expenditure-per-capita-vs-national-poverty-line?tab=table" TargetMode="External"/><Relationship Id="rId81" Type="http://schemas.openxmlformats.org/officeDocument/2006/relationships/hyperlink" Target="https://wageindicator.org/salary/minimum-wage/brazil" TargetMode="External"/><Relationship Id="rId82" Type="http://schemas.openxmlformats.org/officeDocument/2006/relationships/hyperlink" Target="https://www.globallivingwage.org/living-income-reference-value&#8288;-rural-burkina-faso/" TargetMode="External"/><Relationship Id="rId83" Type="http://schemas.openxmlformats.org/officeDocument/2006/relationships/hyperlink" Target="https://www.globallivingwage.org/living-income-reference-value&#8288;-rural-burkina-faso/" TargetMode="External"/><Relationship Id="rId84" Type="http://schemas.openxmlformats.org/officeDocument/2006/relationships/hyperlink" Target="https://databank.worldbank.org/data/download/poverty/987B9C90-CB9F-4D93-AE8C-750588BF00QA/current/Global_POVEQ_BFA.pdf" TargetMode="External"/><Relationship Id="rId85" Type="http://schemas.openxmlformats.org/officeDocument/2006/relationships/hyperlink" Target="https://ourworldindata.org/grapher/median-daily-expenditure-per-capita-vs-national-poverty-line?tab=table" TargetMode="External"/><Relationship Id="rId86" Type="http://schemas.openxmlformats.org/officeDocument/2006/relationships/hyperlink" Target="https://wageindicator.org/salary/minimum-wage/burkina-faso" TargetMode="External"/><Relationship Id="rId87" Type="http://schemas.openxmlformats.org/officeDocument/2006/relationships/hyperlink" Target="https://www.globallivingwage.org/living-wage-reference-value-urban-cambodia/" TargetMode="External"/><Relationship Id="rId88" Type="http://schemas.openxmlformats.org/officeDocument/2006/relationships/hyperlink" Target="https://www.globallivingwage.org/living-wage-reference-value-urban-cambodia/" TargetMode="External"/><Relationship Id="rId89" Type="http://schemas.openxmlformats.org/officeDocument/2006/relationships/hyperlink" Target="https://www.worldbank.org/en/country/cambodia/overview" TargetMode="External"/><Relationship Id="rId90" Type="http://schemas.openxmlformats.org/officeDocument/2006/relationships/hyperlink" Target="https://www.globallivingwage.org/living-wage-reference-value-urban-cambodia/" TargetMode="External"/><Relationship Id="rId91" Type="http://schemas.openxmlformats.org/officeDocument/2006/relationships/hyperlink" Target="https://wageindicator.org/salary/minimum-wage/cambodia-1" TargetMode="External"/><Relationship Id="rId92" Type="http://schemas.openxmlformats.org/officeDocument/2006/relationships/hyperlink" Target="https://www.globallivingwage.org/countries/cameroon/" TargetMode="External"/><Relationship Id="rId93" Type="http://schemas.openxmlformats.org/officeDocument/2006/relationships/hyperlink" Target="https://www.globallivingwage.org/wp-content/uploads/2022/10/Cameroon-Living-Income-Update-2022-FV-09262022.pdf" TargetMode="External"/><Relationship Id="rId94" Type="http://schemas.openxmlformats.org/officeDocument/2006/relationships/hyperlink" Target="https://databank.worldbank.org/data/download/poverty/987B9C90-CB9F-4D93-AE8C-750588BF00QA/current/Global_POVEQ_CMR.pdf" TargetMode="External"/><Relationship Id="rId95" Type="http://schemas.openxmlformats.org/officeDocument/2006/relationships/hyperlink" Target="https://ourworldindata.org/grapher/median-daily-expenditure-per-capita-vs-national-poverty-line?tab=table" TargetMode="External"/><Relationship Id="rId96" Type="http://schemas.openxmlformats.org/officeDocument/2006/relationships/hyperlink" Target="https://globallivingwage.org/reference-value/living-wage-reference-value-rural-cameroon/" TargetMode="External"/><Relationship Id="rId97" Type="http://schemas.openxmlformats.org/officeDocument/2006/relationships/hyperlink" Target="https://wageindicator.org/salary/minimum-wage/cameroon" TargetMode="External"/><Relationship Id="rId98" Type="http://schemas.openxmlformats.org/officeDocument/2006/relationships/hyperlink" Target="https://globallivingwage.org/reference-value/living-wage-reference-value-rural-chad/" TargetMode="External"/><Relationship Id="rId99" Type="http://schemas.openxmlformats.org/officeDocument/2006/relationships/hyperlink" Target="https://www.globallivingwage.org/reference-value/living-wage-reference-value-rural-chad/" TargetMode="External"/><Relationship Id="rId100" Type="http://schemas.openxmlformats.org/officeDocument/2006/relationships/hyperlink" Target="https://databankfiles.worldbank.org/public/ddpext_download/poverty/987B9C90-CB9F-4D93-AE8C-750588BF00QA/current/Global_POVEQ_TCD.pdf" TargetMode="External"/><Relationship Id="rId101" Type="http://schemas.openxmlformats.org/officeDocument/2006/relationships/hyperlink" Target="https://www.globallivingwage.org/reference-value/living-wage-reference-value-rural-chad/" TargetMode="External"/><Relationship Id="rId102" Type="http://schemas.openxmlformats.org/officeDocument/2006/relationships/hyperlink" Target="https://wageindicator.org/salary/minimum-wage/chad" TargetMode="External"/><Relationship Id="rId103" Type="http://schemas.openxmlformats.org/officeDocument/2006/relationships/hyperlink" Target="https://www.globallivingwage.org/living-wage-reference-value-non-metropolitan-urban-chile/" TargetMode="External"/><Relationship Id="rId104" Type="http://schemas.openxmlformats.org/officeDocument/2006/relationships/hyperlink" Target="https://www.globallivingwage.org/living-wage-reference-value-non-metropolitan-urban-chile/" TargetMode="External"/><Relationship Id="rId105" Type="http://schemas.openxmlformats.org/officeDocument/2006/relationships/hyperlink" Target="https://databank.worldbank.org/data/download/poverty/987B9C90-CB9F-4D93-AE8C-750588BF00QA/current/Global_POVEQ_CHL.pdf" TargetMode="External"/><Relationship Id="rId106" Type="http://schemas.openxmlformats.org/officeDocument/2006/relationships/hyperlink" Target="https://ourworldindata.org/grapher/median-daily-expenditure-per-capita-vs-national-poverty-line?tab=table" TargetMode="External"/><Relationship Id="rId107" Type="http://schemas.openxmlformats.org/officeDocument/2006/relationships/hyperlink" Target="https://www.globallivingwage.org/living-wage-reference-value-non-metropolitan-urban-chile/" TargetMode="External"/><Relationship Id="rId108" Type="http://schemas.openxmlformats.org/officeDocument/2006/relationships/hyperlink" Target="https://wageindicator.org/salary/minimum-wage/chile" TargetMode="External"/><Relationship Id="rId109" Type="http://schemas.openxmlformats.org/officeDocument/2006/relationships/hyperlink" Target="https://www.globallivingwage.org/living-wage-benchmarks/living-wage-for-zhengzhou-china/" TargetMode="External"/><Relationship Id="rId110" Type="http://schemas.openxmlformats.org/officeDocument/2006/relationships/hyperlink" Target="https://www.globallivingwage.org/living-wage-benchmarks/living-wage-for-zhengzhou-china/" TargetMode="External"/><Relationship Id="rId111" Type="http://schemas.openxmlformats.org/officeDocument/2006/relationships/hyperlink" Target="https://databank.worldbank.org/data/download/poverty/987B9C90-CB9F-4D93-AE8C-750588BF00QA/current/Global_POVEQ_CHN.pdf" TargetMode="External"/><Relationship Id="rId112" Type="http://schemas.openxmlformats.org/officeDocument/2006/relationships/hyperlink" Target="https://ourworldindata.org/grapher/median-daily-expenditure-per-capita-vs-national-poverty-line?tab=table" TargetMode="External"/><Relationship Id="rId113" Type="http://schemas.openxmlformats.org/officeDocument/2006/relationships/hyperlink" Target="https://www.globallivingwage.org/living-wage-benchmarks/living-wage-for-zhengzhou-china/" TargetMode="External"/><Relationship Id="rId114" Type="http://schemas.openxmlformats.org/officeDocument/2006/relationships/hyperlink" Target="https://wageindicator.org/salary/minimum-wage/china-custom/6868-henan" TargetMode="External"/><Relationship Id="rId115" Type="http://schemas.openxmlformats.org/officeDocument/2006/relationships/hyperlink" Target="https://www.globallivingwage.org/living-wage-benchmarks/urban-chengdu-china/" TargetMode="External"/><Relationship Id="rId116" Type="http://schemas.openxmlformats.org/officeDocument/2006/relationships/hyperlink" Target="https://www.globallivingwage.org/living-wage-benchmarks/urban-chengdu-china/" TargetMode="External"/><Relationship Id="rId117" Type="http://schemas.openxmlformats.org/officeDocument/2006/relationships/hyperlink" Target="https://databank.worldbank.org/data/download/poverty/987B9C90-CB9F-4D93-AE8C-750588BF00QA/current/Global_POVEQ_CHN.pdf" TargetMode="External"/><Relationship Id="rId118" Type="http://schemas.openxmlformats.org/officeDocument/2006/relationships/hyperlink" Target="https://ourworldindata.org/grapher/median-daily-expenditure-per-capita-vs-national-poverty-line?tab=table" TargetMode="External"/><Relationship Id="rId119" Type="http://schemas.openxmlformats.org/officeDocument/2006/relationships/hyperlink" Target="https://www.globallivingwage.org/living-wage-benchmarks/urban-chengdu-china/" TargetMode="External"/><Relationship Id="rId120" Type="http://schemas.openxmlformats.org/officeDocument/2006/relationships/hyperlink" Target="https://wageindicator.org/salary/minimum-wage/china-custom/6926-sichuan" TargetMode="External"/><Relationship Id="rId121" Type="http://schemas.openxmlformats.org/officeDocument/2006/relationships/hyperlink" Target="https://www.globallivingwage.org/living-wage-benchmarks/urban-hangzhou-china/" TargetMode="External"/><Relationship Id="rId122" Type="http://schemas.openxmlformats.org/officeDocument/2006/relationships/hyperlink" Target="https://www.globallivingwage.org/living-wage-benchmarks/urban-hangzhou-china/" TargetMode="External"/><Relationship Id="rId123" Type="http://schemas.openxmlformats.org/officeDocument/2006/relationships/hyperlink" Target="https://databank.worldbank.org/data/download/poverty/987B9C90-CB9F-4D93-AE8C-750588BF00QA/current/Global_POVEQ_CHN.pdf" TargetMode="External"/><Relationship Id="rId124" Type="http://schemas.openxmlformats.org/officeDocument/2006/relationships/hyperlink" Target="https://ourworldindata.org/grapher/median-daily-expenditure-per-capita-vs-national-poverty-line?tab=table" TargetMode="External"/><Relationship Id="rId125" Type="http://schemas.openxmlformats.org/officeDocument/2006/relationships/hyperlink" Target="https://www.globallivingwage.org/living-wage-benchmarks/urban-hangzhou-china/" TargetMode="External"/><Relationship Id="rId126" Type="http://schemas.openxmlformats.org/officeDocument/2006/relationships/hyperlink" Target="https://www.globallivingwage.org/living-wage-benchmarks/urban-shanghai-china/" TargetMode="External"/><Relationship Id="rId127" Type="http://schemas.openxmlformats.org/officeDocument/2006/relationships/hyperlink" Target="https://www.globallivingwage.org/living-wage-benchmarks/urban-shanghai-china/" TargetMode="External"/><Relationship Id="rId128" Type="http://schemas.openxmlformats.org/officeDocument/2006/relationships/hyperlink" Target="https://databank.worldbank.org/data/download/poverty/987B9C90-CB9F-4D93-AE8C-750588BF00QA/current/Global_POVEQ_CHN.pdf" TargetMode="External"/><Relationship Id="rId129" Type="http://schemas.openxmlformats.org/officeDocument/2006/relationships/hyperlink" Target="https://ourworldindata.org/grapher/median-daily-expenditure-per-capita-vs-national-poverty-line?tab=table" TargetMode="External"/><Relationship Id="rId130" Type="http://schemas.openxmlformats.org/officeDocument/2006/relationships/hyperlink" Target="https://www.globallivingwage.org/living-wage-benchmarks/urban-shanghai-china/" TargetMode="External"/><Relationship Id="rId131" Type="http://schemas.openxmlformats.org/officeDocument/2006/relationships/hyperlink" Target="https://wageindicator.org/salary/minimum-wage/china-custom/6930-shanghai" TargetMode="External"/><Relationship Id="rId132" Type="http://schemas.openxmlformats.org/officeDocument/2006/relationships/hyperlink" Target="https://www.globallivingwage.org/living-wage-benchmarks/urban-shenzhen-china/" TargetMode="External"/><Relationship Id="rId133" Type="http://schemas.openxmlformats.org/officeDocument/2006/relationships/hyperlink" Target="https://www.globallivingwage.org/living-wage-benchmarks/urban-shenzhen-china/" TargetMode="External"/><Relationship Id="rId134" Type="http://schemas.openxmlformats.org/officeDocument/2006/relationships/hyperlink" Target="https://databank.worldbank.org/data/download/poverty/987B9C90-CB9F-4D93-AE8C-750588BF00QA/current/Global_POVEQ_CHN.pdf" TargetMode="External"/><Relationship Id="rId135" Type="http://schemas.openxmlformats.org/officeDocument/2006/relationships/hyperlink" Target="https://ourworldindata.org/grapher/median-daily-expenditure-per-capita-vs-national-poverty-line?tab=table" TargetMode="External"/><Relationship Id="rId136" Type="http://schemas.openxmlformats.org/officeDocument/2006/relationships/hyperlink" Target="https://www.globallivingwage.org/living-wage-benchmarks/urban-shenzhen-china/" TargetMode="External"/><Relationship Id="rId137" Type="http://schemas.openxmlformats.org/officeDocument/2006/relationships/hyperlink" Target="https://wageindicator.org/salary/minimum-wage/china-custom/6839-guangdong" TargetMode="External"/><Relationship Id="rId138" Type="http://schemas.openxmlformats.org/officeDocument/2006/relationships/hyperlink" Target="https://www.globallivingwage.org/living-wage-benchmarks/urban-suzhou-china/" TargetMode="External"/><Relationship Id="rId139" Type="http://schemas.openxmlformats.org/officeDocument/2006/relationships/hyperlink" Target="https://www.globallivingwage.org/living-wage-benchmarks/urban-suzhou-china/" TargetMode="External"/><Relationship Id="rId140" Type="http://schemas.openxmlformats.org/officeDocument/2006/relationships/hyperlink" Target="https://databank.worldbank.org/data/download/poverty/987B9C90-CB9F-4D93-AE8C-750588BF00QA/current/Global_POVEQ_CHN.pdf" TargetMode="External"/><Relationship Id="rId141" Type="http://schemas.openxmlformats.org/officeDocument/2006/relationships/hyperlink" Target="https://ourworldindata.org/grapher/median-daily-expenditure-per-capita-vs-national-poverty-line?tab=table" TargetMode="External"/><Relationship Id="rId142" Type="http://schemas.openxmlformats.org/officeDocument/2006/relationships/hyperlink" Target="https://www.globallivingwage.org/living-wage-benchmarks/urban-suzhou-china/" TargetMode="External"/><Relationship Id="rId143" Type="http://schemas.openxmlformats.org/officeDocument/2006/relationships/hyperlink" Target="https://wageindicator.org/salary/minimum-wage/china-custom/6886-jiangsu" TargetMode="External"/><Relationship Id="rId144" Type="http://schemas.openxmlformats.org/officeDocument/2006/relationships/hyperlink" Target="https://globallivingwage.org/living-wage-benchmarks/living-wage-for-rural-areas-small-towns-colombia/" TargetMode="External"/><Relationship Id="rId145" Type="http://schemas.openxmlformats.org/officeDocument/2006/relationships/hyperlink" Target="https://www.globallivingwage.org/living-wage-benchmarks/living-wage-for-rural-areas-small-towns-colombia/" TargetMode="External"/><Relationship Id="rId146" Type="http://schemas.openxmlformats.org/officeDocument/2006/relationships/hyperlink" Target="https://databankfiles.worldbank.org/public/ddpext_download/poverty/987B9C90-CB9F-4D93-AE8C-750588BF00QA/current/Global_POVEQ_COL.pdf" TargetMode="External"/><Relationship Id="rId147" Type="http://schemas.openxmlformats.org/officeDocument/2006/relationships/hyperlink" Target="https://ourworldindata.org/grapher/median-daily-expenditure-per-capita-vs-national-poverty-line?tab=table" TargetMode="External"/><Relationship Id="rId148" Type="http://schemas.openxmlformats.org/officeDocument/2006/relationships/hyperlink" Target="https://www.globallivingwage.org/living-wage-benchmarks/living-wage-for-rural-areas-small-towns-colombia/" TargetMode="External"/><Relationship Id="rId149" Type="http://schemas.openxmlformats.org/officeDocument/2006/relationships/hyperlink" Target="https://wageindicator.org/salary/minimum-wage/colombia" TargetMode="External"/><Relationship Id="rId150" Type="http://schemas.openxmlformats.org/officeDocument/2006/relationships/hyperlink" Target="https://www.globallivingwage.org/countries/colombia/" TargetMode="External"/><Relationship Id="rId151" Type="http://schemas.openxmlformats.org/officeDocument/2006/relationships/hyperlink" Target="https://www.globallivingwage.org/living-wage-benchmarks/living-wage-for-caribbean-coast-of-colombia/" TargetMode="External"/><Relationship Id="rId152" Type="http://schemas.openxmlformats.org/officeDocument/2006/relationships/hyperlink" Target="https://databankfiles.worldbank.org/public/ddpext_download/poverty/987B9C90-CB9F-4D93-AE8C-750588BF00QA/current/Global_POVEQ_COL.pdf" TargetMode="External"/><Relationship Id="rId153" Type="http://schemas.openxmlformats.org/officeDocument/2006/relationships/hyperlink" Target="https://ourworldindata.org/grapher/median-daily-expenditure-per-capita-vs-national-poverty-line?tab=table" TargetMode="External"/><Relationship Id="rId154" Type="http://schemas.openxmlformats.org/officeDocument/2006/relationships/hyperlink" Target="https://globallivingwage.org/living-wage-benchmarks/living-wage-for-caribbean-coast-of-colombia/" TargetMode="External"/><Relationship Id="rId155" Type="http://schemas.openxmlformats.org/officeDocument/2006/relationships/hyperlink" Target="https://wageindicator.org/salary/minimum-wage/colombia" TargetMode="External"/><Relationship Id="rId156" Type="http://schemas.openxmlformats.org/officeDocument/2006/relationships/hyperlink" Target="https://www.globallivingwage.org/living-wage-benchmarks/rural-costa-rica-limon-and-heredia-provinces/" TargetMode="External"/><Relationship Id="rId157" Type="http://schemas.openxmlformats.org/officeDocument/2006/relationships/hyperlink" Target="https://www.globallivingwage.org/living-wage-benchmarks/rural-costa-rica-limon-and-heredia-provinces/" TargetMode="External"/><Relationship Id="rId158" Type="http://schemas.openxmlformats.org/officeDocument/2006/relationships/hyperlink" Target="https://databankfiles.worldbank.org/public/ddpext_download/poverty/987B9C90-CB9F-4D93-AE8C-750588BF00QA/current/Global_POVEQ_CRI.pdf" TargetMode="External"/><Relationship Id="rId159" Type="http://schemas.openxmlformats.org/officeDocument/2006/relationships/hyperlink" Target="https://ourworldindata.org/grapher/median-daily-expenditure-per-capita-vs-national-poverty-line?tab=table" TargetMode="External"/><Relationship Id="rId160" Type="http://schemas.openxmlformats.org/officeDocument/2006/relationships/hyperlink" Target="https://www.globallivingwage.org/living-wage-benchmarks/rural-costa-rica-limon-and-heredia-provinces/" TargetMode="External"/><Relationship Id="rId161" Type="http://schemas.openxmlformats.org/officeDocument/2006/relationships/hyperlink" Target="https://wageindicator.org/salary/minimum-wage/costa-rica" TargetMode="External"/><Relationship Id="rId162" Type="http://schemas.openxmlformats.org/officeDocument/2006/relationships/hyperlink" Target="https://globallivingwage.org/reference-value/living-wage-reference-value-rural-cote-divoire/" TargetMode="External"/><Relationship Id="rId163" Type="http://schemas.openxmlformats.org/officeDocument/2006/relationships/hyperlink" Target="https://www.globallivingwage.org/living-wage-reference-value-rural-cote-divoire/" TargetMode="External"/><Relationship Id="rId164" Type="http://schemas.openxmlformats.org/officeDocument/2006/relationships/hyperlink" Target="https://databank.worldbank.org/data/download/poverty/987B9C90-CB9F-4D93-AE8C-750588BF00QA/current/Global_POVEQ_CIV.pdf" TargetMode="External"/><Relationship Id="rId165" Type="http://schemas.openxmlformats.org/officeDocument/2006/relationships/hyperlink" Target="https://ourworldindata.org/grapher/median-daily-expenditure-per-capita-vs-national-poverty-line?tab=table" TargetMode="External"/><Relationship Id="rId166" Type="http://schemas.openxmlformats.org/officeDocument/2006/relationships/hyperlink" Target="https://www.globallivingwage.org/living-wage-reference-value-rural-cote-divoire/" TargetMode="External"/><Relationship Id="rId167" Type="http://schemas.openxmlformats.org/officeDocument/2006/relationships/hyperlink" Target="https://wageindicator.org/salary/minimum-wage/ivory-coast" TargetMode="External"/><Relationship Id="rId168" Type="http://schemas.openxmlformats.org/officeDocument/2006/relationships/hyperlink" Target="https://c69aa8ac-6965-42b2-abb7-0f0b86c23d2e.filesusr.com/ugd/0c5ab3_a437a776dc7747c2999d3b0c60a46a97.pdf" TargetMode="External"/><Relationship Id="rId169" Type="http://schemas.openxmlformats.org/officeDocument/2006/relationships/hyperlink" Target="https://www.living-income.com/_files/ugd/0c5ab3_9aef39b2ef654ab6a8f7bc4dd2bdb026.pdf" TargetMode="External"/><Relationship Id="rId170" Type="http://schemas.openxmlformats.org/officeDocument/2006/relationships/hyperlink" Target="https://databankfiles.worldbank.org/public/ddpext_download/poverty/987B9C90-CB9F-4D93-AE8C-750588BF00QA/current/Global_POVEQ_CIV.pdf" TargetMode="External"/><Relationship Id="rId171" Type="http://schemas.openxmlformats.org/officeDocument/2006/relationships/hyperlink" Target="https://ourworldindata.org/grapher/median-daily-expenditure-per-capita-vs-national-poverty-line?tab=table" TargetMode="External"/><Relationship Id="rId172" Type="http://schemas.openxmlformats.org/officeDocument/2006/relationships/hyperlink" Target="https://wageindicator.org/salary/minimum-wage/ivory-coast" TargetMode="External"/><Relationship Id="rId173" Type="http://schemas.openxmlformats.org/officeDocument/2006/relationships/hyperlink" Target="https://globallivingwage.org/reference-value/living-wage-reference-value&#8288;-rural-republic-of-congo/" TargetMode="External"/><Relationship Id="rId174" Type="http://schemas.openxmlformats.org/officeDocument/2006/relationships/hyperlink" Target="https://www.globallivingwage.org/reference-value/living-wage-reference-value&#8288;-rural-republic-of-congo/" TargetMode="External"/><Relationship Id="rId175" Type="http://schemas.openxmlformats.org/officeDocument/2006/relationships/hyperlink" Target="https://databankfiles.worldbank.org/public/ddpext_download/poverty/987B9C90-CB9F-4D93-AE8C-750588BF00QA/current/Global_POVEQ_COG.pdf" TargetMode="External"/><Relationship Id="rId176" Type="http://schemas.openxmlformats.org/officeDocument/2006/relationships/hyperlink" Target="https://www.globallivingwage.org/reference-value/living-wage-reference-value&#8288;-rural-republic-of-congo/" TargetMode="External"/><Relationship Id="rId177" Type="http://schemas.openxmlformats.org/officeDocument/2006/relationships/hyperlink" Target="https://wageindicator.org/salary/minimum-wage/congo-brazzaville" TargetMode="External"/><Relationship Id="rId178" Type="http://schemas.openxmlformats.org/officeDocument/2006/relationships/hyperlink" Target="https://www.globallivingwage.org/living-income-reference-value-rural-democratic-republic-of-congo/" TargetMode="External"/><Relationship Id="rId179" Type="http://schemas.openxmlformats.org/officeDocument/2006/relationships/hyperlink" Target="https://www.globallivingwage.org/living-income-reference-value-rural-democratic-republic-of-congo/" TargetMode="External"/><Relationship Id="rId180" Type="http://schemas.openxmlformats.org/officeDocument/2006/relationships/hyperlink" Target="https://databankfiles.worldbank.org/public/ddpext_download/poverty/987B9C90-CB9F-4D93-AE8C-750588BF00QA/current/Global_POVEQ_COD.pdf" TargetMode="External"/><Relationship Id="rId181" Type="http://schemas.openxmlformats.org/officeDocument/2006/relationships/hyperlink" Target="https://openknowledge.worldbank.org/server/api/core/bitstreams/bacfdf50-a937-5db2-816d-7c7d2e024048/content" TargetMode="External"/><Relationship Id="rId182" Type="http://schemas.openxmlformats.org/officeDocument/2006/relationships/hyperlink" Target="https://wageindicator.org/salary/minimum-wage/congo" TargetMode="External"/><Relationship Id="rId183" Type="http://schemas.openxmlformats.org/officeDocument/2006/relationships/hyperlink" Target="https://www.globallivingwage.org/living-wage-benchmarks/rural-dominican-republic/" TargetMode="External"/><Relationship Id="rId184" Type="http://schemas.openxmlformats.org/officeDocument/2006/relationships/hyperlink" Target="https://www.globallivingwage.org/living-wage-benchmarks/rural-dominican-republic/" TargetMode="External"/><Relationship Id="rId185" Type="http://schemas.openxmlformats.org/officeDocument/2006/relationships/hyperlink" Target="https://databankfiles.worldbank.org/public/ddpext_download/poverty/987B9C90-CB9F-4D93-AE8C-750588BF00QA/current/Global_POVEQ_DOM.pdf" TargetMode="External"/><Relationship Id="rId186" Type="http://schemas.openxmlformats.org/officeDocument/2006/relationships/hyperlink" Target="https://ourworldindata.org/grapher/median-daily-expenditure-per-capita-vs-national-poverty-line?tab=table" TargetMode="External"/><Relationship Id="rId187" Type="http://schemas.openxmlformats.org/officeDocument/2006/relationships/hyperlink" Target="https://www.globallivingwage.org/living-wage-benchmarks/rural-dominican-republic/" TargetMode="External"/><Relationship Id="rId188" Type="http://schemas.openxmlformats.org/officeDocument/2006/relationships/hyperlink" Target="https://wageindicator.org/salary/minimum-wage/dominican-republic" TargetMode="External"/><Relationship Id="rId189" Type="http://schemas.openxmlformats.org/officeDocument/2006/relationships/hyperlink" Target="https://www.globallivingwage.org/living-wage-benchmarks/living-wage-for-rural-ecuador/" TargetMode="External"/><Relationship Id="rId190" Type="http://schemas.openxmlformats.org/officeDocument/2006/relationships/hyperlink" Target="https://www.globallivingwage.org/living-wage-benchmarks/living-wage-for-rural-ecuador/" TargetMode="External"/><Relationship Id="rId191" Type="http://schemas.openxmlformats.org/officeDocument/2006/relationships/hyperlink" Target="https://databankfiles.worldbank.org/public/ddpext_download/poverty/987B9C90-CB9F-4D93-AE8C-750588BF00QA/current/Global_POVEQ_ECU.pdf" TargetMode="External"/><Relationship Id="rId192" Type="http://schemas.openxmlformats.org/officeDocument/2006/relationships/hyperlink" Target="https://ourworldindata.org/grapher/median-daily-expenditure-per-capita-vs-national-poverty-line?tab=table" TargetMode="External"/><Relationship Id="rId193" Type="http://schemas.openxmlformats.org/officeDocument/2006/relationships/hyperlink" Target="https://www.globallivingwage.org/living-wage-benchmarks/living-wage-for-rural-ecuador/" TargetMode="External"/><Relationship Id="rId194" Type="http://schemas.openxmlformats.org/officeDocument/2006/relationships/hyperlink" Target="https://wageindicator.org/salary/minimum-wage/ecuador/3854-agriculture-and-plantations/3867-cocoa-plantations-including-selected-cocoa-for" TargetMode="External"/><Relationship Id="rId195" Type="http://schemas.openxmlformats.org/officeDocument/2006/relationships/hyperlink" Target="https://www.globallivingwage.org/living-wage-reference-value-rural-egypt/" TargetMode="External"/><Relationship Id="rId196" Type="http://schemas.openxmlformats.org/officeDocument/2006/relationships/hyperlink" Target="https://www.globallivingwage.org/living-wage-reference-value-rural-egypt/" TargetMode="External"/><Relationship Id="rId197" Type="http://schemas.openxmlformats.org/officeDocument/2006/relationships/hyperlink" Target="https://databankfiles.worldbank.org/public/ddpext_download/poverty/987B9C90-CB9F-4D93-AE8C-750588BF00QA/current/Global_POVEQ_EGY.pdf" TargetMode="External"/><Relationship Id="rId198" Type="http://schemas.openxmlformats.org/officeDocument/2006/relationships/hyperlink" Target="https://ourworldindata.org/grapher/median-daily-expenditure-per-capita-vs-national-poverty-line?tab=table" TargetMode="External"/><Relationship Id="rId199" Type="http://schemas.openxmlformats.org/officeDocument/2006/relationships/hyperlink" Target="https://www.globallivingwage.org/living-wage-reference-value-rural-egypt/" TargetMode="External"/><Relationship Id="rId200" Type="http://schemas.openxmlformats.org/officeDocument/2006/relationships/hyperlink" Target="https://wageindicator.org/salary/minimum-wage/egypt" TargetMode="External"/><Relationship Id="rId201" Type="http://schemas.openxmlformats.org/officeDocument/2006/relationships/hyperlink" Target="https://www.globallivingwage.org/reference-value/living-wage-reference-value-urban-el-salvador/" TargetMode="External"/><Relationship Id="rId202" Type="http://schemas.openxmlformats.org/officeDocument/2006/relationships/hyperlink" Target="https://globallivingwage.org/reference-value/living-wage-reference-value-urban-el-salvador/" TargetMode="External"/><Relationship Id="rId203" Type="http://schemas.openxmlformats.org/officeDocument/2006/relationships/hyperlink" Target="https://databank.worldbank.org/data/download/poverty/987B9C90-CB9F-4D93-AE8C-750588BF00QA/current/Global_POVEQ_SLV.pdf" TargetMode="External"/><Relationship Id="rId204" Type="http://schemas.openxmlformats.org/officeDocument/2006/relationships/hyperlink" Target="https://ourworldindata.org/grapher/median-daily-expenditure-per-capita-vs-national-poverty-line?tab=table" TargetMode="External"/><Relationship Id="rId205" Type="http://schemas.openxmlformats.org/officeDocument/2006/relationships/hyperlink" Target="https://globallivingwage.org/reference-value/living-wage-reference-value-urban-el-salvador/" TargetMode="External"/><Relationship Id="rId206" Type="http://schemas.openxmlformats.org/officeDocument/2006/relationships/hyperlink" Target="https://wageindicator.org/salary/minimum-wage/elsalvador" TargetMode="External"/><Relationship Id="rId207" Type="http://schemas.openxmlformats.org/officeDocument/2006/relationships/hyperlink" Target="https://www.globallivingwage.org/reference-value/living-wage-reference-value-rural-el-salvador/" TargetMode="External"/><Relationship Id="rId208" Type="http://schemas.openxmlformats.org/officeDocument/2006/relationships/hyperlink" Target="https://globallivingwage.org/reference-value/living-wage-reference-value-rural-el-salvador/" TargetMode="External"/><Relationship Id="rId209" Type="http://schemas.openxmlformats.org/officeDocument/2006/relationships/hyperlink" Target="https://databank.worldbank.org/data/download/poverty/987B9C90-CB9F-4D93-AE8C-750588BF00QA/current/Global_POVEQ_SLV.pdf" TargetMode="External"/><Relationship Id="rId210" Type="http://schemas.openxmlformats.org/officeDocument/2006/relationships/hyperlink" Target="https://ourworldindata.org/grapher/median-daily-expenditure-per-capita-vs-national-poverty-line?tab=table" TargetMode="External"/><Relationship Id="rId211" Type="http://schemas.openxmlformats.org/officeDocument/2006/relationships/hyperlink" Target="https://globallivingwage.org/reference-value/living-wage-reference-value-rural-el-salvador/" TargetMode="External"/><Relationship Id="rId212" Type="http://schemas.openxmlformats.org/officeDocument/2006/relationships/hyperlink" Target="https://wageindicator.org/salary/minimum-wage/elsalvador" TargetMode="External"/><Relationship Id="rId213" Type="http://schemas.openxmlformats.org/officeDocument/2006/relationships/hyperlink" Target="https://globallivingwage.org/resource-library/?fwp_country=ethiopia" TargetMode="External"/><Relationship Id="rId214" Type="http://schemas.openxmlformats.org/officeDocument/2006/relationships/hyperlink" Target="https://globallivingwage.org/resource-library/?fwp_country=ethiopia" TargetMode="External"/><Relationship Id="rId215" Type="http://schemas.openxmlformats.org/officeDocument/2006/relationships/hyperlink" Target="https://databank.worldbank.org/data/download/poverty/987B9C90-CB9F-4D93-AE8C-750588BF00QA/current/Global_POVEQ_ETH.pdf" TargetMode="External"/><Relationship Id="rId216" Type="http://schemas.openxmlformats.org/officeDocument/2006/relationships/hyperlink" Target="https://ourworldindata.org/grapher/median-daily-expenditure-per-capita-vs-national-poverty-line?tab=table" TargetMode="External"/><Relationship Id="rId217" Type="http://schemas.openxmlformats.org/officeDocument/2006/relationships/hyperlink" Target="https://wageindicator.org/salary/minimum-wage/ethiopia" TargetMode="External"/><Relationship Id="rId218" Type="http://schemas.openxmlformats.org/officeDocument/2006/relationships/hyperlink" Target="https://www.globallivingwage.org/living-wage-benchmarks/non-metropolitan-urban-ethiopia/" TargetMode="External"/><Relationship Id="rId219" Type="http://schemas.openxmlformats.org/officeDocument/2006/relationships/hyperlink" Target="https://www.globallivingwage.org/living-wage-benchmarks/non-metropolitan-urban-ethiopia/" TargetMode="External"/><Relationship Id="rId220" Type="http://schemas.openxmlformats.org/officeDocument/2006/relationships/hyperlink" Target="https://databank.worldbank.org/data/download/poverty/987B9C90-CB9F-4D93-AE8C-750588BF00QA/current/Global_POVEQ_ETH.pdf" TargetMode="External"/><Relationship Id="rId221" Type="http://schemas.openxmlformats.org/officeDocument/2006/relationships/hyperlink" Target="https://ourworldindata.org/grapher/median-daily-expenditure-per-capita-vs-national-poverty-line?tab=table" TargetMode="External"/><Relationship Id="rId222" Type="http://schemas.openxmlformats.org/officeDocument/2006/relationships/hyperlink" Target="https://www.globallivingwage.org/living-wage-benchmarks/non-metropolitan-urban-ethiopia/" TargetMode="External"/><Relationship Id="rId223" Type="http://schemas.openxmlformats.org/officeDocument/2006/relationships/hyperlink" Target="https://wageindicator.org/salary/minimum-wage/ethiopia" TargetMode="External"/><Relationship Id="rId224" Type="http://schemas.openxmlformats.org/officeDocument/2006/relationships/hyperlink" Target="https://www.globallivingwage.org/living-wage-reference-value&#8288;-rural-and-urban-gabon/" TargetMode="External"/><Relationship Id="rId225" Type="http://schemas.openxmlformats.org/officeDocument/2006/relationships/hyperlink" Target="https://www.globallivingwage.org/living-wage-reference-value&#8288;-rural-and-urban-gabon/" TargetMode="External"/><Relationship Id="rId226" Type="http://schemas.openxmlformats.org/officeDocument/2006/relationships/hyperlink" Target="https://databank.worldbank.org/data/download/poverty/987B9C90-CB9F-4D93-AE8C-750588BF00QA/current/Global_POVEQ_GAB.pdf" TargetMode="External"/><Relationship Id="rId227" Type="http://schemas.openxmlformats.org/officeDocument/2006/relationships/hyperlink" Target="https://ourworldindata.org/grapher/median-daily-expenditure-per-capita-vs-national-poverty-line?tab=table" TargetMode="External"/><Relationship Id="rId228" Type="http://schemas.openxmlformats.org/officeDocument/2006/relationships/hyperlink" Target="https://www.globallivingwage.org/living-wage-reference-value&#8288;-rural-and-urban-gabon/" TargetMode="External"/><Relationship Id="rId229" Type="http://schemas.openxmlformats.org/officeDocument/2006/relationships/hyperlink" Target="https://wageindicator.org/salary/minimum-wage/gabon" TargetMode="External"/><Relationship Id="rId230" Type="http://schemas.openxmlformats.org/officeDocument/2006/relationships/hyperlink" Target="https://www.globallivingwage.org/living-wage-reference-value&#8288;-rural-and-urban-gabon/" TargetMode="External"/><Relationship Id="rId231" Type="http://schemas.openxmlformats.org/officeDocument/2006/relationships/hyperlink" Target="https://www.globallivingwage.org/living-wage-reference-value&#8288;-rural-and-urban-gabon/" TargetMode="External"/><Relationship Id="rId232" Type="http://schemas.openxmlformats.org/officeDocument/2006/relationships/hyperlink" Target="https://databank.worldbank.org/data/download/poverty/987B9C90-CB9F-4D93-AE8C-750588BF00QA/current/Global_POVEQ_GAB.pdf" TargetMode="External"/><Relationship Id="rId233" Type="http://schemas.openxmlformats.org/officeDocument/2006/relationships/hyperlink" Target="https://ourworldindata.org/grapher/median-daily-expenditure-per-capita-vs-national-poverty-line?tab=table" TargetMode="External"/><Relationship Id="rId234" Type="http://schemas.openxmlformats.org/officeDocument/2006/relationships/hyperlink" Target="https://www.globallivingwage.org/living-wage-reference-value&#8288;-rural-and-urban-gabon/" TargetMode="External"/><Relationship Id="rId235" Type="http://schemas.openxmlformats.org/officeDocument/2006/relationships/hyperlink" Target="https://wageindicator.org/salary/minimum-wage/gabon" TargetMode="External"/><Relationship Id="rId236" Type="http://schemas.openxmlformats.org/officeDocument/2006/relationships/hyperlink" Target="https://www.globallivingwage.org/living-wage-benchmarks/ghana/" TargetMode="External"/><Relationship Id="rId237" Type="http://schemas.openxmlformats.org/officeDocument/2006/relationships/hyperlink" Target="https://www.globallivingwage.org/living-wage-benchmarks/ghana/" TargetMode="External"/><Relationship Id="rId238" Type="http://schemas.openxmlformats.org/officeDocument/2006/relationships/hyperlink" Target="https://databank.worldbank.org/data/download/poverty/987B9C90-CB9F-4D93-AE8C-750588BF00QA/current/Global_POVEQ_GHA.pdf" TargetMode="External"/><Relationship Id="rId239" Type="http://schemas.openxmlformats.org/officeDocument/2006/relationships/hyperlink" Target="https://ourworldindata.org/grapher/median-daily-expenditure-per-capita-vs-national-poverty-line?tab=table" TargetMode="External"/><Relationship Id="rId240" Type="http://schemas.openxmlformats.org/officeDocument/2006/relationships/hyperlink" Target="https://globallivingwage.org/living-wage-benchmarks/ghana/" TargetMode="External"/><Relationship Id="rId241" Type="http://schemas.openxmlformats.org/officeDocument/2006/relationships/hyperlink" Target="https://wageindicator.org/salary/minimum-wage/ghana" TargetMode="External"/><Relationship Id="rId242" Type="http://schemas.openxmlformats.org/officeDocument/2006/relationships/hyperlink" Target="https://www.living-income.com/_files/ugd/0c5ab3_ccd80a4924e44ae797ea4c0966c02fc9.pdf" TargetMode="External"/><Relationship Id="rId243" Type="http://schemas.openxmlformats.org/officeDocument/2006/relationships/hyperlink" Target="https://www.living-income.com/_files/ugd/0c5ab3_ccd80a4924e44ae797ea4c0966c02fc9.pdf" TargetMode="External"/><Relationship Id="rId244" Type="http://schemas.openxmlformats.org/officeDocument/2006/relationships/hyperlink" Target="https://databank.worldbank.org/data/download/poverty/987B9C90-CB9F-4D93-AE8C-750588BF00QA/current/Global_POVEQ_GHA.pdf" TargetMode="External"/><Relationship Id="rId245" Type="http://schemas.openxmlformats.org/officeDocument/2006/relationships/hyperlink" Target="https://ourworldindata.org/grapher/median-daily-expenditure-per-capita-vs-national-poverty-line?tab=table" TargetMode="External"/><Relationship Id="rId246" Type="http://schemas.openxmlformats.org/officeDocument/2006/relationships/hyperlink" Target="https://wageindicator.org/salary/minimum-wage/ghana" TargetMode="External"/><Relationship Id="rId247" Type="http://schemas.openxmlformats.org/officeDocument/2006/relationships/hyperlink" Target="https://globallivingwage.org/reference-value/living-wage-reference-value-urban-guatemala/" TargetMode="External"/><Relationship Id="rId248" Type="http://schemas.openxmlformats.org/officeDocument/2006/relationships/hyperlink" Target="https://globallivingwage.org/reference-value/living-wage-reference-value-urban-guatemala/" TargetMode="External"/><Relationship Id="rId249" Type="http://schemas.openxmlformats.org/officeDocument/2006/relationships/hyperlink" Target="https://databank.worldbank.org/data/download/poverty/987B9C90-CB9F-4D93-AE8C-750588BF00QA/current/Global_POVEQ_GTM.pdf" TargetMode="External"/><Relationship Id="rId250" Type="http://schemas.openxmlformats.org/officeDocument/2006/relationships/hyperlink" Target="https://ourworldindata.org/grapher/median-daily-expenditure-per-capita-vs-national-poverty-line?tab=table" TargetMode="External"/><Relationship Id="rId251" Type="http://schemas.openxmlformats.org/officeDocument/2006/relationships/hyperlink" Target="https://globallivingwage.org/reference-value/living-wage-reference-value-urban-guatemala/" TargetMode="External"/><Relationship Id="rId252" Type="http://schemas.openxmlformats.org/officeDocument/2006/relationships/hyperlink" Target="https://wageindicator.org/salary/minimum-wage/guatemala" TargetMode="External"/><Relationship Id="rId253" Type="http://schemas.openxmlformats.org/officeDocument/2006/relationships/hyperlink" Target="https://www.globallivingwage.org/living-wage-benchmarks/rural-guatemala/" TargetMode="External"/><Relationship Id="rId254" Type="http://schemas.openxmlformats.org/officeDocument/2006/relationships/hyperlink" Target="https://www.globallivingwage.org/living-wage-benchmarks/rural-guatemala/" TargetMode="External"/><Relationship Id="rId255" Type="http://schemas.openxmlformats.org/officeDocument/2006/relationships/hyperlink" Target="https://databank.worldbank.org/data/download/poverty/987B9C90-CB9F-4D93-AE8C-750588BF00QA/current/Global_POVEQ_GTM.pdf" TargetMode="External"/><Relationship Id="rId256" Type="http://schemas.openxmlformats.org/officeDocument/2006/relationships/hyperlink" Target="https://ourworldindata.org/grapher/median-daily-expenditure-per-capita-vs-national-poverty-line?tab=table" TargetMode="External"/><Relationship Id="rId257" Type="http://schemas.openxmlformats.org/officeDocument/2006/relationships/hyperlink" Target="https://www.globallivingwage.org/living-wage-benchmarks/rural-guatemala/" TargetMode="External"/><Relationship Id="rId258" Type="http://schemas.openxmlformats.org/officeDocument/2006/relationships/hyperlink" Target="https://wageindicator.org/salary/minimum-wage/guatemala" TargetMode="External"/><Relationship Id="rId259" Type="http://schemas.openxmlformats.org/officeDocument/2006/relationships/hyperlink" Target="https://www.globallivingwage.org/living-wage-reference-value-urban-honduras/" TargetMode="External"/><Relationship Id="rId260" Type="http://schemas.openxmlformats.org/officeDocument/2006/relationships/hyperlink" Target="https://www.globallivingwage.org/living-wage-reference-value-urban-honduras/" TargetMode="External"/><Relationship Id="rId261" Type="http://schemas.openxmlformats.org/officeDocument/2006/relationships/hyperlink" Target="https://databank.worldbank.org/data/download/poverty/987B9C90-CB9F-4D93-AE8C-750588BF00QA/current/Global_POVEQ_HND.pdf" TargetMode="External"/><Relationship Id="rId262" Type="http://schemas.openxmlformats.org/officeDocument/2006/relationships/hyperlink" Target="https://ourworldindata.org/grapher/median-daily-expenditure-per-capita-vs-national-poverty-line?tab=table" TargetMode="External"/><Relationship Id="rId263" Type="http://schemas.openxmlformats.org/officeDocument/2006/relationships/hyperlink" Target="https://www.globallivingwage.org/living-wage-reference-value-urban-honduras/" TargetMode="External"/><Relationship Id="rId264" Type="http://schemas.openxmlformats.org/officeDocument/2006/relationships/hyperlink" Target="https://wageindicator.org/salary/minimum-wage/honduras" TargetMode="External"/><Relationship Id="rId265" Type="http://schemas.openxmlformats.org/officeDocument/2006/relationships/hyperlink" Target="https://www.globallivingwage.org/living-wage-reference-value-rural-honduras/" TargetMode="External"/><Relationship Id="rId266" Type="http://schemas.openxmlformats.org/officeDocument/2006/relationships/hyperlink" Target="https://www.globallivingwage.org/living-wage-reference-value-rural-honduras/" TargetMode="External"/><Relationship Id="rId267" Type="http://schemas.openxmlformats.org/officeDocument/2006/relationships/hyperlink" Target="https://databank.worldbank.org/data/download/poverty/987B9C90-CB9F-4D93-AE8C-750588BF00QA/current/Global_POVEQ_HND.pdf" TargetMode="External"/><Relationship Id="rId268" Type="http://schemas.openxmlformats.org/officeDocument/2006/relationships/hyperlink" Target="https://ourworldindata.org/grapher/median-daily-expenditure-per-capita-vs-national-poverty-line?tab=table" TargetMode="External"/><Relationship Id="rId269" Type="http://schemas.openxmlformats.org/officeDocument/2006/relationships/hyperlink" Target="https://www.globallivingwage.org/living-wage-reference-value-rural-honduras/" TargetMode="External"/><Relationship Id="rId270" Type="http://schemas.openxmlformats.org/officeDocument/2006/relationships/hyperlink" Target="https://wageindicator.org/salary/minimum-wage/honduras" TargetMode="External"/><Relationship Id="rId271" Type="http://schemas.openxmlformats.org/officeDocument/2006/relationships/hyperlink" Target="https://globallivingwage.org/living-wage-benchmarks/living-wage-for-rural-andhra-pradesh-india/" TargetMode="External"/><Relationship Id="rId272" Type="http://schemas.openxmlformats.org/officeDocument/2006/relationships/hyperlink" Target="https://globallivingwage.org/living-wage-benchmarks/living-wage-for-rural-andhra-pradesh-india/" TargetMode="External"/><Relationship Id="rId273" Type="http://schemas.openxmlformats.org/officeDocument/2006/relationships/hyperlink" Target="https://databank.worldbank.org/data/download/poverty/987B9C90-CB9F-4D93-AE8C-750588BF00QA/current/Global_POVEQ_IND.pdf" TargetMode="External"/><Relationship Id="rId274" Type="http://schemas.openxmlformats.org/officeDocument/2006/relationships/hyperlink" Target="https://openknowledge.worldbank.org/bitstream/handle/10986/24148/Estimating0int00national0thresholds.pdf?sequence=1&amp;isAllowed=y" TargetMode="External"/><Relationship Id="rId275" Type="http://schemas.openxmlformats.org/officeDocument/2006/relationships/hyperlink" Target="https://globallivingwage.org/living-wage-benchmarks/living-wage-for-rural-andhra-pradesh-india/" TargetMode="External"/><Relationship Id="rId276" Type="http://schemas.openxmlformats.org/officeDocument/2006/relationships/hyperlink" Target="https://wageindicator.org/salary/minimum-wage/india/13970-andhra-pradesh/34953-agriculture-adult-farm-servants" TargetMode="External"/><Relationship Id="rId277" Type="http://schemas.openxmlformats.org/officeDocument/2006/relationships/hyperlink" Target="https://globallivingwage.org/living-wage-benchmarks/rural-madhya-pradesh-india-chhindwara-district/" TargetMode="External"/><Relationship Id="rId278" Type="http://schemas.openxmlformats.org/officeDocument/2006/relationships/hyperlink" Target="https://globallivingwage.org/living-wage-benchmarks/rural-madhya-pradesh-india-chhindwara-district/" TargetMode="External"/><Relationship Id="rId279" Type="http://schemas.openxmlformats.org/officeDocument/2006/relationships/hyperlink" Target="https://databank.worldbank.org/data/download/poverty/987B9C90-CB9F-4D93-AE8C-750588BF00QA/current/Global_POVEQ_IND.pdf" TargetMode="External"/><Relationship Id="rId280" Type="http://schemas.openxmlformats.org/officeDocument/2006/relationships/hyperlink" Target="https://openknowledge.worldbank.org/bitstream/handle/10986/24148/Estimating0int00national0thresholds.pdf?sequence=1&amp;isAllowed=y" TargetMode="External"/><Relationship Id="rId281" Type="http://schemas.openxmlformats.org/officeDocument/2006/relationships/hyperlink" Target="https://globallivingwage.org/living-wage-benchmarks/rural-madhya-pradesh-india-chhindwara-district/" TargetMode="External"/><Relationship Id="rId282" Type="http://schemas.openxmlformats.org/officeDocument/2006/relationships/hyperlink" Target="https://wageindicator.org/salary/minimum-wage/india/18468-madhya-pradesh/18469-agriculture" TargetMode="External"/><Relationship Id="rId283" Type="http://schemas.openxmlformats.org/officeDocument/2006/relationships/hyperlink" Target="https://globallivingwage.org/living-wage-benchmarks/rural-madhya-pradesh-india-ratlam-district/" TargetMode="External"/><Relationship Id="rId284" Type="http://schemas.openxmlformats.org/officeDocument/2006/relationships/hyperlink" Target="https://globallivingwage.org/living-wage-benchmarks/rural-madhya-pradesh-india-ratlam-district/" TargetMode="External"/><Relationship Id="rId285" Type="http://schemas.openxmlformats.org/officeDocument/2006/relationships/hyperlink" Target="https://databank.worldbank.org/data/download/poverty/987B9C90-CB9F-4D93-AE8C-750588BF00QA/current/Global_POVEQ_IND.pdf" TargetMode="External"/><Relationship Id="rId286" Type="http://schemas.openxmlformats.org/officeDocument/2006/relationships/hyperlink" Target="https://openknowledge.worldbank.org/bitstream/handle/10986/24148/Estimating0int00national0thresholds.pdf?sequence=1&amp;isAllowed=y" TargetMode="External"/><Relationship Id="rId287" Type="http://schemas.openxmlformats.org/officeDocument/2006/relationships/hyperlink" Target="https://globallivingwage.org/living-wage-benchmarks/rural-madhya-pradesh-india-ratlam-district/" TargetMode="External"/><Relationship Id="rId288" Type="http://schemas.openxmlformats.org/officeDocument/2006/relationships/hyperlink" Target="https://wageindicator.org/salary/minimum-wage/india/18468-madhya-pradesh/18469-agriculture" TargetMode="External"/><Relationship Id="rId289" Type="http://schemas.openxmlformats.org/officeDocument/2006/relationships/hyperlink" Target="https://www.globallivingwage.org/living-wage-benchmarks/urban-india/" TargetMode="External"/><Relationship Id="rId290" Type="http://schemas.openxmlformats.org/officeDocument/2006/relationships/hyperlink" Target="https://www.globallivingwage.org/living-wage-benchmarks/urban-india/" TargetMode="External"/><Relationship Id="rId291" Type="http://schemas.openxmlformats.org/officeDocument/2006/relationships/hyperlink" Target="https://databank.worldbank.org/data/download/poverty/987B9C90-CB9F-4D93-AE8C-750588BF00QA/current/Global_POVEQ_IND.pdf" TargetMode="External"/><Relationship Id="rId292" Type="http://schemas.openxmlformats.org/officeDocument/2006/relationships/hyperlink" Target="https://openknowledge.worldbank.org/bitstream/handle/10986/24148/Estimating0int00national0thresholds.pdf?sequence=1&amp;isAllowed=y" TargetMode="External"/><Relationship Id="rId293" Type="http://schemas.openxmlformats.org/officeDocument/2006/relationships/hyperlink" Target="https://www.globallivingwage.org/living-wage-benchmarks/urban-india/" TargetMode="External"/><Relationship Id="rId294" Type="http://schemas.openxmlformats.org/officeDocument/2006/relationships/hyperlink" Target="https://wageindicator.org/salary/minimum-wage/india/21743-tamil-nadu" TargetMode="External"/><Relationship Id="rId295" Type="http://schemas.openxmlformats.org/officeDocument/2006/relationships/hyperlink" Target="https://www.globallivingwage.org/living-wage-benchmarks/rural-india/" TargetMode="External"/><Relationship Id="rId296" Type="http://schemas.openxmlformats.org/officeDocument/2006/relationships/hyperlink" Target="https://www.globallivingwage.org/living-wage-benchmarks/rural-india/" TargetMode="External"/><Relationship Id="rId297" Type="http://schemas.openxmlformats.org/officeDocument/2006/relationships/hyperlink" Target="https://databank.worldbank.org/data/download/poverty/987B9C90-CB9F-4D93-AE8C-750588BF00QA/current/Global_POVEQ_IND.pdf" TargetMode="External"/><Relationship Id="rId298" Type="http://schemas.openxmlformats.org/officeDocument/2006/relationships/hyperlink" Target="https://openknowledge.worldbank.org/bitstream/handle/10986/24148/Estimating0int00national0thresholds.pdf?sequence=1&amp;isAllowed=y" TargetMode="External"/><Relationship Id="rId299" Type="http://schemas.openxmlformats.org/officeDocument/2006/relationships/hyperlink" Target="https://www.globallivingwage.org/living-wage-benchmarks/rural-india/" TargetMode="External"/><Relationship Id="rId300" Type="http://schemas.openxmlformats.org/officeDocument/2006/relationships/hyperlink" Target="https://wageindicator.org/salary/minimum-wage/india/21888-uttar-pradesh/22077-rice-mills-flour-mills-or-dal-mills" TargetMode="External"/><Relationship Id="rId301" Type="http://schemas.openxmlformats.org/officeDocument/2006/relationships/hyperlink" Target="https://www.globallivingwage.org/living-wage-benchmarks/rural-nilgiris-tamil-nadu-india/" TargetMode="External"/><Relationship Id="rId302" Type="http://schemas.openxmlformats.org/officeDocument/2006/relationships/hyperlink" Target="https://www.globallivingwage.org/living-wage-benchmarks/rural-nilgiris-tamil-nadu-india/" TargetMode="External"/><Relationship Id="rId303" Type="http://schemas.openxmlformats.org/officeDocument/2006/relationships/hyperlink" Target="https://databank.worldbank.org/data/download/poverty/987B9C90-CB9F-4D93-AE8C-750588BF00QA/current/Global_POVEQ_IND.pdf" TargetMode="External"/><Relationship Id="rId304" Type="http://schemas.openxmlformats.org/officeDocument/2006/relationships/hyperlink" Target="https://openknowledge.worldbank.org/bitstream/handle/10986/24148/Estimating0int00national0thresholds.pdf?sequence=1&amp;isAllowed=y" TargetMode="External"/><Relationship Id="rId305" Type="http://schemas.openxmlformats.org/officeDocument/2006/relationships/hyperlink" Target="https://www.globallivingwage.org/living-wage-benchmarks/rural-nilgiris-tamil-nadu-india/" TargetMode="External"/><Relationship Id="rId306" Type="http://schemas.openxmlformats.org/officeDocument/2006/relationships/hyperlink" Target="https://wageindicator.org/salary/minimum-wage/india/21743-tamil-nadu" TargetMode="External"/><Relationship Id="rId307" Type="http://schemas.openxmlformats.org/officeDocument/2006/relationships/hyperlink" Target="https://globallivingwage.org/reference-value/living-wage-reference-value-urban-jordan/" TargetMode="External"/><Relationship Id="rId308" Type="http://schemas.openxmlformats.org/officeDocument/2006/relationships/hyperlink" Target="https://globallivingwage.org/reference-value/living-wage-reference-value-urban-jordan/" TargetMode="External"/><Relationship Id="rId309" Type="http://schemas.openxmlformats.org/officeDocument/2006/relationships/hyperlink" Target="https://databankfiles.worldbank.org/public/ddpext_download/poverty/987B9C90-CB9F-4D93-AE8C-750588BF00QA/current/Global_POVEQ_JOR.pdf" TargetMode="External"/><Relationship Id="rId310" Type="http://schemas.openxmlformats.org/officeDocument/2006/relationships/hyperlink" Target="https://globallivingwage.org/reference-value/living-wage-reference-value-urban-jordan/" TargetMode="External"/><Relationship Id="rId311" Type="http://schemas.openxmlformats.org/officeDocument/2006/relationships/hyperlink" Target="https://wageindicator.org/salary/minimum-wage/jordan" TargetMode="External"/><Relationship Id="rId312" Type="http://schemas.openxmlformats.org/officeDocument/2006/relationships/hyperlink" Target="https://globallivingwage.org/living-wage-benchmarks/living-wage-for-rural-kericho-kenya/" TargetMode="External"/><Relationship Id="rId313" Type="http://schemas.openxmlformats.org/officeDocument/2006/relationships/hyperlink" Target="https://globallivingwage.org/living-wage-benchmarks/living-wage-for-rural-kericho-kenya/" TargetMode="External"/><Relationship Id="rId314" Type="http://schemas.openxmlformats.org/officeDocument/2006/relationships/hyperlink" Target="https://databankfiles.worldbank.org/public/ddpext_download/poverty/987B9C90-CB9F-4D93-AE8C-750588BF00QA/current/Global_POVEQ_KEN.pdf" TargetMode="External"/><Relationship Id="rId315" Type="http://schemas.openxmlformats.org/officeDocument/2006/relationships/hyperlink" Target="https://ourworldindata.org/grapher/median-daily-expenditure-per-capita-vs-national-poverty-line?tab=table" TargetMode="External"/><Relationship Id="rId316" Type="http://schemas.openxmlformats.org/officeDocument/2006/relationships/hyperlink" Target="https://globallivingwage.org/living-wage-benchmarks/living-wage-for-rural-kericho-kenya/" TargetMode="External"/><Relationship Id="rId317" Type="http://schemas.openxmlformats.org/officeDocument/2006/relationships/hyperlink" Target="https://wageindicator.org/salary/minimum-wage/kenya/2198-municipalities-town-councils-of-mavoko-riuru" TargetMode="External"/><Relationship Id="rId318" Type="http://schemas.openxmlformats.org/officeDocument/2006/relationships/hyperlink" Target="https://www.globallivingwage.org/living-wage-benchmarks/non-metropolitan-urban-kenya/" TargetMode="External"/><Relationship Id="rId319" Type="http://schemas.openxmlformats.org/officeDocument/2006/relationships/hyperlink" Target="https://globallivingwage.org/living-wage-benchmarks/non-metropolitan-urban-kenya/" TargetMode="External"/><Relationship Id="rId320" Type="http://schemas.openxmlformats.org/officeDocument/2006/relationships/hyperlink" Target="https://databankfiles.worldbank.org/public/ddpext_download/poverty/987B9C90-CB9F-4D93-AE8C-750588BF00QA/current/Global_POVEQ_KEN.pdf" TargetMode="External"/><Relationship Id="rId321" Type="http://schemas.openxmlformats.org/officeDocument/2006/relationships/hyperlink" Target="https://ourworldindata.org/grapher/median-daily-expenditure-per-capita-vs-national-poverty-line?tab=table" TargetMode="External"/><Relationship Id="rId322" Type="http://schemas.openxmlformats.org/officeDocument/2006/relationships/hyperlink" Target="https://www.globallivingwage.org/living-wage-benchmarks/non-metropolitan-urban-kenya/" TargetMode="External"/><Relationship Id="rId323" Type="http://schemas.openxmlformats.org/officeDocument/2006/relationships/hyperlink" Target="https://wageindicator.org/salary/minimum-wage/kenya/2198-municipalities-town-councils-of-mavoko-riuru" TargetMode="External"/><Relationship Id="rId324" Type="http://schemas.openxmlformats.org/officeDocument/2006/relationships/hyperlink" Target="https://www.globallivingwage.org/living-income-reference-value-rural-madagascar/" TargetMode="External"/><Relationship Id="rId325" Type="http://schemas.openxmlformats.org/officeDocument/2006/relationships/hyperlink" Target="https://www.globallivingwage.org/living-income-reference-value-rural-madagascar/" TargetMode="External"/><Relationship Id="rId326" Type="http://schemas.openxmlformats.org/officeDocument/2006/relationships/hyperlink" Target="https://databank.worldbank.org/data/download/poverty/987B9C90-CB9F-4D93-AE8C-750588BF00QA/current/Global_POVEQ_MDG.pdf" TargetMode="External"/><Relationship Id="rId327" Type="http://schemas.openxmlformats.org/officeDocument/2006/relationships/hyperlink" Target="https://openknowledge.worldbank.org/server/api/core/bitstreams/bacfdf50-a937-5db2-816d-7c7d2e024048/content" TargetMode="External"/><Relationship Id="rId328" Type="http://schemas.openxmlformats.org/officeDocument/2006/relationships/hyperlink" Target="https://wageindicator.org/salary/minimum-wage/madagascar" TargetMode="External"/><Relationship Id="rId329" Type="http://schemas.openxmlformats.org/officeDocument/2006/relationships/hyperlink" Target="https://www.globallivingwage.org/living-wage-benchmarks/rural-malawi/" TargetMode="External"/><Relationship Id="rId330" Type="http://schemas.openxmlformats.org/officeDocument/2006/relationships/hyperlink" Target="https://www.globallivingwage.org/living-wage-benchmarks/rural-malawi/" TargetMode="External"/><Relationship Id="rId331" Type="http://schemas.openxmlformats.org/officeDocument/2006/relationships/hyperlink" Target="https://databank.worldbank.org/data/download/poverty/987B9C90-CB9F-4D93-AE8C-750588BF00QA/current/Global_POVEQ_MWI.pdf" TargetMode="External"/><Relationship Id="rId332" Type="http://schemas.openxmlformats.org/officeDocument/2006/relationships/hyperlink" Target="https://ourworldindata.org/grapher/median-daily-expenditure-per-capita-vs-national-poverty-line?tab=table" TargetMode="External"/><Relationship Id="rId333" Type="http://schemas.openxmlformats.org/officeDocument/2006/relationships/hyperlink" Target="https://www.globallivingwage.org/living-wage-benchmarks/rural-malawi/" TargetMode="External"/><Relationship Id="rId334" Type="http://schemas.openxmlformats.org/officeDocument/2006/relationships/hyperlink" Target="https://wageindicator.org/salary/minimum-wage/malawi" TargetMode="External"/><Relationship Id="rId335" Type="http://schemas.openxmlformats.org/officeDocument/2006/relationships/hyperlink" Target="https://globallivingwage.org/living-wage-benchmarks/living-wage-for-rural-areas-yucatan-mexico/" TargetMode="External"/><Relationship Id="rId336" Type="http://schemas.openxmlformats.org/officeDocument/2006/relationships/hyperlink" Target="https://globallivingwage.org/living-wage-benchmarks/living-wage-for-rural-areas-yucatan-mexico/" TargetMode="External"/><Relationship Id="rId337" Type="http://schemas.openxmlformats.org/officeDocument/2006/relationships/hyperlink" Target="https://databankfiles.worldbank.org/public/ddpext_download/poverty/987B9C90-CB9F-4D93-AE8C-750588BF00QA/current/Global_POVEQ_MEX.pdf" TargetMode="External"/><Relationship Id="rId338" Type="http://schemas.openxmlformats.org/officeDocument/2006/relationships/hyperlink" Target="https://ourworldindata.org/grapher/median-daily-expenditure-per-capita-vs-national-poverty-line?tab=table" TargetMode="External"/><Relationship Id="rId339" Type="http://schemas.openxmlformats.org/officeDocument/2006/relationships/hyperlink" Target="https://globallivingwage.org/living-wage-benchmarks/living-wage-for-rural-areas-yucatan-mexico/" TargetMode="External"/><Relationship Id="rId340" Type="http://schemas.openxmlformats.org/officeDocument/2006/relationships/hyperlink" Target="https://wageindicator.org/salary/minimum-wage/mexico/6377-minimum-wage-in-the-country-except-the-free-trade" TargetMode="External"/><Relationship Id="rId341" Type="http://schemas.openxmlformats.org/officeDocument/2006/relationships/hyperlink" Target="https://globallivingwage.org/living-wage-benchmarks/living-wage-for-rural-areas-nayarit-mexico/" TargetMode="External"/><Relationship Id="rId342" Type="http://schemas.openxmlformats.org/officeDocument/2006/relationships/hyperlink" Target="https://globallivingwage.org/living-wage-benchmarks/living-wage-for-rural-areas-nayarit-mexico/" TargetMode="External"/><Relationship Id="rId343" Type="http://schemas.openxmlformats.org/officeDocument/2006/relationships/hyperlink" Target="https://databankfiles.worldbank.org/public/ddpext_download/poverty/987B9C90-CB9F-4D93-AE8C-750588BF00QA/current/Global_POVEQ_MEX.pdf" TargetMode="External"/><Relationship Id="rId344" Type="http://schemas.openxmlformats.org/officeDocument/2006/relationships/hyperlink" Target="https://ourworldindata.org/grapher/median-daily-expenditure-per-capita-vs-national-poverty-line?tab=table" TargetMode="External"/><Relationship Id="rId345" Type="http://schemas.openxmlformats.org/officeDocument/2006/relationships/hyperlink" Target="https://globallivingwage.org/living-wage-benchmarks/living-wage-for-rural-areas-nayarit-mexico/" TargetMode="External"/><Relationship Id="rId346" Type="http://schemas.openxmlformats.org/officeDocument/2006/relationships/hyperlink" Target="https://wageindicator.org/salary/minimum-wage/mexico/6377-minimum-wage-in-the-country-except-the-free-trade" TargetMode="External"/><Relationship Id="rId347" Type="http://schemas.openxmlformats.org/officeDocument/2006/relationships/hyperlink" Target="https://www.globallivingwage.org/living-wage-benchmarks/living-wage-for-michoacan-mexico/" TargetMode="External"/><Relationship Id="rId348" Type="http://schemas.openxmlformats.org/officeDocument/2006/relationships/hyperlink" Target="https://www.globallivingwage.org/living-wage-benchmarks/living-wage-for-michoacan-mexico/" TargetMode="External"/><Relationship Id="rId349" Type="http://schemas.openxmlformats.org/officeDocument/2006/relationships/hyperlink" Target="https://databank.worldbank.org/data/download/poverty/987B9C90-CB9F-4D93-AE8C-750588BF00QA/current/Global_POVEQ_MEX.pdf" TargetMode="External"/><Relationship Id="rId350" Type="http://schemas.openxmlformats.org/officeDocument/2006/relationships/hyperlink" Target="https://ourworldindata.org/grapher/median-daily-expenditure-per-capita-vs-national-poverty-line?tab=table" TargetMode="External"/><Relationship Id="rId351" Type="http://schemas.openxmlformats.org/officeDocument/2006/relationships/hyperlink" Target="https://www.globallivingwage.org/living-wage-benchmarks/living-wage-for-michoacan-mexico/" TargetMode="External"/><Relationship Id="rId352" Type="http://schemas.openxmlformats.org/officeDocument/2006/relationships/hyperlink" Target="https://wageindicator.org/salary/minimum-wage/mexico/6377-minimum-wage-in-the-country-except-the-free-trade" TargetMode="External"/><Relationship Id="rId353" Type="http://schemas.openxmlformats.org/officeDocument/2006/relationships/hyperlink" Target="https://www.globallivingwage.org/living-wage-benchmarks/living-wage-for-baja-california-mexico-san-quintin/" TargetMode="External"/><Relationship Id="rId354" Type="http://schemas.openxmlformats.org/officeDocument/2006/relationships/hyperlink" Target="https://www.globallivingwage.org/living-wage-benchmarks/living-wage-for-baja-california-mexico-san-quintin/" TargetMode="External"/><Relationship Id="rId355" Type="http://schemas.openxmlformats.org/officeDocument/2006/relationships/hyperlink" Target="https://databank.worldbank.org/data/download/poverty/987B9C90-CB9F-4D93-AE8C-750588BF00QA/current/Global_POVEQ_MEX.pdf" TargetMode="External"/><Relationship Id="rId356" Type="http://schemas.openxmlformats.org/officeDocument/2006/relationships/hyperlink" Target="https://ourworldindata.org/grapher/median-daily-expenditure-per-capita-vs-national-poverty-line?tab=table" TargetMode="External"/><Relationship Id="rId357" Type="http://schemas.openxmlformats.org/officeDocument/2006/relationships/hyperlink" Target="https://www.globallivingwage.org/living-wage-benchmarks/living-wage-for-baja-california-mexico-san-quintin/" TargetMode="External"/><Relationship Id="rId358" Type="http://schemas.openxmlformats.org/officeDocument/2006/relationships/hyperlink" Target="https://wageindicator.org/salary/minimum-wage/mexico/6377-minimum-wage-in-the-country-except-the-free-trade" TargetMode="External"/><Relationship Id="rId359" Type="http://schemas.openxmlformats.org/officeDocument/2006/relationships/hyperlink" Target="https://www.globallivingwage.org/living-wage-benchmarks/living-wage-for-baja-california-mexico/" TargetMode="External"/><Relationship Id="rId360" Type="http://schemas.openxmlformats.org/officeDocument/2006/relationships/hyperlink" Target="https://www.globallivingwage.org/living-wage-benchmarks/living-wage-for-baja-california-mexico/" TargetMode="External"/><Relationship Id="rId361" Type="http://schemas.openxmlformats.org/officeDocument/2006/relationships/hyperlink" Target="https://databank.worldbank.org/data/download/poverty/987B9C90-CB9F-4D93-AE8C-750588BF00QA/current/Global_POVEQ_MEX.pdf" TargetMode="External"/><Relationship Id="rId362" Type="http://schemas.openxmlformats.org/officeDocument/2006/relationships/hyperlink" Target="https://ourworldindata.org/grapher/median-daily-expenditure-per-capita-vs-national-poverty-line?tab=table" TargetMode="External"/><Relationship Id="rId363" Type="http://schemas.openxmlformats.org/officeDocument/2006/relationships/hyperlink" Target="https://www.globallivingwage.org/living-wage-benchmarks/living-wage-for-baja-california-mexico/" TargetMode="External"/><Relationship Id="rId364" Type="http://schemas.openxmlformats.org/officeDocument/2006/relationships/hyperlink" Target="https://wageindicator.org/salary/minimum-wage/mexico/6377-minimum-wage-in-the-country-except-the-free-trade" TargetMode="External"/><Relationship Id="rId365" Type="http://schemas.openxmlformats.org/officeDocument/2006/relationships/hyperlink" Target="https://www.globallivingwage.org/living-wage-reference-value-rural-morocco/" TargetMode="External"/><Relationship Id="rId366" Type="http://schemas.openxmlformats.org/officeDocument/2006/relationships/hyperlink" Target="https://www.globallivingwage.org/living-wage-reference-value-rural-morocco/" TargetMode="External"/><Relationship Id="rId367" Type="http://schemas.openxmlformats.org/officeDocument/2006/relationships/hyperlink" Target="https://databank.worldbank.org/data/download/poverty/987B9C90-CB9F-4D93-AE8C-750588BF00QA/current/Global_POVEQ_MAR.pdf" TargetMode="External"/><Relationship Id="rId368" Type="http://schemas.openxmlformats.org/officeDocument/2006/relationships/hyperlink" Target="https://ourworldindata.org/grapher/median-daily-expenditure-per-capita-vs-national-poverty-line?tab=table" TargetMode="External"/><Relationship Id="rId369" Type="http://schemas.openxmlformats.org/officeDocument/2006/relationships/hyperlink" Target="https://www.globallivingwage.org/living-wage-reference-value-rural-morocco/" TargetMode="External"/><Relationship Id="rId370" Type="http://schemas.openxmlformats.org/officeDocument/2006/relationships/hyperlink" Target="https://wageindicator.org/salary/minimum-wage/morocco" TargetMode="External"/><Relationship Id="rId371" Type="http://schemas.openxmlformats.org/officeDocument/2006/relationships/hyperlink" Target="https://www.globallivingwage.org/countries/mozambique/" TargetMode="External"/><Relationship Id="rId372" Type="http://schemas.openxmlformats.org/officeDocument/2006/relationships/hyperlink" Target="https://globallivingwage.org/living-income-reference-value-rural-mozambique/" TargetMode="External"/><Relationship Id="rId373" Type="http://schemas.openxmlformats.org/officeDocument/2006/relationships/hyperlink" Target="https://databank.worldbank.org/data/download/poverty/987B9C90-CB9F-4D93-AE8C-750588BF00QA/current/Global_POVEQ_MOZ.pdf" TargetMode="External"/><Relationship Id="rId374" Type="http://schemas.openxmlformats.org/officeDocument/2006/relationships/hyperlink" Target="https://ourworldindata.org/grapher/median-daily-expenditure-per-capita-vs-national-poverty-line?tab=table" TargetMode="External"/><Relationship Id="rId375" Type="http://schemas.openxmlformats.org/officeDocument/2006/relationships/hyperlink" Target="https://www.globallivingwage.org/living-wage-reference-value-rural-mozambique/" TargetMode="External"/><Relationship Id="rId376" Type="http://schemas.openxmlformats.org/officeDocument/2006/relationships/hyperlink" Target="https://wageindicator.org/salary/minimum-wage/mozambique" TargetMode="External"/><Relationship Id="rId377" Type="http://schemas.openxmlformats.org/officeDocument/2006/relationships/hyperlink" Target="https://www.globallivingwage.org/living-wage-benchmarks/managua-nicaragua/" TargetMode="External"/><Relationship Id="rId378" Type="http://schemas.openxmlformats.org/officeDocument/2006/relationships/hyperlink" Target="https://globallivingwage.org/living-wage-benchmarks/managua-nicaragua/" TargetMode="External"/><Relationship Id="rId379" Type="http://schemas.openxmlformats.org/officeDocument/2006/relationships/hyperlink" Target="https://databank.worldbank.org/data/download/poverty/987B9C90-CB9F-4D93-AE8C-750588BF00QA/current/Global_POVEQ_NIC.pdf" TargetMode="External"/><Relationship Id="rId380" Type="http://schemas.openxmlformats.org/officeDocument/2006/relationships/hyperlink" Target="https://ourworldindata.org/grapher/median-daily-expenditure-per-capita-vs-national-poverty-line?tab=table" TargetMode="External"/><Relationship Id="rId381" Type="http://schemas.openxmlformats.org/officeDocument/2006/relationships/hyperlink" Target="https://globallivingwage.org/living-wage-benchmarks/managua-nicaragua/" TargetMode="External"/><Relationship Id="rId382" Type="http://schemas.openxmlformats.org/officeDocument/2006/relationships/hyperlink" Target="https://wageindicator.org/salary/minimum-wage/nicaragua" TargetMode="External"/><Relationship Id="rId383" Type="http://schemas.openxmlformats.org/officeDocument/2006/relationships/hyperlink" Target="https://www.globallivingwage.org/living-wage-benchmarks/northwest-nicaragua/" TargetMode="External"/><Relationship Id="rId384" Type="http://schemas.openxmlformats.org/officeDocument/2006/relationships/hyperlink" Target="https://www.globallivingwage.org/living-wage-benchmarks/northwest-nicaragua/" TargetMode="External"/><Relationship Id="rId385" Type="http://schemas.openxmlformats.org/officeDocument/2006/relationships/hyperlink" Target="https://databank.worldbank.org/data/download/poverty/987B9C90-CB9F-4D93-AE8C-750588BF00QA/current/Global_POVEQ_NIC.pdf" TargetMode="External"/><Relationship Id="rId386" Type="http://schemas.openxmlformats.org/officeDocument/2006/relationships/hyperlink" Target="https://ourworldindata.org/grapher/median-daily-expenditure-per-capita-vs-national-poverty-line?tab=table" TargetMode="External"/><Relationship Id="rId387" Type="http://schemas.openxmlformats.org/officeDocument/2006/relationships/hyperlink" Target="https://www.globallivingwage.org/living-wage-benchmarks/northwest-nicaragua/" TargetMode="External"/><Relationship Id="rId388" Type="http://schemas.openxmlformats.org/officeDocument/2006/relationships/hyperlink" Target="https://wageindicator.org/salary/minimum-wage/nicaragua" TargetMode="External"/><Relationship Id="rId389" Type="http://schemas.openxmlformats.org/officeDocument/2006/relationships/hyperlink" Target="https://globallivingwage.org/living-income-reference-value-rural-nigeria/" TargetMode="External"/><Relationship Id="rId390" Type="http://schemas.openxmlformats.org/officeDocument/2006/relationships/hyperlink" Target="https://globallivingwage.org/living-income-reference-value-rural-nigeria/" TargetMode="External"/><Relationship Id="rId391" Type="http://schemas.openxmlformats.org/officeDocument/2006/relationships/hyperlink" Target="https://databank.worldbank.org/data/download/poverty/987B9C90-CB9F-4D93-AE8C-750588BF00QA/current/Global_POVEQ_NGA.pdf" TargetMode="External"/><Relationship Id="rId392" Type="http://schemas.openxmlformats.org/officeDocument/2006/relationships/hyperlink" Target="https://ourworldindata.org/grapher/median-daily-expenditure-per-capita-vs-national-poverty-line?tab=table" TargetMode="External"/><Relationship Id="rId393" Type="http://schemas.openxmlformats.org/officeDocument/2006/relationships/hyperlink" Target="https://wageindicator.org/salary/minimum-wage/nigeria" TargetMode="External"/><Relationship Id="rId394" Type="http://schemas.openxmlformats.org/officeDocument/2006/relationships/hyperlink" Target="https://www.globallivingwage.org/living-wage-benchmarks/rural-pakistan/" TargetMode="External"/><Relationship Id="rId395" Type="http://schemas.openxmlformats.org/officeDocument/2006/relationships/hyperlink" Target="https://www.globallivingwage.org/living-wage-benchmarks/rural-pakistan/" TargetMode="External"/><Relationship Id="rId396" Type="http://schemas.openxmlformats.org/officeDocument/2006/relationships/hyperlink" Target="https://databank.worldbank.org/data/download/poverty/987B9C90-CB9F-4D93-AE8C-750588BF00QA/current/Global_POVEQ_PAK.pdf" TargetMode="External"/><Relationship Id="rId397" Type="http://schemas.openxmlformats.org/officeDocument/2006/relationships/hyperlink" Target="https://ourworldindata.org/grapher/median-daily-expenditure-per-capita-vs-national-poverty-line?tab=table" TargetMode="External"/><Relationship Id="rId398" Type="http://schemas.openxmlformats.org/officeDocument/2006/relationships/hyperlink" Target="https://www.globallivingwage.org/living-wage-benchmarks/rural-pakistan/" TargetMode="External"/><Relationship Id="rId399" Type="http://schemas.openxmlformats.org/officeDocument/2006/relationships/hyperlink" Target="https://wageindicator.org/salary/minimum-wage/pakistan/168-punjab/186-animal-feed-and-animal-farms" TargetMode="External"/><Relationship Id="rId400" Type="http://schemas.openxmlformats.org/officeDocument/2006/relationships/hyperlink" Target="https://www.globallivingwage.org/living-wage-benchmarks/urban-pakistan/" TargetMode="External"/><Relationship Id="rId401" Type="http://schemas.openxmlformats.org/officeDocument/2006/relationships/hyperlink" Target="https://www.globallivingwage.org/living-wage-benchmarks/urban-pakistan/" TargetMode="External"/><Relationship Id="rId402" Type="http://schemas.openxmlformats.org/officeDocument/2006/relationships/hyperlink" Target="https://databank.worldbank.org/data/download/poverty/987B9C90-CB9F-4D93-AE8C-750588BF00QA/current/Global_POVEQ_PAK.pdf" TargetMode="External"/><Relationship Id="rId403" Type="http://schemas.openxmlformats.org/officeDocument/2006/relationships/hyperlink" Target="https://ourworldindata.org/grapher/median-daily-expenditure-per-capita-vs-national-poverty-line?tab=table" TargetMode="External"/><Relationship Id="rId404" Type="http://schemas.openxmlformats.org/officeDocument/2006/relationships/hyperlink" Target="https://www.globallivingwage.org/living-wage-benchmarks/urban-pakistan/" TargetMode="External"/><Relationship Id="rId405" Type="http://schemas.openxmlformats.org/officeDocument/2006/relationships/hyperlink" Target="https://wageindicator.org/salary/minimum-wage/pakistan/168-punjab/186-animal-feed-and-animal-farms" TargetMode="External"/><Relationship Id="rId406" Type="http://schemas.openxmlformats.org/officeDocument/2006/relationships/hyperlink" Target="https://www.globallivingwage.org/living-wage-benchmarks/living-income-for-rural-kp-pakistan/" TargetMode="External"/><Relationship Id="rId407" Type="http://schemas.openxmlformats.org/officeDocument/2006/relationships/hyperlink" Target="https://www.globallivingwage.org/living-wage-benchmarks/living-income-for-rural-kp-pakistan/" TargetMode="External"/><Relationship Id="rId408" Type="http://schemas.openxmlformats.org/officeDocument/2006/relationships/hyperlink" Target="https://databank.worldbank.org/data/download/poverty/987B9C90-CB9F-4D93-AE8C-750588BF00QA/current/Global_POVEQ_PAK.pdf" TargetMode="External"/><Relationship Id="rId409" Type="http://schemas.openxmlformats.org/officeDocument/2006/relationships/hyperlink" Target="https://ourworldindata.org/grapher/median-daily-expenditure-per-capita-vs-national-poverty-line?tab=table" TargetMode="External"/><Relationship Id="rId410" Type="http://schemas.openxmlformats.org/officeDocument/2006/relationships/hyperlink" Target="https://www.globallivingwage.org/living-wage-benchmarks/living-income-for-rural-kp-pakistan/" TargetMode="External"/><Relationship Id="rId411" Type="http://schemas.openxmlformats.org/officeDocument/2006/relationships/hyperlink" Target="https://wageindicator.org/salary/minimum-wage/pakistan/168-punjab/186-animal-feed-and-animal-farms" TargetMode="External"/><Relationship Id="rId412" Type="http://schemas.openxmlformats.org/officeDocument/2006/relationships/hyperlink" Target="https://globallivingwage.org/reference-value/living-wage-reference-value-rural-panama/" TargetMode="External"/><Relationship Id="rId413" Type="http://schemas.openxmlformats.org/officeDocument/2006/relationships/hyperlink" Target="https://globallivingwage.org/reference-value/living-wage-reference-value-rural-panama/" TargetMode="External"/><Relationship Id="rId414" Type="http://schemas.openxmlformats.org/officeDocument/2006/relationships/hyperlink" Target="https://databank.worldbank.org/data/download/poverty/987B9C90-CB9F-4D93-AE8C-750588BF00QA/current/Global_POVEQ_PAN.pdf" TargetMode="External"/><Relationship Id="rId415" Type="http://schemas.openxmlformats.org/officeDocument/2006/relationships/hyperlink" Target="https://ourworldindata.org/grapher/median-daily-expenditure-per-capita-vs-national-poverty-line?tab=table" TargetMode="External"/><Relationship Id="rId416" Type="http://schemas.openxmlformats.org/officeDocument/2006/relationships/hyperlink" Target="https://www.globallivingwage.org/living-wage-reference-value-rural-panama/" TargetMode="External"/><Relationship Id="rId417" Type="http://schemas.openxmlformats.org/officeDocument/2006/relationships/hyperlink" Target="https://wageindicator.org/salary/minimum-wage/panama/3649-agriculture-livestock-hunting-forestry-aquaculture" TargetMode="External"/><Relationship Id="rId418" Type="http://schemas.openxmlformats.org/officeDocument/2006/relationships/hyperlink" Target="https://globallivingwage.org/living-income-reference-value-rural-papua-new-guinea/" TargetMode="External"/><Relationship Id="rId419" Type="http://schemas.openxmlformats.org/officeDocument/2006/relationships/hyperlink" Target="https://globallivingwage.org/living-income-reference-value-rural-papua-new-guinea/" TargetMode="External"/><Relationship Id="rId420" Type="http://schemas.openxmlformats.org/officeDocument/2006/relationships/hyperlink" Target="https://databank.worldbank.org/data/download/poverty/987B9C90-CB9F-4D93-AE8C-750588BF00QA/current/Global_POVEQ_PNG.pdf" TargetMode="External"/><Relationship Id="rId421" Type="http://schemas.openxmlformats.org/officeDocument/2006/relationships/hyperlink" Target="https://openknowledge.worldbank.org/server/api/core/bitstreams/bacfdf50-a937-5db2-816d-7c7d2e024048/content" TargetMode="External"/><Relationship Id="rId422" Type="http://schemas.openxmlformats.org/officeDocument/2006/relationships/hyperlink" Target="https://wageindicator.org/salary/minimum-wage/papua-new-guinea" TargetMode="External"/><Relationship Id="rId423" Type="http://schemas.openxmlformats.org/officeDocument/2006/relationships/hyperlink" Target="https://globallivingwage.org/resource-library/?fwp_country=peru" TargetMode="External"/><Relationship Id="rId424" Type="http://schemas.openxmlformats.org/officeDocument/2006/relationships/hyperlink" Target="https://globallivingwage.org/resource-library/?fwp_country=peru" TargetMode="External"/><Relationship Id="rId425" Type="http://schemas.openxmlformats.org/officeDocument/2006/relationships/hyperlink" Target="https://databank.worldbank.org/data/download/poverty/987B9C90-CB9F-4D93-AE8C-750588BF00QA/current/Global_POVEQ_PER.pdf" TargetMode="External"/><Relationship Id="rId426" Type="http://schemas.openxmlformats.org/officeDocument/2006/relationships/hyperlink" Target="https://ourworldindata.org/grapher/median-daily-expenditure-per-capita-vs-national-poverty-line?tab=table" TargetMode="External"/><Relationship Id="rId427" Type="http://schemas.openxmlformats.org/officeDocument/2006/relationships/hyperlink" Target="https://globallivingwage.org/resource-library/?fwp_country=peru" TargetMode="External"/><Relationship Id="rId428" Type="http://schemas.openxmlformats.org/officeDocument/2006/relationships/hyperlink" Target="https://wageindicator.org/salary/minimum-wage/peru" TargetMode="External"/><Relationship Id="rId429" Type="http://schemas.openxmlformats.org/officeDocument/2006/relationships/hyperlink" Target="https://globallivingwage.org/resource-library/?fwp_country=peru" TargetMode="External"/><Relationship Id="rId430" Type="http://schemas.openxmlformats.org/officeDocument/2006/relationships/hyperlink" Target="https://globallivingwage.org/resource-library/?fwp_country=peru" TargetMode="External"/><Relationship Id="rId431" Type="http://schemas.openxmlformats.org/officeDocument/2006/relationships/hyperlink" Target="https://databank.worldbank.org/data/download/poverty/987B9C90-CB9F-4D93-AE8C-750588BF00QA/current/Global_POVEQ_PER.pdf" TargetMode="External"/><Relationship Id="rId432" Type="http://schemas.openxmlformats.org/officeDocument/2006/relationships/hyperlink" Target="https://ourworldindata.org/grapher/median-daily-expenditure-per-capita-vs-national-poverty-line?tab=table" TargetMode="External"/><Relationship Id="rId433" Type="http://schemas.openxmlformats.org/officeDocument/2006/relationships/hyperlink" Target="https://globallivingwage.org/resource-library/?fwp_country=peru" TargetMode="External"/><Relationship Id="rId434" Type="http://schemas.openxmlformats.org/officeDocument/2006/relationships/hyperlink" Target="https://wageindicator.org/salary/minimum-wage/peru" TargetMode="External"/><Relationship Id="rId435" Type="http://schemas.openxmlformats.org/officeDocument/2006/relationships/hyperlink" Target="https://globallivingwage.org/resource-library/?fwp_country=peru" TargetMode="External"/><Relationship Id="rId436" Type="http://schemas.openxmlformats.org/officeDocument/2006/relationships/hyperlink" Target="https://globallivingwage.org/resource-library/?fwp_country=peru" TargetMode="External"/><Relationship Id="rId437" Type="http://schemas.openxmlformats.org/officeDocument/2006/relationships/hyperlink" Target="https://databank.worldbank.org/data/download/poverty/987B9C90-CB9F-4D93-AE8C-750588BF00QA/current/Global_POVEQ_PER.pdf" TargetMode="External"/><Relationship Id="rId438" Type="http://schemas.openxmlformats.org/officeDocument/2006/relationships/hyperlink" Target="https://ourworldindata.org/grapher/median-daily-expenditure-per-capita-vs-national-poverty-line?tab=table" TargetMode="External"/><Relationship Id="rId439" Type="http://schemas.openxmlformats.org/officeDocument/2006/relationships/hyperlink" Target="https://globallivingwage.org/resource-library/?fwp_country=peru" TargetMode="External"/><Relationship Id="rId440" Type="http://schemas.openxmlformats.org/officeDocument/2006/relationships/hyperlink" Target="https://wageindicator.org/salary/minimum-wage/peru" TargetMode="External"/><Relationship Id="rId441" Type="http://schemas.openxmlformats.org/officeDocument/2006/relationships/hyperlink" Target="https://globallivingwage.org/resource-library/?fwp_country=peru" TargetMode="External"/><Relationship Id="rId442" Type="http://schemas.openxmlformats.org/officeDocument/2006/relationships/hyperlink" Target="https://globallivingwage.org/resource-library/?fwp_country=peru" TargetMode="External"/><Relationship Id="rId443" Type="http://schemas.openxmlformats.org/officeDocument/2006/relationships/hyperlink" Target="https://databank.worldbank.org/data/download/poverty/987B9C90-CB9F-4D93-AE8C-750588BF00QA/current/Global_POVEQ_PER.pdf" TargetMode="External"/><Relationship Id="rId444" Type="http://schemas.openxmlformats.org/officeDocument/2006/relationships/hyperlink" Target="https://ourworldindata.org/grapher/median-daily-expenditure-per-capita-vs-national-poverty-line?tab=table" TargetMode="External"/><Relationship Id="rId445" Type="http://schemas.openxmlformats.org/officeDocument/2006/relationships/hyperlink" Target="https://globallivingwage.org/resource-library/?fwp_country=peru" TargetMode="External"/><Relationship Id="rId446" Type="http://schemas.openxmlformats.org/officeDocument/2006/relationships/hyperlink" Target="https://wageindicator.org/salary/minimum-wage/peru" TargetMode="External"/><Relationship Id="rId447" Type="http://schemas.openxmlformats.org/officeDocument/2006/relationships/hyperlink" Target="https://globallivingwage.org/resource-library/?fwp_country=peru" TargetMode="External"/><Relationship Id="rId448" Type="http://schemas.openxmlformats.org/officeDocument/2006/relationships/hyperlink" Target="https://globallivingwage.org/resource-library/?fwp_country=peru" TargetMode="External"/><Relationship Id="rId449" Type="http://schemas.openxmlformats.org/officeDocument/2006/relationships/hyperlink" Target="https://databank.worldbank.org/data/download/poverty/987B9C90-CB9F-4D93-AE8C-750588BF00QA/current/Global_POVEQ_PER.pdf" TargetMode="External"/><Relationship Id="rId450" Type="http://schemas.openxmlformats.org/officeDocument/2006/relationships/hyperlink" Target="https://ourworldindata.org/grapher/median-daily-expenditure-per-capita-vs-national-poverty-line?tab=table" TargetMode="External"/><Relationship Id="rId451" Type="http://schemas.openxmlformats.org/officeDocument/2006/relationships/hyperlink" Target="https://globallivingwage.org/resource-library/?fwp_country=peru" TargetMode="External"/><Relationship Id="rId452" Type="http://schemas.openxmlformats.org/officeDocument/2006/relationships/hyperlink" Target="https://wageindicator.org/salary/minimum-wage/peru" TargetMode="External"/><Relationship Id="rId453" Type="http://schemas.openxmlformats.org/officeDocument/2006/relationships/hyperlink" Target="https://www.globallivingwage.org/living-income-reference-value-rural-peru/" TargetMode="External"/><Relationship Id="rId454" Type="http://schemas.openxmlformats.org/officeDocument/2006/relationships/hyperlink" Target="https://www.globallivingwage.org/living-income-reference-value-rural-peru/" TargetMode="External"/><Relationship Id="rId455" Type="http://schemas.openxmlformats.org/officeDocument/2006/relationships/hyperlink" Target="https://databank.worldbank.org/data/download/poverty/987B9C90-CB9F-4D93-AE8C-750588BF00QA/current/Global_POVEQ_PER.pdf" TargetMode="External"/><Relationship Id="rId456" Type="http://schemas.openxmlformats.org/officeDocument/2006/relationships/hyperlink" Target="https://ourworldindata.org/grapher/median-daily-expenditure-per-capita-vs-national-poverty-line?tab=table" TargetMode="External"/><Relationship Id="rId457" Type="http://schemas.openxmlformats.org/officeDocument/2006/relationships/hyperlink" Target="https://www.globallivingwage.org/living-wage-reference-value-rural-peru/" TargetMode="External"/><Relationship Id="rId458" Type="http://schemas.openxmlformats.org/officeDocument/2006/relationships/hyperlink" Target="https://wageindicator.org/salary/minimum-wage/peru" TargetMode="External"/><Relationship Id="rId459" Type="http://schemas.openxmlformats.org/officeDocument/2006/relationships/hyperlink" Target="https://www.globallivingwage.org/countries/rwanda/" TargetMode="External"/><Relationship Id="rId460" Type="http://schemas.openxmlformats.org/officeDocument/2006/relationships/hyperlink" Target="https://www.globallivingwage.org/living-income-reference-value-rural-rwanda/" TargetMode="External"/><Relationship Id="rId461" Type="http://schemas.openxmlformats.org/officeDocument/2006/relationships/hyperlink" Target="https://databank.worldbank.org/data/download/poverty/987B9C90-CB9F-4D93-AE8C-750588BF00QA/current/Global_POVEQ_RWA.pdf" TargetMode="External"/><Relationship Id="rId462" Type="http://schemas.openxmlformats.org/officeDocument/2006/relationships/hyperlink" Target="https://ourworldindata.org/grapher/median-daily-expenditure-per-capita-vs-national-poverty-line?tab=table" TargetMode="External"/><Relationship Id="rId463" Type="http://schemas.openxmlformats.org/officeDocument/2006/relationships/hyperlink" Target="https://www.globallivingwage.org/living-wage-reference-value&#8288;-rural-rwanda/" TargetMode="External"/><Relationship Id="rId464" Type="http://schemas.openxmlformats.org/officeDocument/2006/relationships/hyperlink" Target="https://wageindicator.org/salary/minimum-wage/rwanda" TargetMode="External"/><Relationship Id="rId465" Type="http://schemas.openxmlformats.org/officeDocument/2006/relationships/hyperlink" Target="https://www.globallivingwage.org/living-wage-benchmarks/rural-south-africa/" TargetMode="External"/><Relationship Id="rId466" Type="http://schemas.openxmlformats.org/officeDocument/2006/relationships/hyperlink" Target="https://www.globallivingwage.org/living-wage-benchmarks/rural-south-africa/" TargetMode="External"/><Relationship Id="rId467" Type="http://schemas.openxmlformats.org/officeDocument/2006/relationships/hyperlink" Target="https://databank.worldbank.org/data/download/poverty/987B9C90-CB9F-4D93-AE8C-750588BF00QA/current/Global_POVEQ_ZAF.pdf" TargetMode="External"/><Relationship Id="rId468" Type="http://schemas.openxmlformats.org/officeDocument/2006/relationships/hyperlink" Target="https://ourworldindata.org/grapher/median-daily-expenditure-per-capita-vs-national-poverty-line?tab=table" TargetMode="External"/><Relationship Id="rId469" Type="http://schemas.openxmlformats.org/officeDocument/2006/relationships/hyperlink" Target="https://www.globallivingwage.org/living-wage-benchmarks/rural-south-africa/" TargetMode="External"/><Relationship Id="rId470" Type="http://schemas.openxmlformats.org/officeDocument/2006/relationships/hyperlink" Target="https://wageindicator.org/salary/minimum-wage/south-africa/6226-national-minimum-wage" TargetMode="External"/><Relationship Id="rId471" Type="http://schemas.openxmlformats.org/officeDocument/2006/relationships/hyperlink" Target="https://www.globallivingwage.org/living-wage-benchmarks/living-wage-estimate-for-sri-lanka/" TargetMode="External"/><Relationship Id="rId472" Type="http://schemas.openxmlformats.org/officeDocument/2006/relationships/hyperlink" Target="https://www.globallivingwage.org/living-wage-benchmarks/living-wage-estimate-for-sri-lanka/" TargetMode="External"/><Relationship Id="rId473" Type="http://schemas.openxmlformats.org/officeDocument/2006/relationships/hyperlink" Target="https://databank.worldbank.org/data/download/poverty/987B9C90-CB9F-4D93-AE8C-750588BF00QA/current/Global_POVEQ_LKA.pdf" TargetMode="External"/><Relationship Id="rId474" Type="http://schemas.openxmlformats.org/officeDocument/2006/relationships/hyperlink" Target="https://ourworldindata.org/grapher/median-daily-expenditure-per-capita-vs-national-poverty-line?tab=table" TargetMode="External"/><Relationship Id="rId475" Type="http://schemas.openxmlformats.org/officeDocument/2006/relationships/hyperlink" Target="https://www.globallivingwage.org/living-wage-benchmarks/living-wage-estimate-for-sri-lanka/" TargetMode="External"/><Relationship Id="rId476" Type="http://schemas.openxmlformats.org/officeDocument/2006/relationships/hyperlink" Target="https://wageindicator.org/salary/minimum-wage/sri-lanka/39697-national-minimum-wage" TargetMode="External"/><Relationship Id="rId477" Type="http://schemas.openxmlformats.org/officeDocument/2006/relationships/hyperlink" Target="https://www.globallivingwage.org/living-wage-reference-value-urban-sri-lanka/" TargetMode="External"/><Relationship Id="rId478" Type="http://schemas.openxmlformats.org/officeDocument/2006/relationships/hyperlink" Target="https://www.globallivingwage.org/living-wage-reference-value-urban-sri-lanka/" TargetMode="External"/><Relationship Id="rId479" Type="http://schemas.openxmlformats.org/officeDocument/2006/relationships/hyperlink" Target="https://databank.worldbank.org/data/download/poverty/987B9C90-CB9F-4D93-AE8C-750588BF00QA/current/Global_POVEQ_LKA.pdf" TargetMode="External"/><Relationship Id="rId480" Type="http://schemas.openxmlformats.org/officeDocument/2006/relationships/hyperlink" Target="https://ourworldindata.org/grapher/median-daily-expenditure-per-capita-vs-national-poverty-line?tab=table" TargetMode="External"/><Relationship Id="rId481" Type="http://schemas.openxmlformats.org/officeDocument/2006/relationships/hyperlink" Target="https://globallivingwage.org/reference-value/living-wage-reference-value-urban-sri-lanka/" TargetMode="External"/><Relationship Id="rId482" Type="http://schemas.openxmlformats.org/officeDocument/2006/relationships/hyperlink" Target="https://wageindicator.org/salary/minimum-wage/sri-lanka/39697-national-minimum-wage" TargetMode="External"/><Relationship Id="rId483" Type="http://schemas.openxmlformats.org/officeDocument/2006/relationships/hyperlink" Target="https://www.globallivingwage.org/countries/tanzania/" TargetMode="External"/><Relationship Id="rId484" Type="http://schemas.openxmlformats.org/officeDocument/2006/relationships/hyperlink" Target="https://www.globallivingwage.org/living-income-reference-value-rural-tanzania/" TargetMode="External"/><Relationship Id="rId485" Type="http://schemas.openxmlformats.org/officeDocument/2006/relationships/hyperlink" Target="https://databank.worldbank.org/data/download/poverty/987B9C90-CB9F-4D93-AE8C-750588BF00QA/current/Global_POVEQ_TZA.pdf" TargetMode="External"/><Relationship Id="rId486" Type="http://schemas.openxmlformats.org/officeDocument/2006/relationships/hyperlink" Target="https://ourworldindata.org/grapher/median-daily-expenditure-per-capita-vs-national-poverty-line?tab=table" TargetMode="External"/><Relationship Id="rId487" Type="http://schemas.openxmlformats.org/officeDocument/2006/relationships/hyperlink" Target="https://www.globallivingwage.org/living-wage-reference-value-rural-tanzania/" TargetMode="External"/><Relationship Id="rId488" Type="http://schemas.openxmlformats.org/officeDocument/2006/relationships/hyperlink" Target="https://wageindicator.org/salary/minimum-wage/tanzania/6185-mainland-agricultural-services" TargetMode="External"/><Relationship Id="rId489" Type="http://schemas.openxmlformats.org/officeDocument/2006/relationships/hyperlink" Target="https://www.globallivingwage.org/living-wage-reference-value-urban-tanzania/" TargetMode="External"/><Relationship Id="rId490" Type="http://schemas.openxmlformats.org/officeDocument/2006/relationships/hyperlink" Target="https://globallivingwage.org/reference-value/living-wage-reference-value-urban-tanzania/" TargetMode="External"/><Relationship Id="rId491" Type="http://schemas.openxmlformats.org/officeDocument/2006/relationships/hyperlink" Target="https://databank.worldbank.org/data/download/poverty/987B9C90-CB9F-4D93-AE8C-750588BF00QA/current/Global_POVEQ_TZA.pdf" TargetMode="External"/><Relationship Id="rId492" Type="http://schemas.openxmlformats.org/officeDocument/2006/relationships/hyperlink" Target="https://ourworldindata.org/grapher/median-daily-expenditure-per-capita-vs-national-poverty-line?tab=table" TargetMode="External"/><Relationship Id="rId493" Type="http://schemas.openxmlformats.org/officeDocument/2006/relationships/hyperlink" Target="https://www.globallivingwage.org/living-wage-reference-value-urban-tanzania/" TargetMode="External"/><Relationship Id="rId494" Type="http://schemas.openxmlformats.org/officeDocument/2006/relationships/hyperlink" Target="https://wageindicator.org/salary/minimum-wage/tanzania/6185-mainland-agricultural-services" TargetMode="External"/><Relationship Id="rId495" Type="http://schemas.openxmlformats.org/officeDocument/2006/relationships/hyperlink" Target="https://www.globallivingwage.org/living-wage-reference-value-urban-thailand/" TargetMode="External"/><Relationship Id="rId496" Type="http://schemas.openxmlformats.org/officeDocument/2006/relationships/hyperlink" Target="https://www.globallivingwage.org/living-wage-reference-value-urban-thailand/" TargetMode="External"/><Relationship Id="rId497" Type="http://schemas.openxmlformats.org/officeDocument/2006/relationships/hyperlink" Target="https://databankfiles.worldbank.org/public/ddpext_download/poverty/987B9C90-CB9F-4D93-AE8C-750588BF00QA/current/Global_POVEQ_THA.pdf" TargetMode="External"/><Relationship Id="rId498" Type="http://schemas.openxmlformats.org/officeDocument/2006/relationships/hyperlink" Target="https://ourworldindata.org/grapher/median-daily-expenditure-per-capita-vs-national-poverty-line?tab=table" TargetMode="External"/><Relationship Id="rId499" Type="http://schemas.openxmlformats.org/officeDocument/2006/relationships/hyperlink" Target="https://www.globallivingwage.org/living-wage-reference-value-urban-thailand/" TargetMode="External"/><Relationship Id="rId500" Type="http://schemas.openxmlformats.org/officeDocument/2006/relationships/hyperlink" Target="https://wageindicator.org/salary/minimum-wage/thailand" TargetMode="External"/><Relationship Id="rId501" Type="http://schemas.openxmlformats.org/officeDocument/2006/relationships/hyperlink" Target="https://globallivingwage.org/living-wage-benchmarks/living-wage-for-rural-ilocos-philippines/" TargetMode="External"/><Relationship Id="rId502" Type="http://schemas.openxmlformats.org/officeDocument/2006/relationships/hyperlink" Target="https://globallivingwage.org/living-wage-benchmarks/living-wage-for-rural-ilocos-philippines/" TargetMode="External"/><Relationship Id="rId503" Type="http://schemas.openxmlformats.org/officeDocument/2006/relationships/hyperlink" Target="https://databankfiles.worldbank.org/public/ddpext_download/poverty/987B9C90-CB9F-4D93-AE8C-750588BF00QA/current/Global_POVEQ_PHL.pdf" TargetMode="External"/><Relationship Id="rId504" Type="http://schemas.openxmlformats.org/officeDocument/2006/relationships/hyperlink" Target="https://ourworldindata.org/grapher/median-daily-expenditure-per-capita-vs-national-poverty-line?tab=table" TargetMode="External"/><Relationship Id="rId505" Type="http://schemas.openxmlformats.org/officeDocument/2006/relationships/hyperlink" Target="https://globallivingwage.org/living-wage-benchmarks/living-wage-for-rural-ilocos-philippines/" TargetMode="External"/><Relationship Id="rId506" Type="http://schemas.openxmlformats.org/officeDocument/2006/relationships/hyperlink" Target="https://wageindicator.org/salary/minimum-wage/philippines/2601-i-ilocos" TargetMode="External"/><Relationship Id="rId507" Type="http://schemas.openxmlformats.org/officeDocument/2006/relationships/hyperlink" Target="https://www.globallivingwage.org/living-wage-reference-value-rural-tunisia/" TargetMode="External"/><Relationship Id="rId508" Type="http://schemas.openxmlformats.org/officeDocument/2006/relationships/hyperlink" Target="https://www.globallivingwage.org/living-wage-reference-value-rural-tunisia/" TargetMode="External"/><Relationship Id="rId509" Type="http://schemas.openxmlformats.org/officeDocument/2006/relationships/hyperlink" Target="https://databank.worldbank.org/data/download/poverty/987B9C90-CB9F-4D93-AE8C-750588BF00QA/current/Global_POVEQ_TUN.pdf" TargetMode="External"/><Relationship Id="rId510" Type="http://schemas.openxmlformats.org/officeDocument/2006/relationships/hyperlink" Target="https://ourworldindata.org/grapher/median-daily-expenditure-per-capita-vs-national-poverty-line?tab=table" TargetMode="External"/><Relationship Id="rId511" Type="http://schemas.openxmlformats.org/officeDocument/2006/relationships/hyperlink" Target="https://www.globallivingwage.org/living-wage-reference-value-rural-tunisia/" TargetMode="External"/><Relationship Id="rId512" Type="http://schemas.openxmlformats.org/officeDocument/2006/relationships/hyperlink" Target="https://wageindicator.org/salary/minimum-wage/tunisia" TargetMode="External"/><Relationship Id="rId513" Type="http://schemas.openxmlformats.org/officeDocument/2006/relationships/hyperlink" Target="https://www.globallivingwage.org/living-income-reference-value-rural-turkey/" TargetMode="External"/><Relationship Id="rId514" Type="http://schemas.openxmlformats.org/officeDocument/2006/relationships/hyperlink" Target="https://www.globallivingwage.org/living-income-reference-value-rural-turkey/" TargetMode="External"/><Relationship Id="rId515" Type="http://schemas.openxmlformats.org/officeDocument/2006/relationships/hyperlink" Target="https://databank.worldbank.org/data/download/poverty/987B9C90-CB9F-4D93-AE8C-750588BF00QA/current/Global_POVEQ_TUR.pdf" TargetMode="External"/><Relationship Id="rId516" Type="http://schemas.openxmlformats.org/officeDocument/2006/relationships/hyperlink" Target="https://ourworldindata.org/grapher/median-daily-expenditure-per-capita-vs-national-poverty-line?tab=table" TargetMode="External"/><Relationship Id="rId517" Type="http://schemas.openxmlformats.org/officeDocument/2006/relationships/hyperlink" Target="https://wageindicator.org/salary/minimum-wage/turkey" TargetMode="External"/><Relationship Id="rId518" Type="http://schemas.openxmlformats.org/officeDocument/2006/relationships/hyperlink" Target="https://www.globallivingwage.org/living-wage-reference-value-urban-turkey/" TargetMode="External"/><Relationship Id="rId519" Type="http://schemas.openxmlformats.org/officeDocument/2006/relationships/hyperlink" Target="https://www.globallivingwage.org/living-wage-reference-value-urban-turkey/" TargetMode="External"/><Relationship Id="rId520" Type="http://schemas.openxmlformats.org/officeDocument/2006/relationships/hyperlink" Target="https://databank.worldbank.org/data/download/poverty/987B9C90-CB9F-4D93-AE8C-750588BF00QA/current/Global_POVEQ_TUR.pdf" TargetMode="External"/><Relationship Id="rId521" Type="http://schemas.openxmlformats.org/officeDocument/2006/relationships/hyperlink" Target="https://ourworldindata.org/grapher/median-daily-expenditure-per-capita-vs-national-poverty-line?tab=table" TargetMode="External"/><Relationship Id="rId522" Type="http://schemas.openxmlformats.org/officeDocument/2006/relationships/hyperlink" Target="https://www.globallivingwage.org/living-wage-reference-value-urban-turkey/" TargetMode="External"/><Relationship Id="rId523" Type="http://schemas.openxmlformats.org/officeDocument/2006/relationships/hyperlink" Target="https://wageindicator.org/salary/minimum-wage/turkey" TargetMode="External"/><Relationship Id="rId524" Type="http://schemas.openxmlformats.org/officeDocument/2006/relationships/hyperlink" Target="https://www.globallivingwage.org/living-wage-benchmarks/living-wage-for-lake-victoria-basin-uganda/" TargetMode="External"/><Relationship Id="rId525" Type="http://schemas.openxmlformats.org/officeDocument/2006/relationships/hyperlink" Target="https://www.globallivingwage.org/living-wage-benchmarks/living-wage-for-lake-victoria-basin-uganda/" TargetMode="External"/><Relationship Id="rId526" Type="http://schemas.openxmlformats.org/officeDocument/2006/relationships/hyperlink" Target="https://databank.worldbank.org/data/download/poverty/987B9C90-CB9F-4D93-AE8C-750588BF00QA/current/Global_POVEQ_UGA.pdf" TargetMode="External"/><Relationship Id="rId527" Type="http://schemas.openxmlformats.org/officeDocument/2006/relationships/hyperlink" Target="https://ourworldindata.org/grapher/median-daily-expenditure-per-capita-vs-national-poverty-line?tab=table" TargetMode="External"/><Relationship Id="rId528" Type="http://schemas.openxmlformats.org/officeDocument/2006/relationships/hyperlink" Target="https://www.globallivingwage.org/living-wage-benchmarks/living-wage-for-lake-victoria-basin-uganda/" TargetMode="External"/><Relationship Id="rId529" Type="http://schemas.openxmlformats.org/officeDocument/2006/relationships/hyperlink" Target="https://wageindicator.org/salary/minimum-wage/uganda" TargetMode="External"/><Relationship Id="rId530" Type="http://schemas.openxmlformats.org/officeDocument/2006/relationships/hyperlink" Target="https://www.globallivingwage.org/living-wage-benchmarks/rural-vietnam/" TargetMode="External"/><Relationship Id="rId531" Type="http://schemas.openxmlformats.org/officeDocument/2006/relationships/hyperlink" Target="https://www.globallivingwage.org/living-wage-benchmarks/rural-vietnam/" TargetMode="External"/><Relationship Id="rId532" Type="http://schemas.openxmlformats.org/officeDocument/2006/relationships/hyperlink" Target="https://databank.worldbank.org/data/download/poverty/987B9C90-CB9F-4D93-AE8C-750588BF00QA/current/Global_POVEQ_VNM.pdf" TargetMode="External"/><Relationship Id="rId533" Type="http://schemas.openxmlformats.org/officeDocument/2006/relationships/hyperlink" Target="https://ourworldindata.org/grapher/median-daily-expenditure-per-capita-vs-national-poverty-line?tab=table" TargetMode="External"/><Relationship Id="rId534" Type="http://schemas.openxmlformats.org/officeDocument/2006/relationships/hyperlink" Target="https://www.globallivingwage.org/living-wage-benchmarks/rural-vietnam/" TargetMode="External"/><Relationship Id="rId535" Type="http://schemas.openxmlformats.org/officeDocument/2006/relationships/hyperlink" Target="https://wageindicator.org/salary/minimum-wage/vietnam" TargetMode="External"/><Relationship Id="rId536" Type="http://schemas.openxmlformats.org/officeDocument/2006/relationships/hyperlink" Target="https://www.globallivingwage.org/living-wage-benchmarks/urban-vietnam/" TargetMode="External"/><Relationship Id="rId537" Type="http://schemas.openxmlformats.org/officeDocument/2006/relationships/hyperlink" Target="https://www.globallivingwage.org/living-wage-benchmarks/urban-vietnam/" TargetMode="External"/><Relationship Id="rId538" Type="http://schemas.openxmlformats.org/officeDocument/2006/relationships/hyperlink" Target="https://databank.worldbank.org/data/download/poverty/987B9C90-CB9F-4D93-AE8C-750588BF00QA/current/Global_POVEQ_VNM.pdf" TargetMode="External"/><Relationship Id="rId539" Type="http://schemas.openxmlformats.org/officeDocument/2006/relationships/hyperlink" Target="https://ourworldindata.org/grapher/median-daily-expenditure-per-capita-vs-national-poverty-line?tab=table" TargetMode="External"/><Relationship Id="rId540" Type="http://schemas.openxmlformats.org/officeDocument/2006/relationships/hyperlink" Target="https://www.globallivingwage.org/living-wage-benchmarks/urban-vietnam/" TargetMode="External"/><Relationship Id="rId541" Type="http://schemas.openxmlformats.org/officeDocument/2006/relationships/hyperlink" Target="https://wageindicator.org/salary/minimum-wage/vietnam" TargetMode="External"/><Relationship Id="rId542" Type="http://schemas.openxmlformats.org/officeDocument/2006/relationships/hyperlink" Target="https://www.globallivingwage.org/reference-value/living-wage-reference-value&#8288;-rural-zambia/" TargetMode="External"/><Relationship Id="rId543" Type="http://schemas.openxmlformats.org/officeDocument/2006/relationships/hyperlink" Target="https://globallivingwage.org/reference-value/living-wage-reference-value&#8288;-rural-zambia/" TargetMode="External"/><Relationship Id="rId544" Type="http://schemas.openxmlformats.org/officeDocument/2006/relationships/hyperlink" Target="https://databankfiles.worldbank.org/public/ddpext_download/poverty/987B9C90-CB9F-4D93-AE8C-750588BF00QA/current/Global_POVEQ_ZMB.pdf" TargetMode="External"/><Relationship Id="rId545" Type="http://schemas.openxmlformats.org/officeDocument/2006/relationships/hyperlink" Target="https://ourworldindata.org/grapher/median-daily-expenditure-per-capita-vs-national-poverty-line?tab=table" TargetMode="External"/><Relationship Id="rId546" Type="http://schemas.openxmlformats.org/officeDocument/2006/relationships/hyperlink" Target="https://globallivingwage.org/reference-value/living-wage-reference-value&#8288;-rural-zambia/" TargetMode="External"/><Relationship Id="rId547" Type="http://schemas.openxmlformats.org/officeDocument/2006/relationships/hyperlink" Target="https://wageindicator.org/salary/minimum-wage/zambia/2472-shop-worker-grade-i" TargetMode="External"/><Relationship Id="rId548" Type="http://schemas.openxmlformats.org/officeDocument/2006/relationships/hyperlink" Target="https://globallivingwage.org/reference-value/living-wage-reference-value&#8288;-rural-zimbabwe/" TargetMode="External"/><Relationship Id="rId549" Type="http://schemas.openxmlformats.org/officeDocument/2006/relationships/hyperlink" Target="https://globallivingwage.org/reference-value/living-wage-reference-value&#8288;-rural-zimbabwe/" TargetMode="External"/><Relationship Id="rId550" Type="http://schemas.openxmlformats.org/officeDocument/2006/relationships/hyperlink" Target="https://databankfiles.worldbank.org/public/ddpext_download/poverty/987B9C90-CB9F-4D93-AE8C-750588BF00QA/current/Global_POVEQ_ZWE.pdf" TargetMode="External"/><Relationship Id="rId551" Type="http://schemas.openxmlformats.org/officeDocument/2006/relationships/hyperlink" Target="https://ourworldindata.org/grapher/median-daily-expenditure-per-capita-vs-national-poverty-line?tab=table" TargetMode="External"/><Relationship Id="rId552" Type="http://schemas.openxmlformats.org/officeDocument/2006/relationships/hyperlink" Target="https://globallivingwage.org/reference-value/living-wage-reference-value&#8288;-rural-zimbabwe/" TargetMode="External"/><Relationship Id="rId553" Type="http://schemas.openxmlformats.org/officeDocument/2006/relationships/hyperlink" Target="https://wageindicator.org/salary/minimum-wage/zimbabwe" TargetMode="External"/><Relationship Id="rId554" Type="http://schemas.openxmlformats.org/officeDocument/2006/relationships/drawing" Target="../drawings/drawing1.xml"/><Relationship Id="rId55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data.worldbank.org/indicator/PA.NUS.FCRF"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data.worldbank.org/indicator/PA.NUS.PRVT.PP" TargetMode="External"/><Relationship Id="rId2"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data.imf.org/?sk=4FFB52B2-3653-409A-B471-D47B46D904B5&amp;sId=1485878855236" TargetMode="External"/><Relationship Id="rId2"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hyperlink" Target="https://data.worldbank.org/indicator/SI.POV.NAHC" TargetMode="External"/><Relationship Id="rId2" Type="http://schemas.openxmlformats.org/officeDocument/2006/relationships/hyperlink" Target="https://data.oecd.org/conversion/purchasing-power-parities-ppp.htm"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data.worldbank.org/indicator/PA.NUS.FCRF" TargetMode="External"/><Relationship Id="rId2" Type="http://schemas.openxmlformats.org/officeDocument/2006/relationships/hyperlink" Target="https://data.imf.org/?sk=4FFB52B2-3653-409A-B471-D47B46D904B5&amp;sId=1485878855236" TargetMode="External"/><Relationship Id="rId3" Type="http://schemas.openxmlformats.org/officeDocument/2006/relationships/hyperlink" Target="https://data.worldbank.org/indicator/PA.NUS.PRVT.PP" TargetMode="External"/><Relationship Id="rId4"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AD47"/>
    <pageSetUpPr fitToPage="false"/>
  </sheetPr>
  <dimension ref="A1:CD10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7" topLeftCell="H8" activePane="bottomRight" state="frozen"/>
      <selection pane="topLeft" activeCell="A1" activeCellId="0" sqref="A1"/>
      <selection pane="topRight" activeCell="H1" activeCellId="0" sqref="H1"/>
      <selection pane="bottomLeft" activeCell="A8" activeCellId="0" sqref="A8"/>
      <selection pane="bottomRight" activeCell="L8" activeCellId="0" sqref="L8"/>
    </sheetView>
  </sheetViews>
  <sheetFormatPr defaultColWidth="12.65625" defaultRowHeight="15" zeroHeight="false" outlineLevelRow="0" outlineLevelCol="0"/>
  <cols>
    <col collapsed="false" customWidth="true" hidden="false" outlineLevel="0" max="1" min="1" style="1" width="19.67"/>
    <col collapsed="false" customWidth="true" hidden="true" outlineLevel="0" max="2" min="2" style="1" width="17.67"/>
    <col collapsed="false" customWidth="true" hidden="true" outlineLevel="0" max="3" min="3" style="1" width="20.67"/>
    <col collapsed="false" customWidth="true" hidden="false" outlineLevel="0" max="4" min="4" style="1" width="20.67"/>
    <col collapsed="false" customWidth="true" hidden="false" outlineLevel="0" max="8" min="5" style="1" width="15.66"/>
    <col collapsed="false" customWidth="true" hidden="false" outlineLevel="0" max="9" min="9" style="1" width="26.84"/>
    <col collapsed="false" customWidth="true" hidden="true" outlineLevel="0" max="10" min="10" style="1" width="26.84"/>
    <col collapsed="false" customWidth="true" hidden="false" outlineLevel="0" max="11" min="11" style="1" width="26.84"/>
    <col collapsed="false" customWidth="true" hidden="false" outlineLevel="0" max="13" min="12" style="1" width="15.66"/>
    <col collapsed="false" customWidth="true" hidden="true" outlineLevel="0" max="14" min="14" style="1" width="24.83"/>
    <col collapsed="false" customWidth="true" hidden="true" outlineLevel="0" max="18" min="15" style="1" width="15.66"/>
    <col collapsed="false" customWidth="true" hidden="false" outlineLevel="0" max="22" min="19" style="1" width="15.66"/>
    <col collapsed="false" customWidth="true" hidden="true" outlineLevel="0" max="25" min="23" style="1" width="15.66"/>
    <col collapsed="false" customWidth="true" hidden="true" outlineLevel="0" max="26" min="26" style="1" width="18.16"/>
    <col collapsed="false" customWidth="true" hidden="true" outlineLevel="0" max="36" min="27" style="1" width="15.66"/>
    <col collapsed="false" customWidth="true" hidden="true" outlineLevel="0" max="37" min="37" style="1" width="68"/>
    <col collapsed="false" customWidth="true" hidden="true" outlineLevel="0" max="38" min="38" style="1" width="15.66"/>
    <col collapsed="false" customWidth="true" hidden="true" outlineLevel="0" max="39" min="39" style="1" width="18.83"/>
    <col collapsed="false" customWidth="true" hidden="true" outlineLevel="0" max="40" min="40" style="1" width="13.83"/>
    <col collapsed="false" customWidth="true" hidden="true" outlineLevel="0" max="72" min="41" style="1" width="15.66"/>
    <col collapsed="false" customWidth="true" hidden="false" outlineLevel="0" max="73" min="73" style="1" width="28.16"/>
    <col collapsed="false" customWidth="true" hidden="false" outlineLevel="0" max="74" min="74" style="1" width="20.83"/>
    <col collapsed="false" customWidth="false" hidden="false" outlineLevel="0" max="75" min="75" style="1" width="12.67"/>
    <col collapsed="false" customWidth="true" hidden="false" outlineLevel="0" max="80" min="76" style="1" width="0.16"/>
    <col collapsed="false" customWidth="true" hidden="false" outlineLevel="0" max="81" min="81" style="1" width="31.16"/>
    <col collapsed="false" customWidth="false" hidden="false" outlineLevel="0" max="1024" min="82" style="1" width="12.67"/>
  </cols>
  <sheetData>
    <row r="1" customFormat="false" ht="90" hidden="true" customHeight="true" outlineLevel="0" collapsed="false">
      <c r="A1" s="2" t="s">
        <v>0</v>
      </c>
      <c r="B1" s="2"/>
      <c r="C1" s="2"/>
      <c r="D1" s="3"/>
      <c r="E1" s="4" t="s">
        <v>1</v>
      </c>
      <c r="F1" s="4"/>
      <c r="G1" s="4"/>
      <c r="H1" s="4"/>
      <c r="I1" s="4"/>
      <c r="J1" s="5"/>
      <c r="K1" s="6"/>
      <c r="L1" s="6"/>
      <c r="M1" s="6"/>
      <c r="N1" s="6"/>
      <c r="O1" s="6"/>
      <c r="P1" s="6"/>
      <c r="Q1" s="6"/>
      <c r="R1" s="6"/>
      <c r="S1" s="6"/>
      <c r="T1" s="7"/>
      <c r="U1" s="7"/>
      <c r="V1" s="6"/>
      <c r="W1" s="8"/>
      <c r="X1" s="9"/>
      <c r="Y1" s="6"/>
      <c r="Z1" s="6"/>
      <c r="AA1" s="6"/>
      <c r="AB1" s="6"/>
      <c r="AC1" s="10"/>
      <c r="AD1" s="10"/>
      <c r="AE1" s="6"/>
      <c r="AF1" s="6"/>
      <c r="AG1" s="6"/>
      <c r="AH1" s="6"/>
      <c r="AI1" s="6"/>
      <c r="AJ1" s="6"/>
      <c r="AK1" s="11"/>
      <c r="AL1" s="6"/>
      <c r="AM1" s="6"/>
      <c r="AN1" s="6"/>
      <c r="AO1" s="6"/>
      <c r="AP1" s="6"/>
      <c r="AQ1" s="6"/>
      <c r="AR1" s="6"/>
      <c r="AS1" s="6"/>
      <c r="AT1" s="6"/>
      <c r="AU1" s="6"/>
      <c r="AV1" s="6"/>
      <c r="AW1" s="6"/>
      <c r="AX1" s="12"/>
      <c r="AY1" s="6"/>
      <c r="AZ1" s="6"/>
      <c r="BA1" s="6"/>
      <c r="BB1" s="6"/>
      <c r="BC1" s="6"/>
      <c r="BD1" s="6"/>
      <c r="BE1" s="6"/>
      <c r="BF1" s="6"/>
      <c r="BG1" s="6"/>
      <c r="BH1" s="6"/>
      <c r="BI1" s="6"/>
      <c r="BJ1" s="6"/>
      <c r="BK1" s="6"/>
      <c r="BL1" s="6"/>
      <c r="BM1" s="6"/>
      <c r="BN1" s="6"/>
      <c r="BO1" s="6"/>
      <c r="BP1" s="6"/>
      <c r="BQ1" s="6"/>
      <c r="BR1" s="6"/>
      <c r="BS1" s="6"/>
      <c r="BT1" s="6"/>
      <c r="BU1" s="6"/>
      <c r="BV1" s="6"/>
    </row>
    <row r="2" customFormat="false" ht="15" hidden="true" customHeight="true" outlineLevel="0" collapsed="false">
      <c r="A2" s="13" t="s">
        <v>2</v>
      </c>
      <c r="B2" s="13"/>
      <c r="C2" s="13"/>
      <c r="D2" s="3"/>
      <c r="E2" s="4"/>
      <c r="F2" s="4"/>
      <c r="G2" s="4"/>
      <c r="H2" s="4"/>
      <c r="I2" s="4"/>
      <c r="J2" s="5"/>
      <c r="K2" s="14"/>
      <c r="L2" s="14"/>
      <c r="M2" s="14"/>
      <c r="N2" s="14"/>
      <c r="O2" s="14"/>
      <c r="P2" s="14"/>
      <c r="Q2" s="14"/>
      <c r="R2" s="14"/>
      <c r="S2" s="14"/>
      <c r="T2" s="15"/>
      <c r="U2" s="15"/>
      <c r="V2" s="14"/>
      <c r="W2" s="8"/>
      <c r="X2" s="9"/>
      <c r="Y2" s="14"/>
      <c r="Z2" s="14"/>
      <c r="AA2" s="14"/>
      <c r="AB2" s="14"/>
      <c r="AC2" s="10"/>
      <c r="AD2" s="10"/>
      <c r="AE2" s="14"/>
      <c r="AF2" s="14"/>
      <c r="AG2" s="14"/>
      <c r="AH2" s="14"/>
      <c r="AI2" s="14"/>
      <c r="AJ2" s="14"/>
      <c r="AK2" s="11"/>
      <c r="AL2" s="14"/>
      <c r="AM2" s="14"/>
      <c r="AN2" s="14"/>
      <c r="AO2" s="14"/>
      <c r="AP2" s="14"/>
      <c r="AQ2" s="14"/>
      <c r="AR2" s="14"/>
      <c r="AS2" s="14"/>
      <c r="AT2" s="14"/>
      <c r="AU2" s="14"/>
      <c r="AV2" s="14"/>
      <c r="AW2" s="14"/>
      <c r="AX2" s="12"/>
      <c r="AY2" s="14"/>
      <c r="AZ2" s="14"/>
      <c r="BA2" s="14"/>
      <c r="BB2" s="14"/>
      <c r="BC2" s="14"/>
      <c r="BD2" s="14"/>
      <c r="BE2" s="14"/>
      <c r="BF2" s="14"/>
      <c r="BG2" s="14"/>
      <c r="BH2" s="14"/>
      <c r="BI2" s="14"/>
      <c r="BJ2" s="14"/>
      <c r="BK2" s="14"/>
      <c r="BL2" s="14"/>
      <c r="BM2" s="14"/>
      <c r="BN2" s="14"/>
      <c r="BO2" s="14"/>
      <c r="BP2" s="14"/>
      <c r="BQ2" s="14"/>
      <c r="BR2" s="14"/>
      <c r="BS2" s="14"/>
      <c r="BT2" s="14"/>
      <c r="BU2" s="14"/>
      <c r="BV2" s="14"/>
      <c r="BW2" s="16"/>
      <c r="BX2" s="16"/>
      <c r="BY2" s="16"/>
      <c r="BZ2" s="16"/>
      <c r="CA2" s="16"/>
      <c r="CB2" s="16"/>
      <c r="CC2" s="16"/>
    </row>
    <row r="3" customFormat="false" ht="32.25" hidden="true" customHeight="true" outlineLevel="0" collapsed="false">
      <c r="A3" s="17" t="s">
        <v>3</v>
      </c>
      <c r="B3" s="17"/>
      <c r="C3" s="17"/>
      <c r="D3" s="18"/>
      <c r="E3" s="19" t="s">
        <v>4</v>
      </c>
      <c r="F3" s="19"/>
      <c r="G3" s="19"/>
      <c r="H3" s="19"/>
      <c r="I3" s="19"/>
      <c r="J3" s="20"/>
      <c r="K3" s="21" t="s">
        <v>5</v>
      </c>
      <c r="L3" s="21"/>
      <c r="M3" s="21"/>
      <c r="N3" s="21"/>
      <c r="O3" s="21"/>
      <c r="P3" s="21"/>
      <c r="Q3" s="21"/>
      <c r="R3" s="21"/>
      <c r="S3" s="21"/>
      <c r="T3" s="21"/>
      <c r="U3" s="21"/>
      <c r="V3" s="21"/>
      <c r="W3" s="22"/>
      <c r="X3" s="23" t="s">
        <v>6</v>
      </c>
      <c r="Y3" s="23"/>
      <c r="Z3" s="23"/>
      <c r="AA3" s="23"/>
      <c r="AB3" s="23"/>
      <c r="AC3" s="23"/>
      <c r="AD3" s="23"/>
      <c r="AE3" s="23"/>
      <c r="AF3" s="23"/>
      <c r="AG3" s="23"/>
      <c r="AH3" s="23"/>
      <c r="AI3" s="23"/>
      <c r="AJ3" s="23"/>
      <c r="AK3" s="24"/>
      <c r="AL3" s="19" t="s">
        <v>7</v>
      </c>
      <c r="AM3" s="19"/>
      <c r="AN3" s="19"/>
      <c r="AO3" s="19"/>
      <c r="AP3" s="19"/>
      <c r="AQ3" s="19"/>
      <c r="AR3" s="19"/>
      <c r="AS3" s="19"/>
      <c r="AT3" s="19"/>
      <c r="AU3" s="19"/>
      <c r="AV3" s="19"/>
      <c r="AW3" s="19"/>
      <c r="AX3" s="25"/>
      <c r="AY3" s="19" t="s">
        <v>8</v>
      </c>
      <c r="AZ3" s="19"/>
      <c r="BA3" s="19"/>
      <c r="BB3" s="19"/>
      <c r="BC3" s="19"/>
      <c r="BD3" s="19"/>
      <c r="BE3" s="19"/>
      <c r="BF3" s="19"/>
      <c r="BG3" s="19"/>
      <c r="BH3" s="19"/>
      <c r="BI3" s="26"/>
      <c r="BJ3" s="19" t="s">
        <v>9</v>
      </c>
      <c r="BK3" s="19"/>
      <c r="BL3" s="19"/>
      <c r="BM3" s="19"/>
      <c r="BN3" s="19"/>
      <c r="BO3" s="19"/>
      <c r="BP3" s="19"/>
      <c r="BQ3" s="19"/>
      <c r="BR3" s="19"/>
      <c r="BS3" s="19"/>
      <c r="BT3" s="19"/>
      <c r="BU3" s="21" t="s">
        <v>10</v>
      </c>
      <c r="BV3" s="21"/>
      <c r="BW3" s="27"/>
      <c r="BX3" s="27"/>
      <c r="BY3" s="27"/>
      <c r="BZ3" s="27"/>
      <c r="CA3" s="27"/>
      <c r="CB3" s="27"/>
      <c r="CC3" s="27"/>
    </row>
    <row r="4" customFormat="false" ht="51.75" hidden="true" customHeight="true" outlineLevel="0" collapsed="false">
      <c r="A4" s="28" t="s">
        <v>11</v>
      </c>
      <c r="B4" s="28"/>
      <c r="C4" s="28"/>
      <c r="D4" s="29"/>
      <c r="E4" s="28" t="s">
        <v>12</v>
      </c>
      <c r="F4" s="28"/>
      <c r="G4" s="28"/>
      <c r="H4" s="28"/>
      <c r="I4" s="28"/>
      <c r="J4" s="28"/>
      <c r="K4" s="28" t="s">
        <v>13</v>
      </c>
      <c r="L4" s="28"/>
      <c r="M4" s="28"/>
      <c r="N4" s="28"/>
      <c r="O4" s="28"/>
      <c r="P4" s="28"/>
      <c r="Q4" s="28"/>
      <c r="R4" s="28"/>
      <c r="S4" s="28"/>
      <c r="T4" s="28"/>
      <c r="U4" s="28"/>
      <c r="V4" s="28"/>
      <c r="W4" s="30"/>
      <c r="X4" s="31" t="s">
        <v>14</v>
      </c>
      <c r="Y4" s="31"/>
      <c r="Z4" s="31"/>
      <c r="AA4" s="31"/>
      <c r="AB4" s="31"/>
      <c r="AC4" s="31"/>
      <c r="AD4" s="31"/>
      <c r="AE4" s="31"/>
      <c r="AF4" s="31"/>
      <c r="AG4" s="31"/>
      <c r="AH4" s="31"/>
      <c r="AI4" s="31"/>
      <c r="AJ4" s="31"/>
      <c r="AK4" s="32"/>
      <c r="AL4" s="28" t="s">
        <v>15</v>
      </c>
      <c r="AM4" s="28"/>
      <c r="AN4" s="28"/>
      <c r="AO4" s="28"/>
      <c r="AP4" s="28"/>
      <c r="AQ4" s="28"/>
      <c r="AR4" s="28"/>
      <c r="AS4" s="28"/>
      <c r="AT4" s="28"/>
      <c r="AU4" s="28"/>
      <c r="AV4" s="28"/>
      <c r="AW4" s="28"/>
      <c r="AX4" s="25"/>
      <c r="AY4" s="28" t="s">
        <v>16</v>
      </c>
      <c r="AZ4" s="28"/>
      <c r="BA4" s="28"/>
      <c r="BB4" s="28"/>
      <c r="BC4" s="28"/>
      <c r="BD4" s="28"/>
      <c r="BE4" s="28"/>
      <c r="BF4" s="28"/>
      <c r="BG4" s="28"/>
      <c r="BH4" s="28"/>
      <c r="BI4" s="33"/>
      <c r="BJ4" s="28" t="s">
        <v>17</v>
      </c>
      <c r="BK4" s="28"/>
      <c r="BL4" s="28"/>
      <c r="BM4" s="28"/>
      <c r="BN4" s="28"/>
      <c r="BO4" s="28"/>
      <c r="BP4" s="28"/>
      <c r="BQ4" s="28"/>
      <c r="BR4" s="28"/>
      <c r="BS4" s="28"/>
      <c r="BT4" s="28"/>
      <c r="BU4" s="28" t="s">
        <v>18</v>
      </c>
      <c r="BV4" s="28"/>
      <c r="BW4" s="34"/>
      <c r="BX4" s="34"/>
      <c r="BY4" s="34"/>
      <c r="BZ4" s="34"/>
      <c r="CA4" s="34"/>
      <c r="CB4" s="34"/>
      <c r="CC4" s="34"/>
    </row>
    <row r="5" customFormat="false" ht="43.5" hidden="false" customHeight="true" outlineLevel="0" collapsed="false">
      <c r="A5" s="35" t="s">
        <v>19</v>
      </c>
      <c r="B5" s="36" t="s">
        <v>20</v>
      </c>
      <c r="C5" s="37" t="s">
        <v>21</v>
      </c>
      <c r="D5" s="37" t="s">
        <v>21</v>
      </c>
      <c r="E5" s="38" t="s">
        <v>22</v>
      </c>
      <c r="F5" s="38"/>
      <c r="G5" s="39" t="s">
        <v>23</v>
      </c>
      <c r="H5" s="39" t="s">
        <v>24</v>
      </c>
      <c r="I5" s="40" t="s">
        <v>25</v>
      </c>
      <c r="J5" s="41" t="s">
        <v>19</v>
      </c>
      <c r="K5" s="38" t="s">
        <v>22</v>
      </c>
      <c r="L5" s="38"/>
      <c r="M5" s="38"/>
      <c r="N5" s="42" t="s">
        <v>26</v>
      </c>
      <c r="O5" s="43" t="s">
        <v>27</v>
      </c>
      <c r="P5" s="43"/>
      <c r="Q5" s="43"/>
      <c r="R5" s="43"/>
      <c r="S5" s="43" t="s">
        <v>28</v>
      </c>
      <c r="T5" s="43"/>
      <c r="U5" s="43"/>
      <c r="V5" s="43"/>
      <c r="W5" s="30"/>
      <c r="X5" s="44" t="s">
        <v>22</v>
      </c>
      <c r="Y5" s="44"/>
      <c r="Z5" s="39" t="s">
        <v>29</v>
      </c>
      <c r="AA5" s="39" t="s">
        <v>30</v>
      </c>
      <c r="AB5" s="39"/>
      <c r="AC5" s="43" t="s">
        <v>27</v>
      </c>
      <c r="AD5" s="43"/>
      <c r="AE5" s="43"/>
      <c r="AF5" s="43"/>
      <c r="AG5" s="43" t="s">
        <v>28</v>
      </c>
      <c r="AH5" s="43"/>
      <c r="AI5" s="43"/>
      <c r="AJ5" s="43"/>
      <c r="AK5" s="32"/>
      <c r="AL5" s="38" t="s">
        <v>22</v>
      </c>
      <c r="AM5" s="38"/>
      <c r="AN5" s="45"/>
      <c r="AO5" s="39" t="s">
        <v>30</v>
      </c>
      <c r="AP5" s="43" t="s">
        <v>27</v>
      </c>
      <c r="AQ5" s="43"/>
      <c r="AR5" s="43"/>
      <c r="AS5" s="43"/>
      <c r="AT5" s="43" t="s">
        <v>28</v>
      </c>
      <c r="AU5" s="43"/>
      <c r="AV5" s="43"/>
      <c r="AW5" s="43"/>
      <c r="AX5" s="46"/>
      <c r="AY5" s="39" t="s">
        <v>22</v>
      </c>
      <c r="AZ5" s="39"/>
      <c r="BA5" s="47" t="s">
        <v>31</v>
      </c>
      <c r="BB5" s="47"/>
      <c r="BC5" s="47"/>
      <c r="BD5" s="47"/>
      <c r="BE5" s="43" t="s">
        <v>28</v>
      </c>
      <c r="BF5" s="43"/>
      <c r="BG5" s="43"/>
      <c r="BH5" s="43"/>
      <c r="BI5" s="48"/>
      <c r="BJ5" s="49" t="s">
        <v>22</v>
      </c>
      <c r="BK5" s="49"/>
      <c r="BL5" s="49"/>
      <c r="BM5" s="43" t="s">
        <v>31</v>
      </c>
      <c r="BN5" s="43"/>
      <c r="BO5" s="43"/>
      <c r="BP5" s="43"/>
      <c r="BQ5" s="43" t="s">
        <v>28</v>
      </c>
      <c r="BR5" s="43"/>
      <c r="BS5" s="43"/>
      <c r="BT5" s="43"/>
      <c r="BU5" s="50" t="s">
        <v>32</v>
      </c>
      <c r="BV5" s="50" t="s">
        <v>33</v>
      </c>
      <c r="BW5" s="16"/>
      <c r="BX5" s="16"/>
      <c r="BY5" s="16"/>
      <c r="BZ5" s="16"/>
      <c r="CA5" s="16"/>
      <c r="CB5" s="16"/>
      <c r="CC5" s="16"/>
    </row>
    <row r="6" customFormat="false" ht="51" hidden="true" customHeight="true" outlineLevel="0" collapsed="false">
      <c r="A6" s="51"/>
      <c r="B6" s="52"/>
      <c r="C6" s="53"/>
      <c r="D6" s="54"/>
      <c r="E6" s="55"/>
      <c r="F6" s="56"/>
      <c r="G6" s="57"/>
      <c r="H6" s="58"/>
      <c r="I6" s="59"/>
      <c r="J6" s="60" t="s">
        <v>19</v>
      </c>
      <c r="K6" s="61" t="s">
        <v>34</v>
      </c>
      <c r="L6" s="61"/>
      <c r="M6" s="61" t="s">
        <v>35</v>
      </c>
      <c r="N6" s="62"/>
      <c r="O6" s="63" t="s">
        <v>36</v>
      </c>
      <c r="P6" s="63" t="s">
        <v>37</v>
      </c>
      <c r="Q6" s="63" t="s">
        <v>38</v>
      </c>
      <c r="R6" s="63" t="s">
        <v>39</v>
      </c>
      <c r="S6" s="63" t="s">
        <v>40</v>
      </c>
      <c r="T6" s="64" t="s">
        <v>41</v>
      </c>
      <c r="U6" s="64" t="s">
        <v>42</v>
      </c>
      <c r="V6" s="65" t="s">
        <v>43</v>
      </c>
      <c r="W6" s="66" t="s">
        <v>19</v>
      </c>
      <c r="X6" s="67" t="s">
        <v>44</v>
      </c>
      <c r="Y6" s="63" t="s">
        <v>35</v>
      </c>
      <c r="Z6" s="63" t="s">
        <v>45</v>
      </c>
      <c r="AA6" s="63" t="s">
        <v>46</v>
      </c>
      <c r="AB6" s="63" t="s">
        <v>47</v>
      </c>
      <c r="AC6" s="63" t="s">
        <v>37</v>
      </c>
      <c r="AD6" s="63" t="s">
        <v>38</v>
      </c>
      <c r="AE6" s="63" t="s">
        <v>36</v>
      </c>
      <c r="AF6" s="63" t="s">
        <v>39</v>
      </c>
      <c r="AG6" s="63" t="s">
        <v>41</v>
      </c>
      <c r="AH6" s="63" t="s">
        <v>42</v>
      </c>
      <c r="AI6" s="63" t="s">
        <v>40</v>
      </c>
      <c r="AJ6" s="65" t="s">
        <v>43</v>
      </c>
      <c r="AK6" s="68"/>
      <c r="AL6" s="63" t="s">
        <v>34</v>
      </c>
      <c r="AM6" s="69" t="s">
        <v>35</v>
      </c>
      <c r="AN6" s="70" t="s">
        <v>48</v>
      </c>
      <c r="AO6" s="63" t="s">
        <v>47</v>
      </c>
      <c r="AP6" s="63" t="s">
        <v>36</v>
      </c>
      <c r="AQ6" s="63" t="s">
        <v>37</v>
      </c>
      <c r="AR6" s="63" t="s">
        <v>38</v>
      </c>
      <c r="AS6" s="63" t="s">
        <v>39</v>
      </c>
      <c r="AT6" s="63" t="s">
        <v>40</v>
      </c>
      <c r="AU6" s="63" t="s">
        <v>41</v>
      </c>
      <c r="AV6" s="63" t="s">
        <v>42</v>
      </c>
      <c r="AW6" s="65" t="s">
        <v>43</v>
      </c>
      <c r="AX6" s="71"/>
      <c r="AY6" s="62" t="s">
        <v>35</v>
      </c>
      <c r="AZ6" s="72" t="s">
        <v>34</v>
      </c>
      <c r="BA6" s="63" t="s">
        <v>49</v>
      </c>
      <c r="BB6" s="63" t="s">
        <v>50</v>
      </c>
      <c r="BC6" s="63" t="s">
        <v>51</v>
      </c>
      <c r="BD6" s="63" t="s">
        <v>52</v>
      </c>
      <c r="BE6" s="63" t="s">
        <v>40</v>
      </c>
      <c r="BF6" s="63" t="s">
        <v>41</v>
      </c>
      <c r="BG6" s="63" t="s">
        <v>42</v>
      </c>
      <c r="BH6" s="63" t="s">
        <v>43</v>
      </c>
      <c r="BI6" s="73"/>
      <c r="BJ6" s="70" t="s">
        <v>35</v>
      </c>
      <c r="BK6" s="70" t="s">
        <v>53</v>
      </c>
      <c r="BL6" s="63" t="s">
        <v>34</v>
      </c>
      <c r="BM6" s="63" t="s">
        <v>49</v>
      </c>
      <c r="BN6" s="63" t="s">
        <v>50</v>
      </c>
      <c r="BO6" s="63" t="s">
        <v>51</v>
      </c>
      <c r="BP6" s="63" t="s">
        <v>52</v>
      </c>
      <c r="BQ6" s="63" t="s">
        <v>40</v>
      </c>
      <c r="BR6" s="63" t="s">
        <v>41</v>
      </c>
      <c r="BS6" s="63" t="s">
        <v>42</v>
      </c>
      <c r="BT6" s="63" t="s">
        <v>43</v>
      </c>
      <c r="BU6" s="74"/>
      <c r="BV6" s="54"/>
      <c r="BW6" s="75"/>
      <c r="BX6" s="75"/>
      <c r="BY6" s="75"/>
      <c r="BZ6" s="75"/>
      <c r="CA6" s="75"/>
      <c r="CB6" s="75"/>
      <c r="CC6" s="75"/>
    </row>
    <row r="7" customFormat="false" ht="31.3" hidden="false" customHeight="false" outlineLevel="0" collapsed="false">
      <c r="A7" s="76"/>
      <c r="B7" s="77"/>
      <c r="C7" s="78"/>
      <c r="D7" s="79"/>
      <c r="E7" s="80" t="s">
        <v>34</v>
      </c>
      <c r="F7" s="81" t="s">
        <v>54</v>
      </c>
      <c r="G7" s="82" t="s">
        <v>55</v>
      </c>
      <c r="H7" s="83" t="s">
        <v>56</v>
      </c>
      <c r="I7" s="84" t="s">
        <v>57</v>
      </c>
      <c r="J7" s="85"/>
      <c r="K7" s="81" t="s">
        <v>34</v>
      </c>
      <c r="L7" s="81" t="s">
        <v>58</v>
      </c>
      <c r="M7" s="81" t="s">
        <v>59</v>
      </c>
      <c r="N7" s="86" t="s">
        <v>60</v>
      </c>
      <c r="O7" s="87" t="s">
        <v>60</v>
      </c>
      <c r="P7" s="87" t="s">
        <v>61</v>
      </c>
      <c r="Q7" s="87" t="s">
        <v>62</v>
      </c>
      <c r="R7" s="88" t="s">
        <v>63</v>
      </c>
      <c r="S7" s="87" t="s">
        <v>60</v>
      </c>
      <c r="T7" s="89" t="s">
        <v>61</v>
      </c>
      <c r="U7" s="89" t="s">
        <v>62</v>
      </c>
      <c r="V7" s="90" t="s">
        <v>63</v>
      </c>
      <c r="W7" s="91" t="s">
        <v>19</v>
      </c>
      <c r="X7" s="92" t="s">
        <v>44</v>
      </c>
      <c r="Y7" s="93" t="s">
        <v>35</v>
      </c>
      <c r="Z7" s="94" t="s">
        <v>64</v>
      </c>
      <c r="AA7" s="95" t="s">
        <v>65</v>
      </c>
      <c r="AB7" s="95" t="s">
        <v>60</v>
      </c>
      <c r="AC7" s="95" t="s">
        <v>61</v>
      </c>
      <c r="AD7" s="95" t="s">
        <v>62</v>
      </c>
      <c r="AE7" s="95" t="s">
        <v>60</v>
      </c>
      <c r="AF7" s="95" t="s">
        <v>63</v>
      </c>
      <c r="AG7" s="95" t="s">
        <v>61</v>
      </c>
      <c r="AH7" s="95" t="s">
        <v>62</v>
      </c>
      <c r="AI7" s="95" t="s">
        <v>60</v>
      </c>
      <c r="AJ7" s="96" t="s">
        <v>63</v>
      </c>
      <c r="AK7" s="97" t="s">
        <v>19</v>
      </c>
      <c r="AL7" s="95" t="s">
        <v>34</v>
      </c>
      <c r="AM7" s="98" t="s">
        <v>35</v>
      </c>
      <c r="AN7" s="99" t="s">
        <v>48</v>
      </c>
      <c r="AO7" s="87" t="s">
        <v>60</v>
      </c>
      <c r="AP7" s="87" t="s">
        <v>60</v>
      </c>
      <c r="AQ7" s="87" t="s">
        <v>61</v>
      </c>
      <c r="AR7" s="87" t="s">
        <v>62</v>
      </c>
      <c r="AS7" s="87" t="s">
        <v>63</v>
      </c>
      <c r="AT7" s="87" t="s">
        <v>60</v>
      </c>
      <c r="AU7" s="87" t="s">
        <v>61</v>
      </c>
      <c r="AV7" s="87" t="s">
        <v>62</v>
      </c>
      <c r="AW7" s="100" t="s">
        <v>63</v>
      </c>
      <c r="AX7" s="101" t="s">
        <v>19</v>
      </c>
      <c r="AY7" s="87" t="s">
        <v>35</v>
      </c>
      <c r="AZ7" s="87" t="s">
        <v>34</v>
      </c>
      <c r="BA7" s="87" t="s">
        <v>60</v>
      </c>
      <c r="BB7" s="87" t="s">
        <v>61</v>
      </c>
      <c r="BC7" s="87" t="s">
        <v>62</v>
      </c>
      <c r="BD7" s="88" t="s">
        <v>63</v>
      </c>
      <c r="BE7" s="87" t="s">
        <v>60</v>
      </c>
      <c r="BF7" s="87" t="s">
        <v>61</v>
      </c>
      <c r="BG7" s="87" t="s">
        <v>62</v>
      </c>
      <c r="BH7" s="90" t="s">
        <v>63</v>
      </c>
      <c r="BI7" s="102" t="s">
        <v>19</v>
      </c>
      <c r="BJ7" s="98" t="s">
        <v>35</v>
      </c>
      <c r="BK7" s="98" t="s">
        <v>53</v>
      </c>
      <c r="BL7" s="87" t="s">
        <v>34</v>
      </c>
      <c r="BM7" s="87" t="s">
        <v>60</v>
      </c>
      <c r="BN7" s="87" t="s">
        <v>61</v>
      </c>
      <c r="BO7" s="87" t="s">
        <v>62</v>
      </c>
      <c r="BP7" s="87" t="s">
        <v>63</v>
      </c>
      <c r="BQ7" s="87" t="s">
        <v>60</v>
      </c>
      <c r="BR7" s="87" t="s">
        <v>61</v>
      </c>
      <c r="BS7" s="87" t="s">
        <v>62</v>
      </c>
      <c r="BT7" s="87" t="s">
        <v>63</v>
      </c>
      <c r="BU7" s="103" t="s">
        <v>60</v>
      </c>
      <c r="BV7" s="103" t="s">
        <v>33</v>
      </c>
      <c r="BW7" s="75"/>
      <c r="BX7" s="75"/>
      <c r="BY7" s="75"/>
      <c r="BZ7" s="75"/>
      <c r="CA7" s="75"/>
      <c r="CB7" s="75"/>
      <c r="CC7" s="75"/>
    </row>
    <row r="8" customFormat="false" ht="90.25" hidden="false" customHeight="false" outlineLevel="0" collapsed="false">
      <c r="A8" s="104" t="s">
        <v>66</v>
      </c>
      <c r="B8" s="88" t="s">
        <v>67</v>
      </c>
      <c r="C8" s="90" t="s">
        <v>68</v>
      </c>
      <c r="D8" s="105" t="s">
        <v>69</v>
      </c>
      <c r="E8" s="106" t="s">
        <v>70</v>
      </c>
      <c r="F8" s="107" t="s">
        <v>71</v>
      </c>
      <c r="G8" s="108" t="n">
        <v>4</v>
      </c>
      <c r="H8" s="108" t="n">
        <v>2</v>
      </c>
      <c r="I8" s="109" t="n">
        <v>1.66</v>
      </c>
      <c r="J8" s="110" t="str">
        <f aca="false">CC8</f>
        <v>Argentina / Non-Metropolitan Urban area / All</v>
      </c>
      <c r="K8" s="111" t="s">
        <v>72</v>
      </c>
      <c r="L8" s="112" t="s">
        <v>73</v>
      </c>
      <c r="M8" s="113" t="n">
        <v>2022</v>
      </c>
      <c r="N8" s="114" t="n">
        <v>89592</v>
      </c>
      <c r="O8" s="115" t="n">
        <f aca="false">IFERROR(S8/G8,"NA")</f>
        <v>37180.68</v>
      </c>
      <c r="P8" s="116" t="n">
        <f aca="false">IFERROR(IF(ISBLANK(O8),"",T8/G8),"NA")</f>
        <v>284.655198747785</v>
      </c>
      <c r="Q8" s="116" t="n">
        <f aca="false">IFERROR(IF(ISBLANK(O8),"",U8/G8),"NA")</f>
        <v>270.315338190507</v>
      </c>
      <c r="R8" s="117" t="str">
        <f aca="false">IFERROR(V8/F8,"NA")</f>
        <v>NA</v>
      </c>
      <c r="S8" s="115" t="n">
        <f aca="false">N8*I8</f>
        <v>148722.72</v>
      </c>
      <c r="T8" s="117" t="n">
        <f aca="false" t="array" ref="T8:T8">IFERROR(S8/(INDEX('LCU per US$, period average'!$A$4:$O$270,MATCH(A8,'LCU per US$, period average'!$A$4:$A$270),MATCH(M8,'LCU per US$, period average'!$A$4:$O$4))),"NA")</f>
        <v>1138.62079499114</v>
      </c>
      <c r="U8" s="117" t="n">
        <f aca="false">IFERROR(T8*HLOOKUP(M8,'LCU per US$, period average'!$A$4:$O$270,76),"NA")</f>
        <v>1081.26135276203</v>
      </c>
      <c r="V8" s="118" t="str">
        <f aca="false" t="array" ref="V8:V8">IFERROR(S8/(INDEX('PPP private conversion factor'!$A$4:$O$270,MATCH(A8,'PPP private conversion factor'!$A$4:$A$270),MATCH(M8,'PPP private conversion factor'!$A$4:$O$4))),"NA")</f>
        <v>NA</v>
      </c>
      <c r="W8" s="119" t="str">
        <f aca="false">CC8</f>
        <v>Argentina / Non-Metropolitan Urban area / All</v>
      </c>
      <c r="X8" s="120" t="s">
        <v>74</v>
      </c>
      <c r="Y8" s="121" t="n">
        <v>2019</v>
      </c>
      <c r="Z8" s="122" t="n">
        <v>0.106</v>
      </c>
      <c r="AA8" s="123" t="n">
        <v>6.85</v>
      </c>
      <c r="AB8" s="123" t="n">
        <v>352.8</v>
      </c>
      <c r="AC8" s="124" t="n">
        <f aca="false">IFERROR(AE8/(INDEX('LCU per US$, period average'!$A$4:$O$270,MATCH(A8,'LCU per US$, period average'!$A$4:$A$270),MATCH(Y8,'LCU per US$, period average'!$A$4:$O$4))),"NA")</f>
        <v>222.900227372365</v>
      </c>
      <c r="AD8" s="125" t="n">
        <f aca="false">IFERROR(AC8*HLOOKUP(Y8,'LCU per US$, period average'!$A$4:$O$270,76),"NA")</f>
        <v>199.111480806661</v>
      </c>
      <c r="AE8" s="124" t="n">
        <f aca="false">IFERROR(AB8*30.42,"NA")</f>
        <v>10732.176</v>
      </c>
      <c r="AF8" s="124" t="str">
        <f aca="false">IFERROR(AE8/(INDEX('PPP private conversion factor'!$A$4:$O$270,MATCH(A8,'PPP private conversion factor'!$A$4:$A$270),MATCH(Y8,'PPP private conversion factor'!$A$4:$O$4))),"NA")</f>
        <v>NA</v>
      </c>
      <c r="AG8" s="126" t="n">
        <f aca="false">IFERROR(AC8*G8,"NA")</f>
        <v>891.60090948946</v>
      </c>
      <c r="AH8" s="126" t="n">
        <f aca="false">IFERROR(AD8*G8,"NA")</f>
        <v>796.445923226642</v>
      </c>
      <c r="AI8" s="126" t="n">
        <f aca="false">IFERROR(AE8*G8,"NA")</f>
        <v>42928.704</v>
      </c>
      <c r="AJ8" s="126" t="str">
        <f aca="false">IFERROR(AF8*G8,"NA")</f>
        <v>NA</v>
      </c>
      <c r="AK8" s="127" t="str">
        <f aca="false">CC8</f>
        <v>Argentina / Non-Metropolitan Urban area / All</v>
      </c>
      <c r="AL8" s="128" t="s">
        <v>75</v>
      </c>
      <c r="AM8" s="107" t="n">
        <v>2017</v>
      </c>
      <c r="AN8" s="115" t="s">
        <v>76</v>
      </c>
      <c r="AO8" s="115" t="n">
        <f aca="false">IFERROR(13.31*(INDEX('LCU per US$, period average'!$A$4:$O$270,MATCH(A8,'LCU per US$, period average'!$A$4:$A$270),MATCH(AM8,'LCU per US$, period average'!$A$4:$O$4))),"NA")</f>
        <v>220.449629173628</v>
      </c>
      <c r="AP8" s="115" t="n">
        <f aca="false">IFERROR(AO8*30.42,"NA")</f>
        <v>6706.07771946177</v>
      </c>
      <c r="AQ8" s="115" t="n">
        <f aca="false" t="array" ref="AQ8:AQ8">IFERROR(AP8/(INDEX('LCU per US$, period average'!$A$4:$O$270,MATCH(A8,'LCU per US$, period average'!$A$4:$A$270),MATCH(AM8,'LCU per US$, period average'!$A$4:$O$4))),"NA")</f>
        <v>404.8902</v>
      </c>
      <c r="AR8" s="117" t="n">
        <f aca="false">IFERROR(AQ8*HLOOKUP(AM8,'LCU per US$, period average'!$A$4:$O$270,76),"NA")</f>
        <v>358.411035284288</v>
      </c>
      <c r="AS8" s="115" t="n">
        <f aca="false" t="array" ref="AS8:AS8">IFERROR(AP8/(INDEX('PPP private conversion factor'!$A$4:$O$270,MATCH(A8,'PPP private conversion factor'!$A$4:$A$270),MATCH(AM8,'PPP private conversion factor'!$A$4:$O$4))),"NA")</f>
        <v>620.476983721829</v>
      </c>
      <c r="AT8" s="115" t="n">
        <f aca="false">IFERROR(AP8*G8,"NA")</f>
        <v>26824.3108778471</v>
      </c>
      <c r="AU8" s="115" t="str">
        <f aca="false">IFERROR(AQ8*E8,"NA")</f>
        <v>NA</v>
      </c>
      <c r="AV8" s="115" t="str">
        <f aca="false">IFERROR(AR8*E8,"NA")</f>
        <v>NA</v>
      </c>
      <c r="AW8" s="129" t="str">
        <f aca="false">IFERROR(AS8*E8,"NA")</f>
        <v>NA</v>
      </c>
      <c r="AX8" s="130" t="str">
        <f aca="false">CC8</f>
        <v>Argentina / Non-Metropolitan Urban area / All</v>
      </c>
      <c r="AY8" s="113" t="n">
        <v>2022</v>
      </c>
      <c r="AZ8" s="131" t="s">
        <v>77</v>
      </c>
      <c r="BA8" s="115" t="n">
        <v>107942</v>
      </c>
      <c r="BB8" s="115" t="n">
        <f aca="false">IFERROR(BA8/(INDEX('LCU per US$, period average'!$A$4:$O$270,MATCH(A8,'LCU per US$, period average'!$A$4:$A$270),MATCH(AY8,'LCU per US$, period average'!$A$4:$O$4))),"NA")</f>
        <v>826.403698459345</v>
      </c>
      <c r="BC8" s="117" t="n">
        <f aca="false">IFERROR(BB8*HLOOKUP(AY8,'LCU per US$, period average'!$A$4:$O$270,76),"NA")</f>
        <v>784.772581753741</v>
      </c>
      <c r="BD8" s="116" t="str">
        <f aca="false" t="array" ref="BD8:BD8">IFERROR(BA8/(INDEX('PPP private conversion factor'!$A$4:$O$270,MATCH(A8,'PPP private conversion factor'!$A$4:$A$270),MATCH(AY8,'PPP private conversion factor'!$A$4:$O$4))),"NA")</f>
        <v>NA</v>
      </c>
      <c r="BE8" s="116" t="n">
        <f aca="false">IFERROR(BA8*H8,"NA")</f>
        <v>179183.72</v>
      </c>
      <c r="BF8" s="116" t="n">
        <f aca="false">IFERROR(BB8*H8,"NA")</f>
        <v>1652.80739691869</v>
      </c>
      <c r="BG8" s="116" t="n">
        <f aca="false">IFERROR(BC8*H8,"NA")</f>
        <v>1569.54516350748</v>
      </c>
      <c r="BH8" s="118" t="str">
        <f aca="false">IFERROR(BD8*H8,"NA")</f>
        <v>NA</v>
      </c>
      <c r="BI8" s="116" t="str">
        <f aca="false">CC8</f>
        <v>Argentina / Non-Metropolitan Urban area / All</v>
      </c>
      <c r="BJ8" s="113" t="n">
        <v>2023</v>
      </c>
      <c r="BK8" s="132" t="s">
        <v>78</v>
      </c>
      <c r="BL8" s="133" t="s">
        <v>79</v>
      </c>
      <c r="BM8" s="115" t="n">
        <v>112500</v>
      </c>
      <c r="BN8" s="115" t="n">
        <f aca="false" t="array" ref="BN8:BN8">IFERROR(BM8/(INDEX('LCU per US$, period average'!$A$4:$O$270,MATCH(A8,'LCU per US$, period average'!$A$4:$A$270),MATCH(BJ8,'LCU per US$, period average'!A$4:$O$4))),"NA")</f>
        <v>861.299735753241</v>
      </c>
      <c r="BO8" s="117" t="n">
        <f aca="false">IFERROR(BN8*HLOOKUP(BJ8,'LCU per US$, period average'!$A$4:$O$270,76),"NA")</f>
        <v>817.910687659074</v>
      </c>
      <c r="BP8" s="115" t="str">
        <f aca="false" t="array" ref="BP8:BP8">IFERROR(BM8/(INDEX('PPP private conversion factor'!$A$4:$O$270,MATCH(A8,'PPP private conversion factor'!$A$4:$A$270),MATCH(BJ8,'PPP private conversion factor'!$A$4:$O$4))),"NA")</f>
        <v>NA</v>
      </c>
      <c r="BQ8" s="115" t="n">
        <f aca="false">IFERROR(BM8*I8,"NA")</f>
        <v>186750</v>
      </c>
      <c r="BR8" s="115" t="n">
        <f aca="false">IFERROR(BN8*I8,"NA")</f>
        <v>1429.75756135038</v>
      </c>
      <c r="BS8" s="115" t="n">
        <f aca="false">IFERROR(BO8*I8,"NA")</f>
        <v>1357.73174151406</v>
      </c>
      <c r="BT8" s="115" t="str">
        <f aca="false">IFERROR(BP8*I8,"NA")</f>
        <v>NA</v>
      </c>
      <c r="BU8" s="113" t="s">
        <v>80</v>
      </c>
      <c r="BV8" s="134" t="s">
        <v>81</v>
      </c>
      <c r="BW8" s="135"/>
      <c r="BX8" s="136"/>
      <c r="BY8" s="136"/>
      <c r="BZ8" s="136"/>
      <c r="CA8" s="136"/>
      <c r="CB8" s="136"/>
      <c r="CC8" s="136" t="str">
        <f aca="false">CONCATENATE(A8," / ",B8," area / ",C8)</f>
        <v>Argentina / Non-Metropolitan Urban area / All</v>
      </c>
      <c r="CD8" s="105" t="s">
        <v>69</v>
      </c>
    </row>
    <row r="9" customFormat="false" ht="64.9" hidden="false" customHeight="false" outlineLevel="0" collapsed="false">
      <c r="A9" s="104" t="s">
        <v>66</v>
      </c>
      <c r="B9" s="88" t="s">
        <v>82</v>
      </c>
      <c r="C9" s="90" t="s">
        <v>68</v>
      </c>
      <c r="D9" s="105" t="s">
        <v>83</v>
      </c>
      <c r="E9" s="106" t="s">
        <v>84</v>
      </c>
      <c r="F9" s="107" t="s">
        <v>71</v>
      </c>
      <c r="G9" s="108" t="n">
        <v>4</v>
      </c>
      <c r="H9" s="108" t="n">
        <v>2</v>
      </c>
      <c r="I9" s="109" t="n">
        <v>1.66</v>
      </c>
      <c r="J9" s="110" t="str">
        <f aca="false">CC9</f>
        <v>Argentina / Rural area / All</v>
      </c>
      <c r="K9" s="131" t="s">
        <v>77</v>
      </c>
      <c r="L9" s="112" t="s">
        <v>85</v>
      </c>
      <c r="M9" s="113" t="n">
        <v>2022</v>
      </c>
      <c r="N9" s="137"/>
      <c r="O9" s="115" t="n">
        <f aca="false">IFERROR(S9/G9,"NA")</f>
        <v>30800.75</v>
      </c>
      <c r="P9" s="116" t="n">
        <f aca="false">IFERROR(IF(ISBLANK(O9),"",T9/G9),"NA")</f>
        <v>235.810469653348</v>
      </c>
      <c r="Q9" s="116" t="n">
        <f aca="false">IFERROR(IF(ISBLANK(O9),"",U9/G9),"NA")</f>
        <v>223.931223225913</v>
      </c>
      <c r="R9" s="117" t="str">
        <f aca="false">IFERROR(V9/F9,"NA")</f>
        <v>NA</v>
      </c>
      <c r="S9" s="115" t="n">
        <v>123203</v>
      </c>
      <c r="T9" s="117" t="n">
        <f aca="false" t="array" ref="T9:T9">IFERROR(S9/(INDEX('LCU per US$, period average'!$A$4:$O$270,MATCH(A9,'LCU per US$, period average'!$A$4:$A$270),MATCH(M9,'LCU per US$, period average'!$A$4:$O$4))),"NA")</f>
        <v>943.241878613392</v>
      </c>
      <c r="U9" s="117" t="n">
        <f aca="false">IFERROR(T9*HLOOKUP(M9,'LCU per US$, period average'!$A$4:$O$270,76),"NA")</f>
        <v>895.724892903653</v>
      </c>
      <c r="V9" s="118" t="str">
        <f aca="false" t="array" ref="V9:V9">IFERROR(S9/(INDEX('PPP private conversion factor'!$A$4:$O$270,MATCH(A9,'PPP private conversion factor'!$A$4:$A$270),MATCH(M9,'PPP private conversion factor'!$A$4:$O$4))),"NA")</f>
        <v>NA</v>
      </c>
      <c r="W9" s="119" t="str">
        <f aca="false">CC9</f>
        <v>Argentina / Rural area / All</v>
      </c>
      <c r="X9" s="120" t="s">
        <v>74</v>
      </c>
      <c r="Y9" s="121" t="n">
        <v>2021</v>
      </c>
      <c r="Z9" s="122" t="n">
        <v>0.106</v>
      </c>
      <c r="AA9" s="123" t="n">
        <v>6.85</v>
      </c>
      <c r="AB9" s="123" t="n">
        <v>352.8</v>
      </c>
      <c r="AC9" s="124" t="n">
        <f aca="false" t="array" ref="AC9:AC9">IFERROR(AE9/(INDEX('LCU per US$, period average'!$A$4:$O$270,MATCH(A9,'LCU per US$, period average'!$A$4:$A$270),MATCH(Y9,'LCU per US$, period average'!$A$4:$O$4))),"NA")</f>
        <v>112.98128440412</v>
      </c>
      <c r="AD9" s="125" t="n">
        <f aca="false">IFERROR(AC9*HLOOKUP(Y9,'LCU per US$, period average'!$B$4:$O$270,76),"NA")</f>
        <v>95.5250137679988</v>
      </c>
      <c r="AE9" s="124" t="n">
        <f aca="false">IFERROR(AB9*30.42,"NA")</f>
        <v>10732.176</v>
      </c>
      <c r="AF9" s="124" t="str">
        <f aca="false" t="array" ref="AF9:AF9">IFERROR(AE9/(INDEX('PPP private conversion factor'!$A$4:$O$270,MATCH(A9,'PPP private conversion factor'!$A$4:$A$270),MATCH(Y9,'PPP private conversion factor'!$A$4:$O$4))),"NA")</f>
        <v>NA</v>
      </c>
      <c r="AG9" s="126" t="n">
        <f aca="false">IFERROR(AC9*G9,"NA")</f>
        <v>451.925137616482</v>
      </c>
      <c r="AH9" s="126" t="n">
        <f aca="false">IFERROR(AD9*G9,"NA")</f>
        <v>382.100055071995</v>
      </c>
      <c r="AI9" s="126" t="n">
        <f aca="false">IFERROR(AE9*G9,"NA")</f>
        <v>42928.704</v>
      </c>
      <c r="AJ9" s="126" t="str">
        <f aca="false">IFERROR(AF9*G9,"NA")</f>
        <v>NA</v>
      </c>
      <c r="AK9" s="127" t="str">
        <f aca="false">CC9</f>
        <v>Argentina / Rural area / All</v>
      </c>
      <c r="AL9" s="138" t="s">
        <v>75</v>
      </c>
      <c r="AM9" s="107" t="n">
        <v>2017</v>
      </c>
      <c r="AN9" s="115" t="s">
        <v>76</v>
      </c>
      <c r="AO9" s="115" t="n">
        <f aca="false">IFERROR(13.31*(INDEX('LCU per US$, period average'!$A$4:$O$270,MATCH(A9,'LCU per US$, period average'!$A$4:$A$270),MATCH(AM9,'LCU per US$, period average'!$A$4:$O$4))),"NA")</f>
        <v>220.449629173628</v>
      </c>
      <c r="AP9" s="115" t="n">
        <f aca="false">IFERROR(AO9*30.42,"NA")</f>
        <v>6706.07771946177</v>
      </c>
      <c r="AQ9" s="115" t="n">
        <f aca="false">IFERROR(AP9/(INDEX('LCU per US$, period average'!$A$4:$O$270,MATCH(A9,'LCU per US$, period average'!$A$4:$A$270),MATCH(AM9,'LCU per US$, period average'!$A$4:$O$4))),"NA")</f>
        <v>404.8902</v>
      </c>
      <c r="AR9" s="117" t="n">
        <f aca="false">IFERROR(AQ9*HLOOKUP(AM9,'LCU per US$, period average'!$A$4:$O$270,76),"NA")</f>
        <v>358.411035284288</v>
      </c>
      <c r="AS9" s="115" t="n">
        <f aca="false" t="array" ref="AS9:AS9">IFERROR(AP9/(INDEX('PPP private conversion factor'!$A$4:$O$270,MATCH(A9,'PPP private conversion factor'!$A$4:$A$270),MATCH(AM9,'PPP private conversion factor'!$A$4:$O$4))),"NA")</f>
        <v>620.476983721829</v>
      </c>
      <c r="AT9" s="115" t="n">
        <f aca="false">IFERROR(AP9*G9,"NA")</f>
        <v>26824.3108778471</v>
      </c>
      <c r="AU9" s="115" t="str">
        <f aca="false">IFERROR(AQ9*E9,"NA")</f>
        <v>NA</v>
      </c>
      <c r="AV9" s="115" t="str">
        <f aca="false">IFERROR(AR9*E9,"NA")</f>
        <v>NA</v>
      </c>
      <c r="AW9" s="129" t="str">
        <f aca="false">IFERROR(AS9*E9,"NA")</f>
        <v>NA</v>
      </c>
      <c r="AX9" s="130" t="str">
        <f aca="false">CC9</f>
        <v>Argentina / Rural area / All</v>
      </c>
      <c r="AY9" s="113" t="s">
        <v>76</v>
      </c>
      <c r="AZ9" s="115" t="s">
        <v>76</v>
      </c>
      <c r="BA9" s="115" t="s">
        <v>76</v>
      </c>
      <c r="BB9" s="115" t="str">
        <f aca="false" t="array" ref="BB9:BB9">IFERROR(BA9/(INDEX('LCU per US$, period average'!$A$4:$O$270,MATCH(A9,'LCU per US$, period average'!$A$4:$A$270),MATCH(AY9,'LCU per US$, period average'!$A$4:$O$4))),"NA")</f>
        <v>NA</v>
      </c>
      <c r="BC9" s="117" t="str">
        <f aca="false">IFERROR(BB9*HLOOKUP(AY9,'LCU per US$, period average'!$A$4:$O$270,76),"NA")</f>
        <v>NA</v>
      </c>
      <c r="BD9" s="116" t="str">
        <f aca="false" t="array" ref="BD9:BD9">IFERROR(BA9/(INDEX('PPP private conversion factor'!$A$4:$O$270,MATCH(A9,'PPP private conversion factor'!$A$4:$A$270),MATCH(AY9,'PPP private conversion factor'!$A$4:$O$4))),"NA")</f>
        <v>NA</v>
      </c>
      <c r="BE9" s="116" t="str">
        <f aca="false">IFERROR(BA9*H9,"NA")</f>
        <v>NA</v>
      </c>
      <c r="BF9" s="116" t="str">
        <f aca="false">IFERROR(BB9*H9,"NA")</f>
        <v>NA</v>
      </c>
      <c r="BG9" s="116" t="str">
        <f aca="false">IFERROR(BC9*H9,"NA")</f>
        <v>NA</v>
      </c>
      <c r="BH9" s="118" t="str">
        <f aca="false">IFERROR(BD9*H9,"NA")</f>
        <v>NA</v>
      </c>
      <c r="BI9" s="116" t="str">
        <f aca="false">CC9</f>
        <v>Argentina / Rural area / All</v>
      </c>
      <c r="BJ9" s="113" t="n">
        <v>2023</v>
      </c>
      <c r="BK9" s="132" t="s">
        <v>78</v>
      </c>
      <c r="BL9" s="133" t="s">
        <v>79</v>
      </c>
      <c r="BM9" s="115" t="n">
        <v>112500</v>
      </c>
      <c r="BN9" s="115" t="n">
        <f aca="false" t="array" ref="BN9:BN9">IFERROR(BM9/(INDEX('LCU per US$, period average'!$A$4:$O$270,MATCH(A9,'LCU per US$, period average'!$A$4:$A$270),MATCH(BJ9,'LCU per US$, period average'!A$4:$O$4))),"NA")</f>
        <v>861.299735753241</v>
      </c>
      <c r="BO9" s="117" t="n">
        <f aca="false">IFERROR(BN9*HLOOKUP(BJ9,'LCU per US$, period average'!$A$4:$O$270,76),"NA")</f>
        <v>817.910687659074</v>
      </c>
      <c r="BP9" s="115" t="str">
        <f aca="false" t="array" ref="BP9:BP9">IFERROR(BM9/(INDEX('PPP private conversion factor'!$A$4:$O$270,MATCH(A9,'PPP private conversion factor'!$A$4:$A$270),MATCH(BJ9,'PPP private conversion factor'!$A$4:$O$4))),"NA")</f>
        <v>NA</v>
      </c>
      <c r="BQ9" s="115" t="n">
        <f aca="false">IFERROR(BM9*I9,"NA")</f>
        <v>186750</v>
      </c>
      <c r="BR9" s="115" t="n">
        <f aca="false">IFERROR(BN9*I9,"NA")</f>
        <v>1429.75756135038</v>
      </c>
      <c r="BS9" s="115" t="n">
        <f aca="false">IFERROR(BO9*I9,"NA")</f>
        <v>1357.73174151406</v>
      </c>
      <c r="BT9" s="115" t="str">
        <f aca="false">IFERROR(BP9*I9,"NA")</f>
        <v>NA</v>
      </c>
      <c r="BU9" s="113" t="s">
        <v>80</v>
      </c>
      <c r="BV9" s="134" t="s">
        <v>81</v>
      </c>
      <c r="BW9" s="135"/>
      <c r="BX9" s="136"/>
      <c r="BY9" s="136"/>
      <c r="BZ9" s="136"/>
      <c r="CA9" s="136"/>
      <c r="CB9" s="136"/>
      <c r="CC9" s="136" t="str">
        <f aca="false">CONCATENATE(A9," / ",B9," area / ",C9)</f>
        <v>Argentina / Rural area / All</v>
      </c>
      <c r="CD9" s="105" t="s">
        <v>83</v>
      </c>
    </row>
    <row r="10" customFormat="false" ht="115.65" hidden="false" customHeight="false" outlineLevel="0" collapsed="false">
      <c r="A10" s="104" t="s">
        <v>86</v>
      </c>
      <c r="B10" s="88" t="s">
        <v>87</v>
      </c>
      <c r="C10" s="90" t="s">
        <v>88</v>
      </c>
      <c r="D10" s="105" t="s">
        <v>89</v>
      </c>
      <c r="E10" s="139" t="s">
        <v>90</v>
      </c>
      <c r="F10" s="107" t="s">
        <v>91</v>
      </c>
      <c r="G10" s="108" t="n">
        <v>4</v>
      </c>
      <c r="H10" s="108" t="n">
        <v>2</v>
      </c>
      <c r="I10" s="109" t="n">
        <v>1.58</v>
      </c>
      <c r="J10" s="110" t="str">
        <f aca="false">CC10</f>
        <v>Bangladesh / Urban area / Satellite Cities</v>
      </c>
      <c r="K10" s="133" t="s">
        <v>72</v>
      </c>
      <c r="L10" s="140" t="s">
        <v>92</v>
      </c>
      <c r="M10" s="113" t="n">
        <v>2022</v>
      </c>
      <c r="N10" s="137"/>
      <c r="O10" s="115" t="n">
        <f aca="false">IFERROR(S10/G10,"NA")</f>
        <v>7602</v>
      </c>
      <c r="P10" s="116" t="n">
        <f aca="false">IFERROR(IF(ISBLANK(O10),"",T10/G10),"NA")</f>
        <v>82.8596909397485</v>
      </c>
      <c r="Q10" s="116" t="n">
        <f aca="false">IFERROR(IF(ISBLANK(O10),"",U10/G10),"NA")</f>
        <v>78.6855306956282</v>
      </c>
      <c r="R10" s="117" t="str">
        <f aca="false">IFERROR(V10/F10,"NA")</f>
        <v>NA</v>
      </c>
      <c r="S10" s="115" t="n">
        <v>30408</v>
      </c>
      <c r="T10" s="117" t="n">
        <f aca="false" t="array" ref="T10:T10">IFERROR(S10/(INDEX('LCU per US$, period average'!$A$4:$O$270,MATCH(A10,'LCU per US$, period average'!$A$4:$A$270),MATCH(M10,'LCU per US$, period average'!$A$4:$O$4))),"NA")</f>
        <v>331.438763758994</v>
      </c>
      <c r="U10" s="117" t="n">
        <f aca="false">IFERROR(T10*HLOOKUP(M10,'LCU per US$, period average'!$A$4:$O$270,76),"NA")</f>
        <v>314.742122782513</v>
      </c>
      <c r="V10" s="118" t="n">
        <f aca="false" t="array" ref="V10:V10">IFERROR(S10/(INDEX('PPP private conversion factor'!$A$4:$O$270,MATCH(A10,'PPP private conversion factor'!$A$4:$A$270),MATCH(M10,'PPP private conversion factor'!$A$4:$O$4))),"NA")</f>
        <v>918.737213065588</v>
      </c>
      <c r="W10" s="119" t="str">
        <f aca="false">CC10</f>
        <v>Bangladesh / Urban area / Satellite Cities</v>
      </c>
      <c r="X10" s="120" t="s">
        <v>74</v>
      </c>
      <c r="Y10" s="121" t="n">
        <v>2016</v>
      </c>
      <c r="Z10" s="122" t="n">
        <v>0.869</v>
      </c>
      <c r="AA10" s="123" t="n">
        <v>6.85</v>
      </c>
      <c r="AB10" s="123" t="n">
        <v>191.3</v>
      </c>
      <c r="AC10" s="124" t="n">
        <f aca="false" t="array" ref="AC10:AC10">IFERROR(AE10/(INDEX('LCU per US$, period average'!$A$4:$O$270,MATCH(A10,'LCU per US$, period average'!$A$4:$A$270),MATCH(Y10,'LCU per US$, period average'!$A$4:$O$4))),"NA")</f>
        <v>74.1619411966924</v>
      </c>
      <c r="AD10" s="125" t="n">
        <f aca="false">IFERROR(AC10*HLOOKUP(Y10,'LCU per US$, period average'!$B$4:$O$270,76),"NA")</f>
        <v>66.9994874315425</v>
      </c>
      <c r="AE10" s="124" t="n">
        <f aca="false">IFERROR(AB10*30.42,"NA")</f>
        <v>5819.346</v>
      </c>
      <c r="AF10" s="124" t="n">
        <f aca="false" t="array" ref="AF10:AF10">IFERROR(AE10/(INDEX('PPP private conversion factor'!$A$4:$O$270,MATCH(A10,'PPP private conversion factor'!$A$4:$A$270),MATCH(Y10,'PPP private conversion factor'!$A$4:$O$4))),"NA")</f>
        <v>204.38796993105</v>
      </c>
      <c r="AG10" s="126" t="n">
        <f aca="false">IFERROR(AC10*G10,"NA")</f>
        <v>296.647764786769</v>
      </c>
      <c r="AH10" s="126" t="n">
        <f aca="false">IFERROR(AD10*G10,"NA")</f>
        <v>267.99794972617</v>
      </c>
      <c r="AI10" s="126" t="n">
        <f aca="false">IFERROR(AE10*G10,"NA")</f>
        <v>23277.384</v>
      </c>
      <c r="AJ10" s="126" t="n">
        <f aca="false">IFERROR(AF10*G10,"NA")</f>
        <v>817.551879724199</v>
      </c>
      <c r="AK10" s="127" t="str">
        <f aca="false">CC10</f>
        <v>Bangladesh / Urban area / Satellite Cities</v>
      </c>
      <c r="AL10" s="138" t="s">
        <v>75</v>
      </c>
      <c r="AM10" s="107" t="n">
        <v>2016</v>
      </c>
      <c r="AN10" s="141" t="s">
        <v>93</v>
      </c>
      <c r="AO10" s="115" t="n">
        <f aca="false">IFERROR(2.57*(INDEX('LCU per US$, period average'!$A$4:$O$270,MATCH(A10,'LCU per US$, period average'!$A$4:$A$270),MATCH(AM10,'LCU per US$, period average'!$A$4:$O$4))),"NA")</f>
        <v>201.662995583333</v>
      </c>
      <c r="AP10" s="115" t="n">
        <f aca="false">IFERROR(AO10*30.42,"NA")</f>
        <v>6134.588325645</v>
      </c>
      <c r="AQ10" s="115" t="n">
        <f aca="false" t="array" ref="AQ10:AQ10">IFERROR(AP10/(INDEX('LCU per US$, period average'!$A$4:$O$270,MATCH(A10,'LCU per US$, period average'!$A$4:$A$270),MATCH(AM10,'LCU per US$, period average'!$A$4:$O$4))),"NA")</f>
        <v>78.1794</v>
      </c>
      <c r="AR10" s="117" t="n">
        <f aca="false">IFERROR(AQ10*HLOOKUP(AM10,'LCU per US$, period average'!$A$4:$O$270,76),"NA")</f>
        <v>70.6289458337311</v>
      </c>
      <c r="AS10" s="115" t="n">
        <f aca="false" t="array" ref="AS10:AS10">IFERROR(AP10/(INDEX('PPP private conversion factor'!$A$4:$O$270,MATCH(A10,'PPP private conversion factor'!$A$4:$A$270),MATCH(AM10,'PPP private conversion factor'!$A$4:$O$4))),"NA")</f>
        <v>215.459959631426</v>
      </c>
      <c r="AT10" s="115" t="n">
        <f aca="false">AP10*G10</f>
        <v>24538.35330258</v>
      </c>
      <c r="AU10" s="115" t="str">
        <f aca="false">IFERROR(AQ10*E10,"NA")</f>
        <v>NA</v>
      </c>
      <c r="AV10" s="115" t="str">
        <f aca="false">IFERROR(AR10*E10,"NA")</f>
        <v>NA</v>
      </c>
      <c r="AW10" s="129" t="str">
        <f aca="false">IFERROR(AS10*E10,"NA")</f>
        <v>NA</v>
      </c>
      <c r="AX10" s="130" t="str">
        <f aca="false">CC10</f>
        <v>Bangladesh / Urban area / Satellite Cities</v>
      </c>
      <c r="AY10" s="113" t="n">
        <v>2022</v>
      </c>
      <c r="AZ10" s="133" t="s">
        <v>77</v>
      </c>
      <c r="BA10" s="115" t="n">
        <v>19255</v>
      </c>
      <c r="BB10" s="115" t="n">
        <f aca="false" t="array" ref="BB10:BB10">IFERROR(BA10/(INDEX('LCU per US$, period average'!$A$4:$O$270,MATCH(A10,'LCU per US$, period average'!$A$4:$A$270),MATCH(AY10,'LCU per US$, period average'!$A$4:$O$4))),"NA")</f>
        <v>209.874157990642</v>
      </c>
      <c r="BC10" s="117" t="n">
        <f aca="false">IFERROR(BB10*HLOOKUP(AY10,'LCU per US$, period average'!$A$4:$O$270,76),"NA")</f>
        <v>199.301485601726</v>
      </c>
      <c r="BD10" s="116" t="n">
        <f aca="false" t="array" ref="BD10:BD10">IFERROR(BA10/(INDEX('PPP private conversion factor'!$A$4:$O$270,MATCH(A10,'PPP private conversion factor'!$A$4:$A$270),MATCH(AY10,'PPP private conversion factor'!$A$4:$O$4))),"NA")</f>
        <v>581.764175137395</v>
      </c>
      <c r="BE10" s="116" t="n">
        <f aca="false">IFERROR(BA10*H10,"NA")</f>
        <v>30422.9</v>
      </c>
      <c r="BF10" s="116" t="n">
        <f aca="false">IFERROR(BB10*H10,"NA")</f>
        <v>419.748315981283</v>
      </c>
      <c r="BG10" s="116" t="n">
        <f aca="false">IFERROR(BC10*H10,"NA")</f>
        <v>398.602971203452</v>
      </c>
      <c r="BH10" s="118" t="n">
        <f aca="false">IFERROR(BD10*H10,"NA")</f>
        <v>1163.52835027479</v>
      </c>
      <c r="BI10" s="116" t="str">
        <f aca="false">CC10</f>
        <v>Bangladesh / Urban area / Satellite Cities</v>
      </c>
      <c r="BJ10" s="113" t="n">
        <v>2023</v>
      </c>
      <c r="BK10" s="132" t="s">
        <v>94</v>
      </c>
      <c r="BL10" s="133" t="s">
        <v>79</v>
      </c>
      <c r="BM10" s="115" t="n">
        <v>1500</v>
      </c>
      <c r="BN10" s="115" t="n">
        <f aca="false" t="array" ref="BN10:BN10">IFERROR(BM10/(INDEX('LCU per US$, period average'!$A$4:$O$270,MATCH(A10,'LCU per US$, period average'!$A$4:$A$270),MATCH(BJ10,'LCU per US$, period average'!A$4:$O$4))),"NA")</f>
        <v>16.349583847622</v>
      </c>
      <c r="BO10" s="117" t="n">
        <f aca="false">IFERROR(BN10*HLOOKUP(BJ10,'LCU per US$, period average'!$A$4:$O$270,76),"NA")</f>
        <v>15.525953175933</v>
      </c>
      <c r="BP10" s="115" t="n">
        <f aca="false" t="array" ref="BP10:BP10">IFERROR(BM10/(INDEX('PPP private conversion factor'!$A$4:$O$270,MATCH(A10,'PPP private conversion factor'!$A$4:$A$270),MATCH(BJ10,'PPP private conversion factor'!$A$4:$O$4))),"NA")</f>
        <v>45.320501828413</v>
      </c>
      <c r="BQ10" s="115" t="n">
        <f aca="false">IFERROR(BM10*I10,"NA")</f>
        <v>2370</v>
      </c>
      <c r="BR10" s="115" t="n">
        <f aca="false">IFERROR(BN10*I10,"NA")</f>
        <v>25.8323424792428</v>
      </c>
      <c r="BS10" s="115" t="n">
        <f aca="false">IFERROR(BO10*I10,"NA")</f>
        <v>24.5310060179741</v>
      </c>
      <c r="BT10" s="115" t="n">
        <f aca="false">IFERROR(BP10*I10,"NA")</f>
        <v>71.6063928888925</v>
      </c>
      <c r="BU10" s="113" t="s">
        <v>95</v>
      </c>
      <c r="BV10" s="134" t="s">
        <v>96</v>
      </c>
      <c r="BW10" s="135"/>
      <c r="BX10" s="136"/>
      <c r="BY10" s="136"/>
      <c r="BZ10" s="136"/>
      <c r="CA10" s="136"/>
      <c r="CB10" s="136"/>
      <c r="CC10" s="136" t="str">
        <f aca="false">CONCATENATE(A10," / ",B10," area / ",C10)</f>
        <v>Bangladesh / Urban area / Satellite Cities</v>
      </c>
      <c r="CD10" s="105" t="s">
        <v>89</v>
      </c>
    </row>
    <row r="11" customFormat="false" ht="90.25" hidden="false" customHeight="false" outlineLevel="0" collapsed="false">
      <c r="A11" s="104" t="s">
        <v>86</v>
      </c>
      <c r="B11" s="88" t="s">
        <v>87</v>
      </c>
      <c r="C11" s="90" t="s">
        <v>97</v>
      </c>
      <c r="D11" s="105" t="s">
        <v>98</v>
      </c>
      <c r="E11" s="139" t="s">
        <v>90</v>
      </c>
      <c r="F11" s="107" t="s">
        <v>91</v>
      </c>
      <c r="G11" s="108" t="n">
        <v>4</v>
      </c>
      <c r="H11" s="108" t="n">
        <v>2</v>
      </c>
      <c r="I11" s="109" t="n">
        <v>1.58</v>
      </c>
      <c r="J11" s="110" t="str">
        <f aca="false">CC11</f>
        <v>Bangladesh / Urban area / Dhaka City</v>
      </c>
      <c r="K11" s="133" t="s">
        <v>72</v>
      </c>
      <c r="L11" s="140" t="s">
        <v>99</v>
      </c>
      <c r="M11" s="113" t="n">
        <v>2022</v>
      </c>
      <c r="N11" s="137"/>
      <c r="O11" s="115" t="n">
        <f aca="false">IFERROR(S11/G11,"NA")</f>
        <v>9181</v>
      </c>
      <c r="P11" s="116" t="n">
        <f aca="false">IFERROR(IF(ISBLANK(O11),"",T11/G11),"NA")</f>
        <v>100.070352870012</v>
      </c>
      <c r="Q11" s="116" t="n">
        <f aca="false">IFERROR(IF(ISBLANK(O11),"",U11/G11),"NA")</f>
        <v>95.0291840721603</v>
      </c>
      <c r="R11" s="117" t="str">
        <f aca="false">IFERROR(V11/F11,"NA")</f>
        <v>NA</v>
      </c>
      <c r="S11" s="115" t="n">
        <v>36724</v>
      </c>
      <c r="T11" s="117" t="n">
        <f aca="false" t="array" ref="T11:T11">IFERROR(S11/(INDEX('LCU per US$, period average'!$A$4:$O$270,MATCH(A11,'LCU per US$, period average'!$A$4:$A$270),MATCH(M11,'LCU per US$, period average'!$A$4:$O$4))),"NA")</f>
        <v>400.281411480048</v>
      </c>
      <c r="U11" s="117" t="n">
        <f aca="false">IFERROR(T11*HLOOKUP(M11,'LCU per US$, period average'!$A$4:$O$270,76),"NA")</f>
        <v>380.116736288641</v>
      </c>
      <c r="V11" s="118" t="n">
        <f aca="false" t="array" ref="V11:V11">IFERROR(S11/(INDEX('PPP private conversion factor'!$A$4:$O$270,MATCH(A11,'PPP private conversion factor'!$A$4:$A$270),MATCH(M11,'PPP private conversion factor'!$A$4:$O$4))),"NA")</f>
        <v>1109.56673943109</v>
      </c>
      <c r="W11" s="119" t="str">
        <f aca="false">CC11</f>
        <v>Bangladesh / Urban area / Dhaka City</v>
      </c>
      <c r="X11" s="120" t="s">
        <v>74</v>
      </c>
      <c r="Y11" s="121" t="n">
        <v>2016</v>
      </c>
      <c r="Z11" s="122" t="n">
        <v>0.869</v>
      </c>
      <c r="AA11" s="123" t="n">
        <v>6.85</v>
      </c>
      <c r="AB11" s="123" t="n">
        <v>103.7</v>
      </c>
      <c r="AC11" s="124" t="n">
        <f aca="false" t="array" ref="AC11:AC11">IFERROR(AE11/(INDEX('LCU per US$, period average'!$A$4:$O$270,MATCH(A11,'LCU per US$, period average'!$A$4:$A$270),MATCH(Y11,'LCU per US$, period average'!$A$4:$O$4))),"NA")</f>
        <v>40.2017423005593</v>
      </c>
      <c r="AD11" s="125" t="n">
        <f aca="false">IFERROR(AC11*HLOOKUP(Y11,'LCU per US$, period average'!$B$4:$O$270,76),"NA")</f>
        <v>36.3191157692157</v>
      </c>
      <c r="AE11" s="124" t="n">
        <f aca="false">IFERROR(AB11*30.42,"NA")</f>
        <v>3154.554</v>
      </c>
      <c r="AF11" s="124" t="n">
        <f aca="false" t="array" ref="AF11:AF11">IFERROR(AE11/(INDEX('PPP private conversion factor'!$A$4:$O$270,MATCH(A11,'PPP private conversion factor'!$A$4:$A$270),MATCH(Y11,'PPP private conversion factor'!$A$4:$O$4))),"NA")</f>
        <v>110.794733308154</v>
      </c>
      <c r="AG11" s="126" t="n">
        <f aca="false">IFERROR(AC11*G11,"NA")</f>
        <v>160.806969202237</v>
      </c>
      <c r="AH11" s="126" t="n">
        <f aca="false">IFERROR(AD11*G11,"NA")</f>
        <v>145.276463076863</v>
      </c>
      <c r="AI11" s="126" t="n">
        <f aca="false">IFERROR(AE11*G11,"NA")</f>
        <v>12618.216</v>
      </c>
      <c r="AJ11" s="126" t="n">
        <f aca="false">IFERROR(AF11*G11,"NA")</f>
        <v>443.178933232616</v>
      </c>
      <c r="AK11" s="127" t="str">
        <f aca="false">CC11</f>
        <v>Bangladesh / Urban area / Dhaka City</v>
      </c>
      <c r="AL11" s="138" t="s">
        <v>75</v>
      </c>
      <c r="AM11" s="142" t="n">
        <v>2016</v>
      </c>
      <c r="AN11" s="141" t="s">
        <v>93</v>
      </c>
      <c r="AO11" s="115" t="n">
        <f aca="false">IFERROR(2.57*(INDEX('LCU per US$, period average'!$A$4:$O$270,MATCH(A11,'LCU per US$, period average'!$A$4:$A$270),MATCH(AM11,'LCU per US$, period average'!$A$4:$O$4))),"NA")</f>
        <v>201.662995583333</v>
      </c>
      <c r="AP11" s="115" t="n">
        <f aca="false">IFERROR(AO11*30.42,"NA")</f>
        <v>6134.588325645</v>
      </c>
      <c r="AQ11" s="115" t="n">
        <f aca="false" t="array" ref="AQ11:AQ11">IFERROR(AP11/(INDEX('LCU per US$, period average'!$A$4:$O$270,MATCH(A11,'LCU per US$, period average'!$A$4:$A$270),MATCH(AM11,'LCU per US$, period average'!$A$4:$O$4))),"NA")</f>
        <v>78.1794</v>
      </c>
      <c r="AR11" s="117" t="n">
        <f aca="false">IFERROR(AQ11*HLOOKUP(AM11,'LCU per US$, period average'!$A$4:$O$270,76),"NA")</f>
        <v>70.6289458337311</v>
      </c>
      <c r="AS11" s="115" t="n">
        <f aca="false" t="array" ref="AS11:AS11">IFERROR(AP11/(INDEX('PPP private conversion factor'!$A$4:$O$270,MATCH(A11,'PPP private conversion factor'!$A$4:$A$270),MATCH(AM11,'PPP private conversion factor'!$A$4:$O$4))),"NA")</f>
        <v>215.459959631426</v>
      </c>
      <c r="AT11" s="115" t="n">
        <f aca="false">AP11*G11</f>
        <v>24538.35330258</v>
      </c>
      <c r="AU11" s="115" t="str">
        <f aca="false">IFERROR(AQ11*E11,"NA")</f>
        <v>NA</v>
      </c>
      <c r="AV11" s="115" t="str">
        <f aca="false">IFERROR(AR11*E11,"NA")</f>
        <v>NA</v>
      </c>
      <c r="AW11" s="129" t="str">
        <f aca="false">IFERROR(AS11*E11,"NA")</f>
        <v>NA</v>
      </c>
      <c r="AX11" s="130" t="str">
        <f aca="false">CC11</f>
        <v>Bangladesh / Urban area / Dhaka City</v>
      </c>
      <c r="AY11" s="113" t="n">
        <v>2022</v>
      </c>
      <c r="AZ11" s="111" t="s">
        <v>77</v>
      </c>
      <c r="BA11" s="115" t="n">
        <v>23254</v>
      </c>
      <c r="BB11" s="115" t="n">
        <f aca="false" t="array" ref="BB11:BB11">IFERROR(BA11/(INDEX('LCU per US$, period average'!$A$4:$O$270,MATCH(A11,'LCU per US$, period average'!$A$4:$A$270),MATCH(AY11,'LCU per US$, period average'!$A$4:$O$4))),"NA")</f>
        <v>253.462148528402</v>
      </c>
      <c r="BC11" s="117" t="n">
        <f aca="false">IFERROR(BB11*HLOOKUP(AY11,'LCU per US$, period average'!$A$4:$O$270,76),"NA")</f>
        <v>240.693676768763</v>
      </c>
      <c r="BD11" s="116" t="n">
        <f aca="false" t="array" ref="BD11:BD11">IFERROR(BA11/(INDEX('PPP private conversion factor'!$A$4:$O$270,MATCH(A11,'PPP private conversion factor'!$A$4:$A$270),MATCH(AY11,'PPP private conversion factor'!$A$4:$O$4))),"NA")</f>
        <v>702.588633011944</v>
      </c>
      <c r="BE11" s="116" t="n">
        <f aca="false">IFERROR(BA11*H11,"NA")</f>
        <v>36741.32</v>
      </c>
      <c r="BF11" s="116" t="n">
        <f aca="false">IFERROR(BB11*H11,"NA")</f>
        <v>506.924297056804</v>
      </c>
      <c r="BG11" s="116" t="n">
        <f aca="false">IFERROR(BC11*H11,"NA")</f>
        <v>481.387353537526</v>
      </c>
      <c r="BH11" s="118" t="n">
        <f aca="false">IFERROR(BD11*H11,"NA")</f>
        <v>1405.17726602389</v>
      </c>
      <c r="BI11" s="116" t="str">
        <f aca="false">CC11</f>
        <v>Bangladesh / Urban area / Dhaka City</v>
      </c>
      <c r="BJ11" s="113" t="n">
        <v>2023</v>
      </c>
      <c r="BK11" s="132" t="s">
        <v>94</v>
      </c>
      <c r="BL11" s="133" t="s">
        <v>79</v>
      </c>
      <c r="BM11" s="115" t="n">
        <v>1500</v>
      </c>
      <c r="BN11" s="115" t="n">
        <f aca="false" t="array" ref="BN11:BN11">IFERROR(BM11/(INDEX('LCU per US$, period average'!$A$4:$O$270,MATCH(A11,'LCU per US$, period average'!$A$4:$A$270),MATCH(BJ11,'LCU per US$, period average'!A$4:$O$4))),"NA")</f>
        <v>16.349583847622</v>
      </c>
      <c r="BO11" s="117" t="n">
        <f aca="false">IFERROR(BN11*HLOOKUP(BJ11,'LCU per US$, period average'!$A$4:$O$270,76),"NA")</f>
        <v>15.525953175933</v>
      </c>
      <c r="BP11" s="115" t="n">
        <f aca="false" t="array" ref="BP11:BP11">IFERROR(BM11/(INDEX('PPP private conversion factor'!$A$4:$O$270,MATCH(A11,'PPP private conversion factor'!$A$4:$A$270),MATCH(BJ11,'PPP private conversion factor'!$A$4:$O$4))),"NA")</f>
        <v>45.320501828413</v>
      </c>
      <c r="BQ11" s="115" t="n">
        <f aca="false">IFERROR(BM11*I11,"NA")</f>
        <v>2370</v>
      </c>
      <c r="BR11" s="115" t="n">
        <f aca="false">IFERROR(BN11*I11,"NA")</f>
        <v>25.8323424792428</v>
      </c>
      <c r="BS11" s="115" t="n">
        <f aca="false">IFERROR(BO11*I11,"NA")</f>
        <v>24.5310060179741</v>
      </c>
      <c r="BT11" s="115" t="n">
        <f aca="false">IFERROR(BP11*I11,"NA")</f>
        <v>71.6063928888925</v>
      </c>
      <c r="BU11" s="113" t="s">
        <v>95</v>
      </c>
      <c r="BV11" s="134" t="s">
        <v>96</v>
      </c>
      <c r="BW11" s="135"/>
      <c r="BX11" s="143"/>
      <c r="BY11" s="143"/>
      <c r="BZ11" s="143"/>
      <c r="CA11" s="143"/>
      <c r="CB11" s="143"/>
      <c r="CC11" s="136" t="str">
        <f aca="false">CONCATENATE(A11," / ",B11," area / ",C11)</f>
        <v>Bangladesh / Urban area / Dhaka City</v>
      </c>
      <c r="CD11" s="105" t="s">
        <v>98</v>
      </c>
    </row>
    <row r="12" customFormat="false" ht="77.6" hidden="false" customHeight="false" outlineLevel="0" collapsed="false">
      <c r="A12" s="104" t="s">
        <v>100</v>
      </c>
      <c r="B12" s="88" t="s">
        <v>82</v>
      </c>
      <c r="C12" s="90" t="s">
        <v>68</v>
      </c>
      <c r="D12" s="105" t="s">
        <v>83</v>
      </c>
      <c r="E12" s="139" t="s">
        <v>90</v>
      </c>
      <c r="F12" s="107" t="s">
        <v>101</v>
      </c>
      <c r="G12" s="108" t="n">
        <v>4</v>
      </c>
      <c r="H12" s="108" t="n">
        <v>2</v>
      </c>
      <c r="I12" s="109" t="n">
        <v>1.59</v>
      </c>
      <c r="J12" s="110" t="str">
        <f aca="false">CC12</f>
        <v>Belize / Rural area / All</v>
      </c>
      <c r="K12" s="111" t="s">
        <v>72</v>
      </c>
      <c r="L12" s="112" t="s">
        <v>102</v>
      </c>
      <c r="M12" s="113" t="n">
        <v>2022</v>
      </c>
      <c r="N12" s="137"/>
      <c r="O12" s="115" t="n">
        <f aca="false">IFERROR(S12/G12,"NA")</f>
        <v>369.25</v>
      </c>
      <c r="P12" s="116" t="n">
        <f aca="false">IFERROR(IF(ISBLANK(O12),"",T12/G12),"NA")</f>
        <v>184.625</v>
      </c>
      <c r="Q12" s="116" t="n">
        <f aca="false">IFERROR(IF(ISBLANK(O12),"",U12/G12),"NA")</f>
        <v>175.3242854266</v>
      </c>
      <c r="R12" s="117" t="str">
        <f aca="false">IFERROR(V12/F12,"NA")</f>
        <v>NA</v>
      </c>
      <c r="S12" s="115" t="n">
        <v>1477</v>
      </c>
      <c r="T12" s="117" t="n">
        <f aca="false" t="array" ref="T12:T12">IFERROR(S12/(INDEX('LCU per US$, period average'!$A$4:$O$270,MATCH(A12,'LCU per US$, period average'!$A$4:$A$270),MATCH(M12,'LCU per US$, period average'!$A$4:$O$4))),"NA")</f>
        <v>738.5</v>
      </c>
      <c r="U12" s="117" t="n">
        <f aca="false">IFERROR(T12*HLOOKUP(M12,'LCU per US$, period average'!$A$4:$O$270,76),"NA")</f>
        <v>701.297141706401</v>
      </c>
      <c r="V12" s="118" t="str">
        <f aca="false" t="array" ref="V12:V12">IFERROR(S12/(INDEX('PPP private conversion factor'!$A$4:$O$270,MATCH(A12,'PPP private conversion factor'!$A$4:$A$270),MATCH(M12,'PPP private conversion factor'!$A$4:$O$4))),"NA")</f>
        <v>NA</v>
      </c>
      <c r="W12" s="119" t="str">
        <f aca="false">CC12</f>
        <v>Belize / Rural area / All</v>
      </c>
      <c r="X12" s="144"/>
      <c r="Y12" s="123" t="s">
        <v>76</v>
      </c>
      <c r="Z12" s="123" t="s">
        <v>76</v>
      </c>
      <c r="AA12" s="123" t="n">
        <v>6.85</v>
      </c>
      <c r="AB12" s="123" t="s">
        <v>76</v>
      </c>
      <c r="AC12" s="124" t="str">
        <f aca="false" t="array" ref="AC12:AC12">IFERROR(AE12/(INDEX('LCU per US$, period average'!$A$4:$O$270,MATCH(A12,'LCU per US$, period average'!$A$4:$A$270),MATCH(Y12,'LCU per US$, period average'!$A$4:$O$4))),"NA")</f>
        <v>NA</v>
      </c>
      <c r="AD12" s="125" t="str">
        <f aca="false">IFERROR(AC12*HLOOKUP(Y12,'LCU per US$, period average'!$B$4:$O$270,76),"NA")</f>
        <v>NA</v>
      </c>
      <c r="AE12" s="124" t="str">
        <f aca="false">IFERROR(AB12*30.42,"NA")</f>
        <v>NA</v>
      </c>
      <c r="AF12" s="124" t="str">
        <f aca="false" t="array" ref="AF12:AF12">IFERROR(AE12/(INDEX('PPP private conversion factor'!$A$4:$O$270,MATCH(A12,'PPP private conversion factor'!$A$4:$A$270),MATCH(Y12,'PPP private conversion factor'!$A$4:$O$4))),"NA")</f>
        <v>NA</v>
      </c>
      <c r="AG12" s="126" t="str">
        <f aca="false">IFERROR(AC12*G12,"NA")</f>
        <v>NA</v>
      </c>
      <c r="AH12" s="126" t="str">
        <f aca="false">IFERROR(AD12*G12,"NA")</f>
        <v>NA</v>
      </c>
      <c r="AI12" s="126" t="str">
        <f aca="false">IFERROR(AE12*G12,"NA")</f>
        <v>NA</v>
      </c>
      <c r="AJ12" s="126" t="str">
        <f aca="false">IFERROR(AF12*G12,"NA")</f>
        <v>NA</v>
      </c>
      <c r="AK12" s="127" t="str">
        <f aca="false">CC12</f>
        <v>Belize / Rural area / All</v>
      </c>
      <c r="AL12" s="145" t="s">
        <v>76</v>
      </c>
      <c r="AM12" s="142" t="s">
        <v>76</v>
      </c>
      <c r="AN12" s="141"/>
      <c r="AO12" s="115" t="s">
        <v>76</v>
      </c>
      <c r="AP12" s="115" t="s">
        <v>76</v>
      </c>
      <c r="AQ12" s="115" t="str">
        <f aca="false" t="array" ref="AQ12:AQ12">IFERROR(AP12/(INDEX('LCU per US$, period average'!$A$4:$O$270,MATCH(A12,'LCU per US$, period average'!$A$4:$A$270),MATCH(AM12,'LCU per US$, period average'!$A$4:$O$4))),"NA")</f>
        <v>NA</v>
      </c>
      <c r="AR12" s="117" t="str">
        <f aca="false">IFERROR(AQ12*HLOOKUP(AM12,'LCU per US$, period average'!$A$4:$O$270,76),"NA")</f>
        <v>NA</v>
      </c>
      <c r="AS12" s="115" t="str">
        <f aca="false" t="array" ref="AS12:AS12">IFERROR(AP12/(INDEX('PPP private conversion factor'!$A$4:$O$270,MATCH(A12,'PPP private conversion factor'!$A$4:$A$270),MATCH(AM12,'PPP private conversion factor'!$A$4:$O$4))),"NA")</f>
        <v>NA</v>
      </c>
      <c r="AT12" s="115" t="s">
        <v>76</v>
      </c>
      <c r="AU12" s="115" t="str">
        <f aca="false">IFERROR(AQ12*E12,"NA")</f>
        <v>NA</v>
      </c>
      <c r="AV12" s="115" t="str">
        <f aca="false">IFERROR(AR12*E12,"NA")</f>
        <v>NA</v>
      </c>
      <c r="AW12" s="129" t="str">
        <f aca="false">IFERROR(AS12*E12,"NA")</f>
        <v>NA</v>
      </c>
      <c r="AX12" s="130" t="str">
        <f aca="false">CC12</f>
        <v>Belize / Rural area / All</v>
      </c>
      <c r="AY12" s="113" t="n">
        <v>2022</v>
      </c>
      <c r="AZ12" s="131" t="s">
        <v>77</v>
      </c>
      <c r="BA12" s="115" t="n">
        <v>963</v>
      </c>
      <c r="BB12" s="115" t="n">
        <f aca="false" t="array" ref="BB12:BB12">IFERROR(BA12/(INDEX('LCU per US$, period average'!$A$4:$O$270,MATCH(A12,'LCU per US$, period average'!$A$4:$A$270),MATCH(AY12,'LCU per US$, period average'!$A$4:$O$4))),"NA")</f>
        <v>481.5</v>
      </c>
      <c r="BC12" s="117" t="n">
        <f aca="false">IFERROR(BB12*HLOOKUP(AY12,'LCU per US$, period average'!$A$4:$O$270,76),"NA")</f>
        <v>457.243837145067</v>
      </c>
      <c r="BD12" s="116" t="str">
        <f aca="false" t="array" ref="BD12:BD12">IFERROR(BA12/(INDEX('PPP private conversion factor'!$A$4:$O$270,MATCH(A12,'PPP private conversion factor'!$A$4:$A$270),MATCH(AY12,'PPP private conversion factor'!$A$4:$O$4))),"NA")</f>
        <v>NA</v>
      </c>
      <c r="BE12" s="116" t="n">
        <f aca="false">IFERROR(BA12*H12,"NA")</f>
        <v>1531.17</v>
      </c>
      <c r="BF12" s="116" t="n">
        <f aca="false">IFERROR(BB12*H12,"NA")</f>
        <v>963</v>
      </c>
      <c r="BG12" s="116" t="n">
        <f aca="false">IFERROR(BC12*H12,"NA")</f>
        <v>914.487674290134</v>
      </c>
      <c r="BH12" s="118" t="str">
        <f aca="false">IFERROR(BD12*H12,"NA")</f>
        <v>NA</v>
      </c>
      <c r="BI12" s="116" t="str">
        <f aca="false">CC12</f>
        <v>Belize / Rural area / All</v>
      </c>
      <c r="BJ12" s="113" t="n">
        <v>2023</v>
      </c>
      <c r="BK12" s="132" t="s">
        <v>78</v>
      </c>
      <c r="BL12" s="133" t="s">
        <v>103</v>
      </c>
      <c r="BM12" s="115" t="n">
        <f aca="false">5*48*4.33</f>
        <v>1039.2</v>
      </c>
      <c r="BN12" s="115" t="n">
        <f aca="false" t="array" ref="BN12:BN12">IFERROR(BM12/(INDEX('LCU per US$, period average'!$A$4:$O$270,MATCH(A12,'LCU per US$, period average'!$A$4:$A$270),MATCH(BJ12,'LCU per US$, period average'!A$4:$O$4))),"NA")</f>
        <v>519.6</v>
      </c>
      <c r="BO12" s="117" t="n">
        <f aca="false">IFERROR(BN12*HLOOKUP(BJ12,'LCU per US$, period average'!$A$4:$O$270,76),"NA")</f>
        <v>493.424502140347</v>
      </c>
      <c r="BP12" s="115" t="str">
        <f aca="false" t="array" ref="BP12:BP12">IFERROR(BM12/(INDEX('PPP private conversion factor'!$A$4:$O$270,MATCH(A12,'PPP private conversion factor'!$A$4:$A$270),MATCH(BJ12,'PPP private conversion factor'!$A$4:$O$4))),"NA")</f>
        <v>NA</v>
      </c>
      <c r="BQ12" s="115" t="n">
        <f aca="false">IFERROR(BM12*I12,"NA")</f>
        <v>1652.328</v>
      </c>
      <c r="BR12" s="115" t="n">
        <f aca="false">IFERROR(BN12*I12,"NA")</f>
        <v>826.164</v>
      </c>
      <c r="BS12" s="115" t="n">
        <f aca="false">IFERROR(BO12*I12,"NA")</f>
        <v>784.544958403151</v>
      </c>
      <c r="BT12" s="115" t="str">
        <f aca="false">IFERROR(BP12*I12,"NA")</f>
        <v>NA</v>
      </c>
      <c r="BU12" s="113" t="s">
        <v>104</v>
      </c>
      <c r="BV12" s="134" t="s">
        <v>105</v>
      </c>
      <c r="BW12" s="135"/>
      <c r="BX12" s="143"/>
      <c r="BY12" s="143"/>
      <c r="BZ12" s="143"/>
      <c r="CA12" s="143"/>
      <c r="CB12" s="143"/>
      <c r="CC12" s="136" t="str">
        <f aca="false">CONCATENATE(A12," / ",B12," area / ",C12)</f>
        <v>Belize / Rural area / All</v>
      </c>
      <c r="CD12" s="105" t="s">
        <v>83</v>
      </c>
    </row>
    <row r="13" customFormat="false" ht="102.95" hidden="false" customHeight="false" outlineLevel="0" collapsed="false">
      <c r="A13" s="104" t="s">
        <v>106</v>
      </c>
      <c r="B13" s="88" t="s">
        <v>87</v>
      </c>
      <c r="C13" s="90" t="s">
        <v>107</v>
      </c>
      <c r="D13" s="105" t="s">
        <v>108</v>
      </c>
      <c r="E13" s="139" t="s">
        <v>90</v>
      </c>
      <c r="F13" s="107" t="s">
        <v>91</v>
      </c>
      <c r="G13" s="146" t="n">
        <v>4</v>
      </c>
      <c r="H13" s="108" t="n">
        <v>2</v>
      </c>
      <c r="I13" s="109" t="n">
        <v>1.71</v>
      </c>
      <c r="J13" s="110" t="str">
        <f aca="false">CC13</f>
        <v>Brazil / Urban area / Minas Gerais South/Southwestern Region</v>
      </c>
      <c r="K13" s="111" t="s">
        <v>72</v>
      </c>
      <c r="L13" s="112" t="s">
        <v>109</v>
      </c>
      <c r="M13" s="147" t="n">
        <v>2022</v>
      </c>
      <c r="N13" s="137"/>
      <c r="O13" s="115" t="n">
        <f aca="false">IFERROR(S13/G13,"NA")</f>
        <v>937.75</v>
      </c>
      <c r="P13" s="116" t="n">
        <f aca="false">IFERROR(IF(ISBLANK(O13),"",T13/G13),"NA")</f>
        <v>181.594770525795</v>
      </c>
      <c r="Q13" s="116" t="n">
        <f aca="false">IFERROR(IF(ISBLANK(O13),"",U13/G13),"NA")</f>
        <v>172.446707540379</v>
      </c>
      <c r="R13" s="117" t="str">
        <f aca="false">IFERROR(V13/F13,"NA")</f>
        <v>NA</v>
      </c>
      <c r="S13" s="115" t="n">
        <v>3751</v>
      </c>
      <c r="T13" s="117" t="n">
        <f aca="false" t="array" ref="T13:T13">IFERROR(S13/(INDEX('LCU per US$, period average'!$A$4:$O$270,MATCH(A13,'LCU per US$, period average'!$A$4:$A$270),MATCH(M13,'LCU per US$, period average'!$A$4:$O$4))),"NA")</f>
        <v>726.379082103179</v>
      </c>
      <c r="U13" s="117" t="n">
        <f aca="false">IFERROR(T13*HLOOKUP(M13,'LCU per US$, period average'!$A$4:$O$270,76),"NA")</f>
        <v>689.786830161515</v>
      </c>
      <c r="V13" s="118" t="n">
        <f aca="false" t="array" ref="V13:V13">IFERROR(S13/(INDEX('PPP private conversion factor'!$A$4:$O$270,MATCH(A13,'PPP private conversion factor'!$A$4:$A$270),MATCH(M13,'PPP private conversion factor'!$A$4:$O$4))),"NA")</f>
        <v>1464.88767385528</v>
      </c>
      <c r="W13" s="119" t="str">
        <f aca="false">CC13</f>
        <v>Brazil / Urban area / Minas Gerais South/Southwestern Region</v>
      </c>
      <c r="X13" s="148" t="s">
        <v>74</v>
      </c>
      <c r="Y13" s="121" t="n">
        <v>2021</v>
      </c>
      <c r="Z13" s="122" t="n">
        <v>0.284</v>
      </c>
      <c r="AA13" s="123" t="n">
        <v>6.85</v>
      </c>
      <c r="AB13" s="123" t="n">
        <v>19.2</v>
      </c>
      <c r="AC13" s="124" t="n">
        <f aca="false" t="array" ref="AC13:AC13">IFERROR(AE13/(INDEX('LCU per US$, period average'!$A$4:$O$270,MATCH(A13,'LCU per US$, period average'!$A$4:$A$270),MATCH(Y13,'LCU per US$, period average'!$A$4:$O$4))),"NA")</f>
        <v>108.27226651815</v>
      </c>
      <c r="AD13" s="125" t="n">
        <f aca="false">IFERROR(AC13*HLOOKUP(Y13,'LCU per US$, period average'!$B$4:$O$270,76),"NA")</f>
        <v>91.5435667454805</v>
      </c>
      <c r="AE13" s="124" t="n">
        <f aca="false">IFERROR(AB13*30.42,"NA")</f>
        <v>584.064</v>
      </c>
      <c r="AF13" s="124" t="n">
        <f aca="false" t="array" ref="AF13:AF13">IFERROR(AE13/(INDEX('PPP private conversion factor'!$A$4:$O$270,MATCH(A13,'PPP private conversion factor'!$A$4:$A$270),MATCH(Y13,'PPP private conversion factor'!$A$4:$O$4))),"NA")</f>
        <v>230.793616644743</v>
      </c>
      <c r="AG13" s="126" t="n">
        <f aca="false">IFERROR(AC13*G13,"NA")</f>
        <v>433.0890660726</v>
      </c>
      <c r="AH13" s="126" t="n">
        <f aca="false">IFERROR(AD13*G13,"NA")</f>
        <v>366.174266981922</v>
      </c>
      <c r="AI13" s="126" t="n">
        <f aca="false">IFERROR(AE13*G13,"NA")</f>
        <v>2336.256</v>
      </c>
      <c r="AJ13" s="126" t="n">
        <f aca="false">IFERROR(AF13*G13,"NA")</f>
        <v>923.17446657897</v>
      </c>
      <c r="AK13" s="127" t="str">
        <f aca="false">CC13</f>
        <v>Brazil / Urban area / Minas Gerais South/Southwestern Region</v>
      </c>
      <c r="AL13" s="138" t="s">
        <v>75</v>
      </c>
      <c r="AM13" s="142" t="n">
        <v>2013</v>
      </c>
      <c r="AN13" s="141"/>
      <c r="AO13" s="115" t="n">
        <f aca="false">IFERROR(7.04*(INDEX('LCU per US$, period average'!$A$4:$O$270,MATCH(A13,'LCU per US$, period average'!$A$4:$A$270),MATCH(AM13,'LCU per US$, period average'!$A$4:$O$4))),"NA")</f>
        <v>15.1788676248923</v>
      </c>
      <c r="AP13" s="115" t="n">
        <f aca="false">IFERROR(AO13*30.42,"NA")</f>
        <v>461.741153149224</v>
      </c>
      <c r="AQ13" s="115" t="n">
        <f aca="false" t="array" ref="AQ13:AQ13">IFERROR(AP13/(INDEX('LCU per US$, period average'!$A$4:$O$270,MATCH(A13,'LCU per US$, period average'!$A$4:$A$270),MATCH(AM13,'LCU per US$, period average'!$A$4:$O$4))),"NA")</f>
        <v>214.1568</v>
      </c>
      <c r="AR13" s="117" t="n">
        <f aca="false">IFERROR(AQ13*HLOOKUP(AM13,'LCU per US$, period average'!$A$4:$O$270,76),"NA")</f>
        <v>161.248318053467</v>
      </c>
      <c r="AS13" s="115" t="n">
        <f aca="false" t="array" ref="AS13:AS13">IFERROR(AP13/(INDEX('PPP private conversion factor'!$A$4:$O$270,MATCH(A13,'PPP private conversion factor'!$A$4:$A$270),MATCH(AM13,'PPP private conversion factor'!$A$4:$O$4))),"NA")</f>
        <v>257.714557810859</v>
      </c>
      <c r="AT13" s="115" t="e">
        <f aca="false">AP13*E13</f>
        <v>#VALUE!</v>
      </c>
      <c r="AU13" s="115" t="str">
        <f aca="false">IFERROR(AQ13*E13,"NA")</f>
        <v>NA</v>
      </c>
      <c r="AV13" s="115" t="str">
        <f aca="false">IFERROR(AR13*E13,"NA")</f>
        <v>NA</v>
      </c>
      <c r="AW13" s="129" t="str">
        <f aca="false">IFERROR(AS13*E13,"NA")</f>
        <v>NA</v>
      </c>
      <c r="AX13" s="130" t="str">
        <f aca="false">CC13</f>
        <v>Brazil / Urban area / Minas Gerais South/Southwestern Region</v>
      </c>
      <c r="AY13" s="147" t="n">
        <v>2022</v>
      </c>
      <c r="AZ13" s="149" t="s">
        <v>77</v>
      </c>
      <c r="BA13" s="116" t="n">
        <v>2522</v>
      </c>
      <c r="BB13" s="115" t="n">
        <f aca="false" t="array" ref="BB13:BB13">IFERROR(BA13/(INDEX('LCU per US$, period average'!$A$4:$O$270,MATCH(A13,'LCU per US$, period average'!$A$4:$A$270),MATCH(AY13,'LCU per US$, period average'!$A$4:$O$4))),"NA")</f>
        <v>488.38390964122</v>
      </c>
      <c r="BC13" s="117" t="n">
        <f aca="false">IFERROR(BB13*HLOOKUP(AY13,'LCU per US$, period average'!$A$4:$O$270,76),"NA")</f>
        <v>463.780961254956</v>
      </c>
      <c r="BD13" s="116" t="n">
        <f aca="false" t="array" ref="BD13:BD13">IFERROR(BA13/(INDEX('PPP private conversion factor'!$A$4:$O$270,MATCH(A13,'PPP private conversion factor'!$A$4:$A$270),MATCH(AY13,'PPP private conversion factor'!$A$4:$O$4))),"NA")</f>
        <v>984.923144085049</v>
      </c>
      <c r="BE13" s="116" t="n">
        <f aca="false">IFERROR(BA13*H13,"NA")</f>
        <v>5044</v>
      </c>
      <c r="BF13" s="116" t="n">
        <f aca="false">IFERROR(BB13*H13,"NA")</f>
        <v>976.767819282441</v>
      </c>
      <c r="BG13" s="116" t="n">
        <f aca="false">IFERROR(BC13*H13,"NA")</f>
        <v>927.561922509912</v>
      </c>
      <c r="BH13" s="118" t="n">
        <f aca="false">IFERROR(BD13*H13,"NA")</f>
        <v>1969.8462881701</v>
      </c>
      <c r="BI13" s="116" t="str">
        <f aca="false">CC13</f>
        <v>Brazil / Urban area / Minas Gerais South/Southwestern Region</v>
      </c>
      <c r="BJ13" s="113" t="n">
        <v>2023</v>
      </c>
      <c r="BK13" s="132" t="s">
        <v>110</v>
      </c>
      <c r="BL13" s="133" t="s">
        <v>79</v>
      </c>
      <c r="BM13" s="115" t="n">
        <v>1212</v>
      </c>
      <c r="BN13" s="115" t="n">
        <f aca="false" t="array" ref="BN13:BN13">IFERROR(BM13/(INDEX('LCU per US$, period average'!$A$4:$O$270,MATCH(A13,'LCU per US$, period average'!$A$4:$A$270),MATCH(BJ13,'LCU per US$, period average'!A$4:$O$4))),"NA")</f>
        <v>234.703131833925</v>
      </c>
      <c r="BO13" s="117" t="n">
        <f aca="false">IFERROR(BN13*HLOOKUP(BJ13,'LCU per US$, period average'!$A$4:$O$270,76),"NA")</f>
        <v>222.87966892982</v>
      </c>
      <c r="BP13" s="115" t="n">
        <f aca="false" t="array" ref="BP13:BP13">IFERROR(BM13/(INDEX('PPP private conversion factor'!$A$4:$O$270,MATCH(A13,'PPP private conversion factor'!$A$4:$A$270),MATCH(BJ13,'PPP private conversion factor'!$A$4:$O$4))),"NA")</f>
        <v>473.325476063077</v>
      </c>
      <c r="BQ13" s="115" t="n">
        <f aca="false">IFERROR(BM13*I13,"NA")</f>
        <v>2072.52</v>
      </c>
      <c r="BR13" s="115" t="n">
        <f aca="false">IFERROR(BN13*I13,"NA")</f>
        <v>401.342355436012</v>
      </c>
      <c r="BS13" s="115" t="n">
        <f aca="false">IFERROR(BO13*I13,"NA")</f>
        <v>381.124233869993</v>
      </c>
      <c r="BT13" s="115" t="n">
        <f aca="false">IFERROR(BP13*I13,"NA")</f>
        <v>809.386564067861</v>
      </c>
      <c r="BU13" s="113" t="s">
        <v>111</v>
      </c>
      <c r="BV13" s="134" t="s">
        <v>112</v>
      </c>
      <c r="BW13" s="135"/>
      <c r="BX13" s="143"/>
      <c r="BY13" s="143"/>
      <c r="BZ13" s="143"/>
      <c r="CA13" s="143"/>
      <c r="CB13" s="143"/>
      <c r="CC13" s="136" t="str">
        <f aca="false">CONCATENATE(A13," / ",B13," area / ",C13)</f>
        <v>Brazil / Urban area / Minas Gerais South/Southwestern Region</v>
      </c>
      <c r="CD13" s="105" t="s">
        <v>108</v>
      </c>
    </row>
    <row r="14" customFormat="false" ht="102.95" hidden="false" customHeight="false" outlineLevel="0" collapsed="false">
      <c r="A14" s="104" t="s">
        <v>106</v>
      </c>
      <c r="B14" s="88" t="s">
        <v>113</v>
      </c>
      <c r="C14" s="90" t="s">
        <v>114</v>
      </c>
      <c r="D14" s="105" t="s">
        <v>115</v>
      </c>
      <c r="E14" s="139" t="s">
        <v>90</v>
      </c>
      <c r="F14" s="107" t="s">
        <v>101</v>
      </c>
      <c r="G14" s="146" t="n">
        <v>4</v>
      </c>
      <c r="H14" s="108" t="n">
        <v>2</v>
      </c>
      <c r="I14" s="109" t="n">
        <v>1.68</v>
      </c>
      <c r="J14" s="110" t="str">
        <f aca="false">CC14</f>
        <v>Brazil / Non-metropolitan area / State of São Paulo, non-metropolitan areas</v>
      </c>
      <c r="K14" s="133" t="s">
        <v>72</v>
      </c>
      <c r="L14" s="140" t="s">
        <v>109</v>
      </c>
      <c r="M14" s="147" t="n">
        <v>2022</v>
      </c>
      <c r="N14" s="137"/>
      <c r="O14" s="115" t="n">
        <f aca="false">IFERROR(S14/G14,"NA")</f>
        <v>1129.25</v>
      </c>
      <c r="P14" s="116" t="n">
        <f aca="false">IFERROR(IF(ISBLANK(O14),"",T14/G14),"NA")</f>
        <v>218.67863995335</v>
      </c>
      <c r="Q14" s="116" t="n">
        <f aca="false">IFERROR(IF(ISBLANK(O14),"",U14/G14),"NA")</f>
        <v>207.662430807755</v>
      </c>
      <c r="R14" s="117" t="str">
        <f aca="false">IFERROR(V14/F14,"NA")</f>
        <v>NA</v>
      </c>
      <c r="S14" s="115" t="n">
        <v>4517</v>
      </c>
      <c r="T14" s="117" t="n">
        <f aca="false" t="array" ref="T14:T14">IFERROR(S14/(INDEX('LCU per US$, period average'!$A$4:$O$270,MATCH(A14,'LCU per US$, period average'!$A$4:$A$270),MATCH(M14,'LCU per US$, period average'!$A$4:$O$4))),"NA")</f>
        <v>874.714559813399</v>
      </c>
      <c r="U14" s="117" t="n">
        <f aca="false">IFERROR(T14*HLOOKUP(M14,'LCU per US$, period average'!$A$4:$O$270,76),"NA")</f>
        <v>830.649723231022</v>
      </c>
      <c r="V14" s="118" t="n">
        <f aca="false" t="array" ref="V14:V14">IFERROR(S14/(INDEX('PPP private conversion factor'!$A$4:$O$270,MATCH(A14,'PPP private conversion factor'!$A$4:$A$270),MATCH(M14,'PPP private conversion factor'!$A$4:$O$4))),"NA")</f>
        <v>1764.03562324828</v>
      </c>
      <c r="W14" s="119" t="str">
        <f aca="false">CC14</f>
        <v>Brazil / Non-metropolitan area / State of São Paulo, non-metropolitan areas</v>
      </c>
      <c r="X14" s="148" t="s">
        <v>74</v>
      </c>
      <c r="Y14" s="121" t="n">
        <v>2021</v>
      </c>
      <c r="Z14" s="122" t="n">
        <v>0.284</v>
      </c>
      <c r="AA14" s="123" t="n">
        <v>6.85</v>
      </c>
      <c r="AB14" s="123" t="n">
        <v>19.2</v>
      </c>
      <c r="AC14" s="124" t="n">
        <f aca="false" t="array" ref="AC14:AC14">IFERROR(AE14/(INDEX('LCU per US$, period average'!$A$4:$O$270,MATCH(A14,'LCU per US$, period average'!$A$4:$A$270),MATCH(Y14,'LCU per US$, period average'!$A$4:$O$4))),"NA")</f>
        <v>108.27226651815</v>
      </c>
      <c r="AD14" s="125" t="n">
        <f aca="false">IFERROR(AC14*HLOOKUP(Y14,'LCU per US$, period average'!$B$4:$O$270,76),"NA")</f>
        <v>91.5435667454805</v>
      </c>
      <c r="AE14" s="124" t="n">
        <f aca="false">IFERROR(AB14*30.42,"NA")</f>
        <v>584.064</v>
      </c>
      <c r="AF14" s="124" t="n">
        <f aca="false" t="array" ref="AF14:AF14">IFERROR(AE14/(INDEX('PPP private conversion factor'!$A$4:$O$270,MATCH(A14,'PPP private conversion factor'!$A$4:$A$270),MATCH(Y14,'PPP private conversion factor'!$A$4:$O$4))),"NA")</f>
        <v>230.793616644743</v>
      </c>
      <c r="AG14" s="126" t="n">
        <f aca="false">IFERROR(AC14*G14,"NA")</f>
        <v>433.0890660726</v>
      </c>
      <c r="AH14" s="126" t="n">
        <f aca="false">IFERROR(AD14*G14,"NA")</f>
        <v>366.174266981922</v>
      </c>
      <c r="AI14" s="126" t="n">
        <f aca="false">IFERROR(AE14*G14,"NA")</f>
        <v>2336.256</v>
      </c>
      <c r="AJ14" s="126" t="n">
        <f aca="false">IFERROR(AF14*G14,"NA")</f>
        <v>923.17446657897</v>
      </c>
      <c r="AK14" s="127" t="str">
        <f aca="false">CC14</f>
        <v>Brazil / Non-metropolitan area / State of São Paulo, non-metropolitan areas</v>
      </c>
      <c r="AL14" s="138" t="s">
        <v>75</v>
      </c>
      <c r="AM14" s="142" t="n">
        <v>2013</v>
      </c>
      <c r="AN14" s="141"/>
      <c r="AO14" s="115" t="n">
        <f aca="false">IFERROR(7.04*(INDEX('LCU per US$, period average'!$A$4:$O$270,MATCH(A14,'LCU per US$, period average'!$A$4:$A$270),MATCH(AM14,'LCU per US$, period average'!$A$4:$O$4))),"NA")</f>
        <v>15.1788676248923</v>
      </c>
      <c r="AP14" s="115" t="n">
        <f aca="false">IFERROR(AO14*30.42,"NA")</f>
        <v>461.741153149224</v>
      </c>
      <c r="AQ14" s="115" t="n">
        <f aca="false" t="array" ref="AQ14:AQ14">IFERROR(AP14/(INDEX('LCU per US$, period average'!$A$4:$O$270,MATCH(A14,'LCU per US$, period average'!$A$4:$A$270),MATCH(AM14,'LCU per US$, period average'!$A$4:$O$4))),"NA")</f>
        <v>214.1568</v>
      </c>
      <c r="AR14" s="117" t="n">
        <f aca="false">IFERROR(AQ14*HLOOKUP(AM14,'LCU per US$, period average'!$A$4:$O$270,76),"NA")</f>
        <v>161.248318053467</v>
      </c>
      <c r="AS14" s="115" t="n">
        <f aca="false" t="array" ref="AS14:AS14">IFERROR(AP14/(INDEX('PPP private conversion factor'!$A$4:$O$270,MATCH(A14,'PPP private conversion factor'!$A$4:$A$270),MATCH(AM14,'PPP private conversion factor'!$A$4:$O$4))),"NA")</f>
        <v>257.714557810859</v>
      </c>
      <c r="AT14" s="115" t="e">
        <f aca="false">AP14*E14</f>
        <v>#VALUE!</v>
      </c>
      <c r="AU14" s="115" t="str">
        <f aca="false">IFERROR(AQ14*E14,"NA")</f>
        <v>NA</v>
      </c>
      <c r="AV14" s="115" t="str">
        <f aca="false">IFERROR(AR14*E14,"NA")</f>
        <v>NA</v>
      </c>
      <c r="AW14" s="129" t="str">
        <f aca="false">IFERROR(AS14*E14,"NA")</f>
        <v>NA</v>
      </c>
      <c r="AX14" s="130" t="str">
        <f aca="false">CC14</f>
        <v>Brazil / Non-metropolitan area / State of São Paulo, non-metropolitan areas</v>
      </c>
      <c r="AY14" s="147" t="n">
        <v>2022</v>
      </c>
      <c r="AZ14" s="149" t="s">
        <v>77</v>
      </c>
      <c r="BA14" s="116" t="n">
        <v>3091</v>
      </c>
      <c r="BB14" s="115" t="n">
        <f aca="false" t="array" ref="BB14:BB14">IFERROR(BA14/(INDEX('LCU per US$, period average'!$A$4:$O$270,MATCH(A14,'LCU per US$, period average'!$A$4:$A$270),MATCH(AY14,'LCU per US$, period average'!$A$4:$O$4))),"NA")</f>
        <v>598.570445955992</v>
      </c>
      <c r="BC14" s="117" t="n">
        <f aca="false">IFERROR(BB14*HLOOKUP(AY14,'LCU per US$, period average'!$A$4:$O$270,76),"NA")</f>
        <v>568.416713417553</v>
      </c>
      <c r="BD14" s="116" t="n">
        <f aca="false" t="array" ref="BD14:BD14">IFERROR(BA14/(INDEX('PPP private conversion factor'!$A$4:$O$270,MATCH(A14,'PPP private conversion factor'!$A$4:$A$270),MATCH(AY14,'PPP private conversion factor'!$A$4:$O$4))),"NA")</f>
        <v>1207.13617698925</v>
      </c>
      <c r="BE14" s="116" t="n">
        <f aca="false">IFERROR(BA14*H14,"NA")</f>
        <v>6182</v>
      </c>
      <c r="BF14" s="116" t="n">
        <f aca="false">IFERROR(BB14*H14,"NA")</f>
        <v>1197.14089191198</v>
      </c>
      <c r="BG14" s="116" t="n">
        <f aca="false">IFERROR(BC14*H14,"NA")</f>
        <v>1136.83342683511</v>
      </c>
      <c r="BH14" s="118" t="n">
        <f aca="false">IFERROR(BD14*H14,"NA")</f>
        <v>2414.2723539785</v>
      </c>
      <c r="BI14" s="116" t="str">
        <f aca="false">CC14</f>
        <v>Brazil / Non-metropolitan area / State of São Paulo, non-metropolitan areas</v>
      </c>
      <c r="BJ14" s="113" t="n">
        <v>2022</v>
      </c>
      <c r="BK14" s="132" t="s">
        <v>116</v>
      </c>
      <c r="BL14" s="133" t="s">
        <v>79</v>
      </c>
      <c r="BM14" s="115" t="n">
        <v>1163.55</v>
      </c>
      <c r="BN14" s="115" t="n">
        <f aca="false" t="array" ref="BN14:BN14">IFERROR(BM14/(INDEX('LCU per US$, period average'!$A$4:$O$270,MATCH(A14,'LCU per US$, period average'!$A$4:$A$270),MATCH(BJ14,'LCU per US$, period average'!A$4:$O$4))),"NA")</f>
        <v>225.320816044029</v>
      </c>
      <c r="BO14" s="117" t="n">
        <f aca="false">IFERROR(BN14*HLOOKUP(BJ14,'LCU per US$, period average'!$A$4:$O$270,76),"NA")</f>
        <v>213.969998996116</v>
      </c>
      <c r="BP14" s="115" t="n">
        <f aca="false" t="array" ref="BP14:BP14">IFERROR(BM14/(INDEX('PPP private conversion factor'!$A$4:$O$270,MATCH(A14,'PPP private conversion factor'!$A$4:$A$270),MATCH(BJ14,'PPP private conversion factor'!$A$4:$O$4))),"NA")</f>
        <v>454.404172997684</v>
      </c>
      <c r="BQ14" s="115" t="n">
        <f aca="false">IFERROR(BM14*I14,"NA")</f>
        <v>1954.764</v>
      </c>
      <c r="BR14" s="115" t="n">
        <f aca="false">IFERROR(BN14*I14,"NA")</f>
        <v>378.538970953969</v>
      </c>
      <c r="BS14" s="115" t="n">
        <f aca="false">IFERROR(BO14*I14,"NA")</f>
        <v>359.469598313474</v>
      </c>
      <c r="BT14" s="115" t="n">
        <f aca="false">IFERROR(BP14*I14,"NA")</f>
        <v>763.399010636109</v>
      </c>
      <c r="BU14" s="113" t="s">
        <v>111</v>
      </c>
      <c r="BV14" s="134" t="s">
        <v>112</v>
      </c>
      <c r="BW14" s="135"/>
      <c r="BX14" s="143"/>
      <c r="BY14" s="143"/>
      <c r="BZ14" s="143"/>
      <c r="CA14" s="143"/>
      <c r="CB14" s="143"/>
      <c r="CC14" s="136" t="str">
        <f aca="false">CONCATENATE(A14," / ",B14," area / ",C14)</f>
        <v>Brazil / Non-metropolitan area / State of São Paulo, non-metropolitan areas</v>
      </c>
      <c r="CD14" s="105" t="s">
        <v>115</v>
      </c>
    </row>
    <row r="15" customFormat="false" ht="77.6" hidden="false" customHeight="false" outlineLevel="0" collapsed="false">
      <c r="A15" s="104" t="s">
        <v>106</v>
      </c>
      <c r="B15" s="88" t="s">
        <v>117</v>
      </c>
      <c r="C15" s="90" t="s">
        <v>118</v>
      </c>
      <c r="D15" s="105" t="s">
        <v>119</v>
      </c>
      <c r="E15" s="106" t="s">
        <v>120</v>
      </c>
      <c r="F15" s="107" t="n">
        <v>2022</v>
      </c>
      <c r="G15" s="146" t="n">
        <v>4</v>
      </c>
      <c r="H15" s="108" t="n">
        <v>2</v>
      </c>
      <c r="I15" s="109" t="s">
        <v>76</v>
      </c>
      <c r="J15" s="110" t="str">
        <f aca="false">CC15</f>
        <v>Brazil / Coffee or Cocoa growing regions area / Northwest Espírito Santo</v>
      </c>
      <c r="K15" s="106" t="s">
        <v>121</v>
      </c>
      <c r="L15" s="112" t="s">
        <v>122</v>
      </c>
      <c r="M15" s="147" t="n">
        <v>2021</v>
      </c>
      <c r="N15" s="137"/>
      <c r="O15" s="115" t="n">
        <f aca="false">IFERROR(S15/G15,"NA")</f>
        <v>820.75</v>
      </c>
      <c r="P15" s="116" t="n">
        <f aca="false">IFERROR(IF(ISBLANK(O15),"",T15/G15),"NA")</f>
        <v>152.148502124376</v>
      </c>
      <c r="Q15" s="116" t="n">
        <f aca="false">IFERROR(IF(ISBLANK(O15),"",U15/G15),"NA")</f>
        <v>128.640666787121</v>
      </c>
      <c r="R15" s="117" t="n">
        <f aca="false">IFERROR(V15/F15,"NA")</f>
        <v>0.64158335147821</v>
      </c>
      <c r="S15" s="115" t="n">
        <v>3283</v>
      </c>
      <c r="T15" s="117" t="n">
        <f aca="false" t="array" ref="T15:T15">IFERROR(S15/(INDEX('LCU per US$, period average'!$A$4:$O$270,MATCH(A15,'LCU per US$, period average'!$A$4:$A$270),MATCH(M15,'LCU per US$, period average'!$A$4:$O$4))),"NA")</f>
        <v>608.594008497504</v>
      </c>
      <c r="U15" s="117" t="n">
        <f aca="false">IFERROR(T15*HLOOKUP(M15,'LCU per US$, period average'!$A$4:$O$270,76),"NA")</f>
        <v>514.562667148485</v>
      </c>
      <c r="V15" s="118" t="n">
        <f aca="false" t="array" ref="V15:V15">IFERROR(S15/(INDEX('PPP private conversion factor'!$A$4:$O$270,MATCH(A15,'PPP private conversion factor'!$A$4:$A$270),MATCH(M15,'PPP private conversion factor'!$A$4:$O$4))),"NA")</f>
        <v>1297.28153668894</v>
      </c>
      <c r="W15" s="119" t="str">
        <f aca="false">CC15</f>
        <v>Brazil / Coffee or Cocoa growing regions area / Northwest Espírito Santo</v>
      </c>
      <c r="X15" s="148" t="s">
        <v>74</v>
      </c>
      <c r="Y15" s="121" t="n">
        <v>2021</v>
      </c>
      <c r="Z15" s="122" t="n">
        <v>0.284</v>
      </c>
      <c r="AA15" s="123" t="n">
        <v>6.85</v>
      </c>
      <c r="AB15" s="123" t="n">
        <v>19.2</v>
      </c>
      <c r="AC15" s="124" t="n">
        <f aca="false" t="array" ref="AC15:AC15">IFERROR(AE15/(INDEX('LCU per US$, period average'!$A$4:$O$270,MATCH(A15,'LCU per US$, period average'!$A$4:$A$270),MATCH(Y15,'LCU per US$, period average'!$A$4:$O$4))),"NA")</f>
        <v>108.27226651815</v>
      </c>
      <c r="AD15" s="125" t="n">
        <f aca="false">IFERROR(AC15*HLOOKUP(Y15,'LCU per US$, period average'!$B$4:$O$270,76),"NA")</f>
        <v>91.5435667454805</v>
      </c>
      <c r="AE15" s="124" t="n">
        <f aca="false">IFERROR(AB15*30.42,"NA")</f>
        <v>584.064</v>
      </c>
      <c r="AF15" s="124" t="n">
        <f aca="false" t="array" ref="AF15:AF15">IFERROR(AE15/(INDEX('PPP private conversion factor'!$A$4:$O$270,MATCH(A15,'PPP private conversion factor'!$A$4:$A$270),MATCH(Y15,'PPP private conversion factor'!$A$4:$O$4))),"NA")</f>
        <v>230.793616644743</v>
      </c>
      <c r="AG15" s="126" t="n">
        <f aca="false">IFERROR(AC15*G15,"NA")</f>
        <v>433.0890660726</v>
      </c>
      <c r="AH15" s="126" t="n">
        <f aca="false">IFERROR(AD15*G15,"NA")</f>
        <v>366.174266981922</v>
      </c>
      <c r="AI15" s="126" t="n">
        <f aca="false">IFERROR(AE15*G15,"NA")</f>
        <v>2336.256</v>
      </c>
      <c r="AJ15" s="126" t="n">
        <f aca="false">IFERROR(AF15*G15,"NA")</f>
        <v>923.17446657897</v>
      </c>
      <c r="AK15" s="127" t="str">
        <f aca="false">CC15</f>
        <v>Brazil / Coffee or Cocoa growing regions area / Northwest Espírito Santo</v>
      </c>
      <c r="AL15" s="138" t="s">
        <v>75</v>
      </c>
      <c r="AM15" s="142" t="n">
        <v>2013</v>
      </c>
      <c r="AN15" s="141"/>
      <c r="AO15" s="115" t="n">
        <f aca="false">IFERROR(7.04*(INDEX('LCU per US$, period average'!$A$4:$O$270,MATCH(A15,'LCU per US$, period average'!$A$4:$A$270),MATCH(AM15,'LCU per US$, period average'!$A$4:$O$4))),"NA")</f>
        <v>15.1788676248923</v>
      </c>
      <c r="AP15" s="115" t="n">
        <f aca="false">IFERROR(AO15*30.42,"NA")</f>
        <v>461.741153149224</v>
      </c>
      <c r="AQ15" s="115" t="n">
        <f aca="false" t="array" ref="AQ15:AQ15">IFERROR(AP15/(INDEX('LCU per US$, period average'!$A$4:$O$270,MATCH(A15,'LCU per US$, period average'!$A$4:$A$270),MATCH(AM15,'LCU per US$, period average'!$A$4:$O$4))),"NA")</f>
        <v>214.1568</v>
      </c>
      <c r="AR15" s="117" t="n">
        <f aca="false">IFERROR(AQ15*HLOOKUP(AM15,'LCU per US$, period average'!$A$4:$O$270,76),"NA")</f>
        <v>161.248318053467</v>
      </c>
      <c r="AS15" s="115" t="n">
        <f aca="false" t="array" ref="AS15:AS15">IFERROR(AP15/(INDEX('PPP private conversion factor'!$A$4:$O$270,MATCH(A15,'PPP private conversion factor'!$A$4:$A$270),MATCH(AM15,'PPP private conversion factor'!$A$4:$O$4))),"NA")</f>
        <v>257.714557810859</v>
      </c>
      <c r="AT15" s="115" t="e">
        <f aca="false">AP15*E15</f>
        <v>#VALUE!</v>
      </c>
      <c r="AU15" s="115" t="str">
        <f aca="false">IFERROR(AQ15*E15,"NA")</f>
        <v>NA</v>
      </c>
      <c r="AV15" s="115" t="str">
        <f aca="false">IFERROR(AR15*E15,"NA")</f>
        <v>NA</v>
      </c>
      <c r="AW15" s="129" t="str">
        <f aca="false">IFERROR(AS15*E15,"NA")</f>
        <v>NA</v>
      </c>
      <c r="AX15" s="130" t="str">
        <f aca="false">CC15</f>
        <v>Brazil / Coffee or Cocoa growing regions area / Northwest Espírito Santo</v>
      </c>
      <c r="AY15" s="147" t="s">
        <v>76</v>
      </c>
      <c r="AZ15" s="147" t="s">
        <v>76</v>
      </c>
      <c r="BA15" s="116" t="s">
        <v>76</v>
      </c>
      <c r="BB15" s="115" t="str">
        <f aca="false" t="array" ref="BB15:BB15">IFERROR(BA15/(INDEX('LCU per US$, period average'!$A$4:$O$270,MATCH(A15,'LCU per US$, period average'!$A$4:$A$270),MATCH(AY15,'LCU per US$, period average'!$A$4:$O$4))),"NA")</f>
        <v>NA</v>
      </c>
      <c r="BC15" s="117" t="str">
        <f aca="false">IFERROR(BB15*HLOOKUP(AY15,'LCU per US$, period average'!$A$4:$O$270,76),"NA")</f>
        <v>NA</v>
      </c>
      <c r="BD15" s="116" t="str">
        <f aca="false" t="array" ref="BD15:BD15">IFERROR(BA15/(INDEX('PPP private conversion factor'!$A$4:$O$270,MATCH(A15,'PPP private conversion factor'!$A$4:$A$270),MATCH(AY15,'PPP private conversion factor'!$A$4:$O$4))),"NA")</f>
        <v>NA</v>
      </c>
      <c r="BE15" s="116" t="str">
        <f aca="false">IFERROR(BA15*H15,"NA")</f>
        <v>NA</v>
      </c>
      <c r="BF15" s="116" t="str">
        <f aca="false">IFERROR(BB15*H15,"NA")</f>
        <v>NA</v>
      </c>
      <c r="BG15" s="116" t="str">
        <f aca="false">IFERROR(BC15*H15,"NA")</f>
        <v>NA</v>
      </c>
      <c r="BH15" s="118" t="str">
        <f aca="false">IFERROR(BD15*H15,"NA")</f>
        <v>NA</v>
      </c>
      <c r="BI15" s="116" t="str">
        <f aca="false">CC15</f>
        <v>Brazil / Coffee or Cocoa growing regions area / Northwest Espírito Santo</v>
      </c>
      <c r="BJ15" s="113" t="n">
        <v>2022</v>
      </c>
      <c r="BK15" s="132" t="s">
        <v>110</v>
      </c>
      <c r="BL15" s="133" t="s">
        <v>79</v>
      </c>
      <c r="BM15" s="115" t="n">
        <v>1212</v>
      </c>
      <c r="BN15" s="115" t="n">
        <f aca="false" t="array" ref="BN15:BN15">IFERROR(BM15/(INDEX('LCU per US$, period average'!$A$4:$O$270,MATCH(A15,'LCU per US$, period average'!$A$4:$A$270),MATCH(BJ15,'LCU per US$, period average'!A$4:$O$4))),"NA")</f>
        <v>234.703131833925</v>
      </c>
      <c r="BO15" s="117" t="n">
        <f aca="false">IFERROR(BN15*HLOOKUP(BJ15,'LCU per US$, period average'!$A$4:$O$270,76),"NA")</f>
        <v>222.87966892982</v>
      </c>
      <c r="BP15" s="115" t="n">
        <f aca="false" t="array" ref="BP15:BP15">IFERROR(BM15/(INDEX('PPP private conversion factor'!$A$4:$O$270,MATCH(A15,'PPP private conversion factor'!$A$4:$A$270),MATCH(BJ15,'PPP private conversion factor'!$A$4:$O$4))),"NA")</f>
        <v>473.325476063077</v>
      </c>
      <c r="BQ15" s="115" t="str">
        <f aca="false">IFERROR(BM15*I15,"NA")</f>
        <v>NA</v>
      </c>
      <c r="BR15" s="115" t="str">
        <f aca="false">IFERROR(BN15*I15,"NA")</f>
        <v>NA</v>
      </c>
      <c r="BS15" s="115" t="str">
        <f aca="false">IFERROR(BO15*I15,"NA")</f>
        <v>NA</v>
      </c>
      <c r="BT15" s="115" t="str">
        <f aca="false">IFERROR(BP15*I15,"NA")</f>
        <v>NA</v>
      </c>
      <c r="BU15" s="113" t="s">
        <v>111</v>
      </c>
      <c r="BV15" s="134" t="s">
        <v>112</v>
      </c>
      <c r="BW15" s="135"/>
      <c r="BX15" s="143"/>
      <c r="BY15" s="143"/>
      <c r="BZ15" s="143"/>
      <c r="CA15" s="143"/>
      <c r="CB15" s="143"/>
      <c r="CC15" s="136" t="str">
        <f aca="false">CONCATENATE(A15," / ",B15," area / ",C15)</f>
        <v>Brazil / Coffee or Cocoa growing regions area / Northwest Espírito Santo</v>
      </c>
      <c r="CD15" s="105" t="s">
        <v>119</v>
      </c>
    </row>
    <row r="16" customFormat="false" ht="77.6" hidden="false" customHeight="false" outlineLevel="0" collapsed="false">
      <c r="A16" s="104" t="s">
        <v>106</v>
      </c>
      <c r="B16" s="88" t="s">
        <v>123</v>
      </c>
      <c r="C16" s="90" t="s">
        <v>124</v>
      </c>
      <c r="D16" s="105" t="s">
        <v>125</v>
      </c>
      <c r="E16" s="106" t="s">
        <v>120</v>
      </c>
      <c r="F16" s="107" t="n">
        <v>2022</v>
      </c>
      <c r="G16" s="146" t="n">
        <v>4</v>
      </c>
      <c r="H16" s="108" t="n">
        <v>2</v>
      </c>
      <c r="I16" s="109" t="s">
        <v>76</v>
      </c>
      <c r="J16" s="110" t="str">
        <f aca="false">CC16</f>
        <v>Brazil / Cocoa growing regions area / South Bahia</v>
      </c>
      <c r="K16" s="106" t="s">
        <v>121</v>
      </c>
      <c r="L16" s="112" t="s">
        <v>122</v>
      </c>
      <c r="M16" s="147" t="n">
        <v>2021</v>
      </c>
      <c r="N16" s="137"/>
      <c r="O16" s="115" t="n">
        <f aca="false">IFERROR(S16/G16,"NA")</f>
        <v>667.25</v>
      </c>
      <c r="P16" s="116" t="n">
        <f aca="false">IFERROR(IF(ISBLANK(O16),"",T16/G16),"NA")</f>
        <v>123.693071023442</v>
      </c>
      <c r="Q16" s="116" t="n">
        <f aca="false">IFERROR(IF(ISBLANK(O16),"",U16/G16),"NA")</f>
        <v>104.58176657168</v>
      </c>
      <c r="R16" s="117" t="n">
        <f aca="false">IFERROR(V16/F16,"NA")</f>
        <v>0.521591826102755</v>
      </c>
      <c r="S16" s="115" t="n">
        <v>2669</v>
      </c>
      <c r="T16" s="117" t="n">
        <f aca="false" t="array" ref="T16:T16">IFERROR(S16/(INDEX('LCU per US$, period average'!$A$4:$O$270,MATCH(A16,'LCU per US$, period average'!$A$4:$A$270),MATCH(M16,'LCU per US$, period average'!$A$4:$O$4))),"NA")</f>
        <v>494.772284093768</v>
      </c>
      <c r="U16" s="117" t="n">
        <f aca="false">IFERROR(T16*HLOOKUP(M16,'LCU per US$, period average'!$A$4:$O$270,76),"NA")</f>
        <v>418.327066286721</v>
      </c>
      <c r="V16" s="118" t="n">
        <f aca="false" t="array" ref="V16:V16">IFERROR(S16/(INDEX('PPP private conversion factor'!$A$4:$O$270,MATCH(A16,'PPP private conversion factor'!$A$4:$A$270),MATCH(M16,'PPP private conversion factor'!$A$4:$O$4))),"NA")</f>
        <v>1054.65867237977</v>
      </c>
      <c r="W16" s="119" t="str">
        <f aca="false">CC16</f>
        <v>Brazil / Cocoa growing regions area / South Bahia</v>
      </c>
      <c r="X16" s="148" t="s">
        <v>74</v>
      </c>
      <c r="Y16" s="121" t="n">
        <v>2021</v>
      </c>
      <c r="Z16" s="122" t="n">
        <v>0.284</v>
      </c>
      <c r="AA16" s="123" t="n">
        <v>6.85</v>
      </c>
      <c r="AB16" s="123" t="n">
        <v>19.2</v>
      </c>
      <c r="AC16" s="124" t="n">
        <f aca="false" t="array" ref="AC16:AC16">IFERROR(AE16/(INDEX('LCU per US$, period average'!$A$4:$O$270,MATCH(A16,'LCU per US$, period average'!$A$4:$A$270),MATCH(Y16,'LCU per US$, period average'!$A$4:$O$4))),"NA")</f>
        <v>108.27226651815</v>
      </c>
      <c r="AD16" s="125" t="n">
        <f aca="false">IFERROR(AC16*HLOOKUP(Y16,'LCU per US$, period average'!$B$4:$O$270,76),"NA")</f>
        <v>91.5435667454805</v>
      </c>
      <c r="AE16" s="124" t="n">
        <f aca="false">IFERROR(AB16*30.42,"NA")</f>
        <v>584.064</v>
      </c>
      <c r="AF16" s="124" t="n">
        <f aca="false" t="array" ref="AF16:AF16">IFERROR(AE16/(INDEX('PPP private conversion factor'!$A$4:$O$270,MATCH(A16,'PPP private conversion factor'!$A$4:$A$270),MATCH(Y16,'PPP private conversion factor'!$A$4:$O$4))),"NA")</f>
        <v>230.793616644743</v>
      </c>
      <c r="AG16" s="126" t="n">
        <f aca="false">IFERROR(AC16*G16,"NA")</f>
        <v>433.0890660726</v>
      </c>
      <c r="AH16" s="126" t="n">
        <f aca="false">IFERROR(AD16*G16,"NA")</f>
        <v>366.174266981922</v>
      </c>
      <c r="AI16" s="126" t="n">
        <f aca="false">IFERROR(AE16*G16,"NA")</f>
        <v>2336.256</v>
      </c>
      <c r="AJ16" s="126" t="n">
        <f aca="false">IFERROR(AF16*G16,"NA")</f>
        <v>923.17446657897</v>
      </c>
      <c r="AK16" s="127" t="str">
        <f aca="false">CC16</f>
        <v>Brazil / Cocoa growing regions area / South Bahia</v>
      </c>
      <c r="AL16" s="138" t="s">
        <v>75</v>
      </c>
      <c r="AM16" s="142" t="n">
        <v>2013</v>
      </c>
      <c r="AN16" s="141"/>
      <c r="AO16" s="115" t="n">
        <f aca="false">IFERROR(7.04*(INDEX('LCU per US$, period average'!$A$4:$O$270,MATCH(A16,'LCU per US$, period average'!$A$4:$A$270),MATCH(AM16,'LCU per US$, period average'!$A$4:$O$4))),"NA")</f>
        <v>15.1788676248923</v>
      </c>
      <c r="AP16" s="115" t="n">
        <f aca="false">IFERROR(AO16*30.42,"NA")</f>
        <v>461.741153149224</v>
      </c>
      <c r="AQ16" s="115" t="n">
        <f aca="false" t="array" ref="AQ16:AQ16">IFERROR(AP16/(INDEX('LCU per US$, period average'!$A$4:$O$270,MATCH(A16,'LCU per US$, period average'!$A$4:$A$270),MATCH(AM16,'LCU per US$, period average'!$A$4:$O$4))),"NA")</f>
        <v>214.1568</v>
      </c>
      <c r="AR16" s="117" t="n">
        <f aca="false">IFERROR(AQ16*HLOOKUP(AM16,'LCU per US$, period average'!$A$4:$O$270,76),"NA")</f>
        <v>161.248318053467</v>
      </c>
      <c r="AS16" s="115" t="n">
        <f aca="false" t="array" ref="AS16:AS16">IFERROR(AP16/(INDEX('PPP private conversion factor'!$A$4:$O$270,MATCH(A16,'PPP private conversion factor'!$A$4:$A$270),MATCH(AM16,'PPP private conversion factor'!$A$4:$O$4))),"NA")</f>
        <v>257.714557810859</v>
      </c>
      <c r="AT16" s="115" t="e">
        <f aca="false">AP16*E16</f>
        <v>#VALUE!</v>
      </c>
      <c r="AU16" s="115" t="str">
        <f aca="false">IFERROR(AQ16*E16,"NA")</f>
        <v>NA</v>
      </c>
      <c r="AV16" s="115" t="str">
        <f aca="false">IFERROR(AR16*E16,"NA")</f>
        <v>NA</v>
      </c>
      <c r="AW16" s="129" t="str">
        <f aca="false">IFERROR(AS16*E16,"NA")</f>
        <v>NA</v>
      </c>
      <c r="AX16" s="130" t="str">
        <f aca="false">CC16</f>
        <v>Brazil / Cocoa growing regions area / South Bahia</v>
      </c>
      <c r="AY16" s="147" t="s">
        <v>76</v>
      </c>
      <c r="AZ16" s="147" t="s">
        <v>76</v>
      </c>
      <c r="BA16" s="116" t="s">
        <v>76</v>
      </c>
      <c r="BB16" s="115" t="str">
        <f aca="false" t="array" ref="BB16:BB16">IFERROR(BA16/(INDEX('LCU per US$, period average'!$A$4:$O$270,MATCH(A16,'LCU per US$, period average'!$A$4:$A$270),MATCH(AY16,'LCU per US$, period average'!$A$4:$O$4))),"NA")</f>
        <v>NA</v>
      </c>
      <c r="BC16" s="117" t="str">
        <f aca="false">IFERROR(BB16*HLOOKUP(AY16,'LCU per US$, period average'!$A$4:$O$270,76),"NA")</f>
        <v>NA</v>
      </c>
      <c r="BD16" s="116" t="str">
        <f aca="false" t="array" ref="BD16:BD16">IFERROR(BA16/(INDEX('PPP private conversion factor'!$A$4:$O$270,MATCH(A16,'PPP private conversion factor'!$A$4:$A$270),MATCH(AY16,'PPP private conversion factor'!$A$4:$O$4))),"NA")</f>
        <v>NA</v>
      </c>
      <c r="BE16" s="116" t="str">
        <f aca="false">IFERROR(BA16*H16,"NA")</f>
        <v>NA</v>
      </c>
      <c r="BF16" s="116" t="str">
        <f aca="false">IFERROR(BB16*H16,"NA")</f>
        <v>NA</v>
      </c>
      <c r="BG16" s="116" t="str">
        <f aca="false">IFERROR(BC16*H16,"NA")</f>
        <v>NA</v>
      </c>
      <c r="BH16" s="118" t="str">
        <f aca="false">IFERROR(BD16*H16,"NA")</f>
        <v>NA</v>
      </c>
      <c r="BI16" s="116" t="str">
        <f aca="false">CC16</f>
        <v>Brazil / Cocoa growing regions area / South Bahia</v>
      </c>
      <c r="BJ16" s="113" t="n">
        <v>2022</v>
      </c>
      <c r="BK16" s="132" t="s">
        <v>110</v>
      </c>
      <c r="BL16" s="133" t="s">
        <v>79</v>
      </c>
      <c r="BM16" s="115" t="n">
        <v>1212</v>
      </c>
      <c r="BN16" s="115" t="n">
        <f aca="false" t="array" ref="BN16:BN16">IFERROR(BM16/(INDEX('LCU per US$, period average'!$A$4:$O$270,MATCH(A16,'LCU per US$, period average'!$A$4:$A$270),MATCH(BJ16,'LCU per US$, period average'!A$4:$O$4))),"NA")</f>
        <v>234.703131833925</v>
      </c>
      <c r="BO16" s="117" t="n">
        <f aca="false">IFERROR(BN16*HLOOKUP(BJ16,'LCU per US$, period average'!$A$4:$O$270,76),"NA")</f>
        <v>222.87966892982</v>
      </c>
      <c r="BP16" s="115" t="n">
        <f aca="false" t="array" ref="BP16:BP16">IFERROR(BM16/(INDEX('PPP private conversion factor'!$A$4:$O$270,MATCH(A16,'PPP private conversion factor'!$A$4:$A$270),MATCH(BJ16,'PPP private conversion factor'!$A$4:$O$4))),"NA")</f>
        <v>473.325476063077</v>
      </c>
      <c r="BQ16" s="115" t="str">
        <f aca="false">IFERROR(BM16*I16,"NA")</f>
        <v>NA</v>
      </c>
      <c r="BR16" s="115" t="str">
        <f aca="false">IFERROR(BN16*I16,"NA")</f>
        <v>NA</v>
      </c>
      <c r="BS16" s="115" t="str">
        <f aca="false">IFERROR(BO16*I16,"NA")</f>
        <v>NA</v>
      </c>
      <c r="BT16" s="115" t="str">
        <f aca="false">IFERROR(BP16*I16,"NA")</f>
        <v>NA</v>
      </c>
      <c r="BU16" s="113" t="s">
        <v>111</v>
      </c>
      <c r="BV16" s="134" t="s">
        <v>112</v>
      </c>
      <c r="BW16" s="135"/>
      <c r="BX16" s="143"/>
      <c r="BY16" s="143"/>
      <c r="BZ16" s="143"/>
      <c r="CA16" s="143"/>
      <c r="CB16" s="143"/>
      <c r="CC16" s="136" t="str">
        <f aca="false">CONCATENATE(A16," / ",B16," area / ",C16)</f>
        <v>Brazil / Cocoa growing regions area / South Bahia</v>
      </c>
      <c r="CD16" s="105" t="s">
        <v>125</v>
      </c>
    </row>
    <row r="17" customFormat="false" ht="77.6" hidden="false" customHeight="false" outlineLevel="0" collapsed="false">
      <c r="A17" s="104" t="s">
        <v>106</v>
      </c>
      <c r="B17" s="88" t="s">
        <v>123</v>
      </c>
      <c r="C17" s="90" t="s">
        <v>126</v>
      </c>
      <c r="D17" s="150" t="s">
        <v>127</v>
      </c>
      <c r="E17" s="106" t="s">
        <v>120</v>
      </c>
      <c r="F17" s="107" t="n">
        <v>2022</v>
      </c>
      <c r="G17" s="146" t="n">
        <v>4</v>
      </c>
      <c r="H17" s="108" t="n">
        <v>2</v>
      </c>
      <c r="I17" s="109" t="s">
        <v>76</v>
      </c>
      <c r="J17" s="110" t="str">
        <f aca="false">CC17</f>
        <v>Brazil / Cocoa growing regions area / East
Rondônia</v>
      </c>
      <c r="K17" s="106" t="s">
        <v>121</v>
      </c>
      <c r="L17" s="112" t="s">
        <v>122</v>
      </c>
      <c r="M17" s="147" t="n">
        <v>2021</v>
      </c>
      <c r="N17" s="137"/>
      <c r="O17" s="115" t="n">
        <f aca="false">IFERROR(S17/G17,"NA")</f>
        <v>749.25</v>
      </c>
      <c r="P17" s="116" t="n">
        <f aca="false">IFERROR(IF(ISBLANK(O17),"",T17/G17),"NA")</f>
        <v>138.894017930781</v>
      </c>
      <c r="Q17" s="116" t="n">
        <f aca="false">IFERROR(IF(ISBLANK(O17),"",U17/G17),"NA")</f>
        <v>117.434078087421</v>
      </c>
      <c r="R17" s="117" t="n">
        <f aca="false">IFERROR(V17/F17,"NA")</f>
        <v>0.585691533469448</v>
      </c>
      <c r="S17" s="115" t="n">
        <v>2997</v>
      </c>
      <c r="T17" s="117" t="n">
        <f aca="false" t="array" ref="T17:T17">IFERROR(S17/(INDEX('LCU per US$, period average'!$A$4:$O$270,MATCH(A17,'LCU per US$, period average'!$A$4:$A$270),MATCH(M17,'LCU per US$, period average'!$A$4:$O$4))),"NA")</f>
        <v>555.576071723125</v>
      </c>
      <c r="U17" s="117" t="n">
        <f aca="false">IFERROR(T17*HLOOKUP(M17,'LCU per US$, period average'!$A$4:$O$270,76),"NA")</f>
        <v>469.736312349683</v>
      </c>
      <c r="V17" s="118" t="n">
        <f aca="false" t="array" ref="V17:V17">IFERROR(S17/(INDEX('PPP private conversion factor'!$A$4:$O$270,MATCH(A17,'PPP private conversion factor'!$A$4:$A$270),MATCH(M17,'PPP private conversion factor'!$A$4:$O$4))),"NA")</f>
        <v>1184.26828067522</v>
      </c>
      <c r="W17" s="119" t="str">
        <f aca="false">CC17</f>
        <v>Brazil / Cocoa growing regions area / East
Rondônia</v>
      </c>
      <c r="X17" s="148" t="s">
        <v>74</v>
      </c>
      <c r="Y17" s="121" t="n">
        <v>2021</v>
      </c>
      <c r="Z17" s="122" t="n">
        <v>0.284</v>
      </c>
      <c r="AA17" s="123" t="n">
        <v>6.85</v>
      </c>
      <c r="AB17" s="123" t="n">
        <v>19.2</v>
      </c>
      <c r="AC17" s="124" t="n">
        <f aca="false" t="array" ref="AC17:AC17">IFERROR(AE17/(INDEX('LCU per US$, period average'!$A$4:$O$270,MATCH(A17,'LCU per US$, period average'!$A$4:$A$270),MATCH(Y17,'LCU per US$, period average'!$A$4:$O$4))),"NA")</f>
        <v>108.27226651815</v>
      </c>
      <c r="AD17" s="125" t="n">
        <f aca="false">IFERROR(AC17*HLOOKUP(Y17,'LCU per US$, period average'!$B$4:$O$270,76),"NA")</f>
        <v>91.5435667454805</v>
      </c>
      <c r="AE17" s="124" t="n">
        <f aca="false">IFERROR(AB17*30.42,"NA")</f>
        <v>584.064</v>
      </c>
      <c r="AF17" s="124" t="n">
        <f aca="false" t="array" ref="AF17:AF17">IFERROR(AE17/(INDEX('PPP private conversion factor'!$A$4:$O$270,MATCH(A17,'PPP private conversion factor'!$A$4:$A$270),MATCH(Y17,'PPP private conversion factor'!$A$4:$O$4))),"NA")</f>
        <v>230.793616644743</v>
      </c>
      <c r="AG17" s="126" t="n">
        <f aca="false">IFERROR(AC17*G17,"NA")</f>
        <v>433.0890660726</v>
      </c>
      <c r="AH17" s="126" t="n">
        <f aca="false">IFERROR(AD17*G17,"NA")</f>
        <v>366.174266981922</v>
      </c>
      <c r="AI17" s="126" t="n">
        <f aca="false">IFERROR(AE17*G17,"NA")</f>
        <v>2336.256</v>
      </c>
      <c r="AJ17" s="126" t="n">
        <f aca="false">IFERROR(AF17*G17,"NA")</f>
        <v>923.17446657897</v>
      </c>
      <c r="AK17" s="127" t="str">
        <f aca="false">CC17</f>
        <v>Brazil / Cocoa growing regions area / East
Rondônia</v>
      </c>
      <c r="AL17" s="138" t="s">
        <v>75</v>
      </c>
      <c r="AM17" s="142" t="n">
        <v>2013</v>
      </c>
      <c r="AN17" s="141"/>
      <c r="AO17" s="115" t="n">
        <f aca="false">IFERROR(7.04*(INDEX('LCU per US$, period average'!$A$4:$O$270,MATCH(A17,'LCU per US$, period average'!$A$4:$A$270),MATCH(AM17,'LCU per US$, period average'!$A$4:$O$4))),"NA")</f>
        <v>15.1788676248923</v>
      </c>
      <c r="AP17" s="115" t="n">
        <f aca="false">IFERROR(AO17*30.42,"NA")</f>
        <v>461.741153149224</v>
      </c>
      <c r="AQ17" s="115" t="n">
        <f aca="false" t="array" ref="AQ17:AQ17">IFERROR(AP17/(INDEX('LCU per US$, period average'!$A$4:$O$270,MATCH(A17,'LCU per US$, period average'!$A$4:$A$270),MATCH(AM17,'LCU per US$, period average'!$A$4:$O$4))),"NA")</f>
        <v>214.1568</v>
      </c>
      <c r="AR17" s="117" t="n">
        <f aca="false">IFERROR(AQ17*HLOOKUP(AM17,'LCU per US$, period average'!$A$4:$O$270,76),"NA")</f>
        <v>161.248318053467</v>
      </c>
      <c r="AS17" s="115" t="n">
        <f aca="false" t="array" ref="AS17:AS17">IFERROR(AP17/(INDEX('PPP private conversion factor'!$A$4:$O$270,MATCH(A17,'PPP private conversion factor'!$A$4:$A$270),MATCH(AM17,'PPP private conversion factor'!$A$4:$O$4))),"NA")</f>
        <v>257.714557810859</v>
      </c>
      <c r="AT17" s="115" t="e">
        <f aca="false">AP17*E17</f>
        <v>#VALUE!</v>
      </c>
      <c r="AU17" s="115" t="str">
        <f aca="false">IFERROR(AQ17*E17,"NA")</f>
        <v>NA</v>
      </c>
      <c r="AV17" s="115" t="str">
        <f aca="false">IFERROR(AR17*E17,"NA")</f>
        <v>NA</v>
      </c>
      <c r="AW17" s="129" t="str">
        <f aca="false">IFERROR(AS17*E17,"NA")</f>
        <v>NA</v>
      </c>
      <c r="AX17" s="130" t="str">
        <f aca="false">CC17</f>
        <v>Brazil / Cocoa growing regions area / East
Rondônia</v>
      </c>
      <c r="AY17" s="147" t="s">
        <v>76</v>
      </c>
      <c r="AZ17" s="147" t="s">
        <v>76</v>
      </c>
      <c r="BA17" s="116" t="s">
        <v>76</v>
      </c>
      <c r="BB17" s="115" t="str">
        <f aca="false" t="array" ref="BB17:BB17">IFERROR(BA17/(INDEX('LCU per US$, period average'!$A$4:$O$270,MATCH(A17,'LCU per US$, period average'!$A$4:$A$270),MATCH(AY17,'LCU per US$, period average'!$A$4:$O$4))),"NA")</f>
        <v>NA</v>
      </c>
      <c r="BC17" s="117" t="str">
        <f aca="false">IFERROR(BB17*HLOOKUP(AY17,'LCU per US$, period average'!$A$4:$O$270,76),"NA")</f>
        <v>NA</v>
      </c>
      <c r="BD17" s="116" t="str">
        <f aca="false" t="array" ref="BD17:BD17">IFERROR(BA17/(INDEX('PPP private conversion factor'!$A$4:$O$270,MATCH(A17,'PPP private conversion factor'!$A$4:$A$270),MATCH(AY17,'PPP private conversion factor'!$A$4:$O$4))),"NA")</f>
        <v>NA</v>
      </c>
      <c r="BE17" s="116" t="str">
        <f aca="false">IFERROR(BA17*H17,"NA")</f>
        <v>NA</v>
      </c>
      <c r="BF17" s="116" t="str">
        <f aca="false">IFERROR(BB17*H17,"NA")</f>
        <v>NA</v>
      </c>
      <c r="BG17" s="116" t="str">
        <f aca="false">IFERROR(BC17*H17,"NA")</f>
        <v>NA</v>
      </c>
      <c r="BH17" s="118" t="str">
        <f aca="false">IFERROR(BD17*H17,"NA")</f>
        <v>NA</v>
      </c>
      <c r="BI17" s="116" t="str">
        <f aca="false">CC17</f>
        <v>Brazil / Cocoa growing regions area / East
Rondônia</v>
      </c>
      <c r="BJ17" s="113" t="n">
        <v>2022</v>
      </c>
      <c r="BK17" s="132" t="s">
        <v>110</v>
      </c>
      <c r="BL17" s="133" t="s">
        <v>79</v>
      </c>
      <c r="BM17" s="115" t="n">
        <v>1212</v>
      </c>
      <c r="BN17" s="115" t="n">
        <f aca="false" t="array" ref="BN17:BN17">IFERROR(BM17/(INDEX('LCU per US$, period average'!$A$4:$O$270,MATCH(A17,'LCU per US$, period average'!$A$4:$A$270),MATCH(BJ17,'LCU per US$, period average'!A$4:$O$4))),"NA")</f>
        <v>234.703131833925</v>
      </c>
      <c r="BO17" s="117" t="n">
        <f aca="false">IFERROR(BN17*HLOOKUP(BJ17,'LCU per US$, period average'!$A$4:$O$270,76),"NA")</f>
        <v>222.87966892982</v>
      </c>
      <c r="BP17" s="115" t="n">
        <f aca="false" t="array" ref="BP17:BP17">IFERROR(BM17/(INDEX('PPP private conversion factor'!$A$4:$O$270,MATCH(A17,'PPP private conversion factor'!$A$4:$A$270),MATCH(BJ17,'PPP private conversion factor'!$A$4:$O$4))),"NA")</f>
        <v>473.325476063077</v>
      </c>
      <c r="BQ17" s="115" t="str">
        <f aca="false">IFERROR(BM17*I17,"NA")</f>
        <v>NA</v>
      </c>
      <c r="BR17" s="115" t="str">
        <f aca="false">IFERROR(BN17*I17,"NA")</f>
        <v>NA</v>
      </c>
      <c r="BS17" s="115" t="str">
        <f aca="false">IFERROR(BO17*I17,"NA")</f>
        <v>NA</v>
      </c>
      <c r="BT17" s="115" t="str">
        <f aca="false">IFERROR(BP17*I17,"NA")</f>
        <v>NA</v>
      </c>
      <c r="BU17" s="113" t="s">
        <v>111</v>
      </c>
      <c r="BV17" s="134" t="s">
        <v>112</v>
      </c>
      <c r="BW17" s="135"/>
      <c r="BX17" s="143"/>
      <c r="BY17" s="143"/>
      <c r="BZ17" s="143"/>
      <c r="CA17" s="143"/>
      <c r="CB17" s="143"/>
      <c r="CC17" s="136" t="str">
        <f aca="false">CONCATENATE(A17," / ",B17," area / ",C17)</f>
        <v>Brazil / Cocoa growing regions area / East
Rondônia</v>
      </c>
      <c r="CD17" s="150" t="s">
        <v>127</v>
      </c>
    </row>
    <row r="18" customFormat="false" ht="77.6" hidden="false" customHeight="false" outlineLevel="0" collapsed="false">
      <c r="A18" s="104" t="s">
        <v>106</v>
      </c>
      <c r="B18" s="88" t="s">
        <v>123</v>
      </c>
      <c r="C18" s="90" t="s">
        <v>128</v>
      </c>
      <c r="D18" s="150" t="s">
        <v>129</v>
      </c>
      <c r="E18" s="106" t="s">
        <v>120</v>
      </c>
      <c r="F18" s="107" t="n">
        <v>2022</v>
      </c>
      <c r="G18" s="146" t="n">
        <v>4</v>
      </c>
      <c r="H18" s="108" t="n">
        <v>2</v>
      </c>
      <c r="I18" s="109" t="s">
        <v>76</v>
      </c>
      <c r="J18" s="110" t="str">
        <f aca="false">CC18</f>
        <v>Brazil / Cocoa growing regions area / Southeast
Pará</v>
      </c>
      <c r="K18" s="106" t="s">
        <v>121</v>
      </c>
      <c r="L18" s="112" t="s">
        <v>122</v>
      </c>
      <c r="M18" s="147" t="n">
        <v>2021</v>
      </c>
      <c r="N18" s="137"/>
      <c r="O18" s="115" t="n">
        <f aca="false">IFERROR(S18/G18,"NA")</f>
        <v>818.5</v>
      </c>
      <c r="P18" s="116" t="n">
        <f aca="false">IFERROR(IF(ISBLANK(O18),"",T18/G18),"NA")</f>
        <v>151.731402971431</v>
      </c>
      <c r="Q18" s="116" t="n">
        <f aca="false">IFERROR(IF(ISBLANK(O18),"",U18/G18),"NA")</f>
        <v>128.28801189797</v>
      </c>
      <c r="R18" s="117" t="n">
        <f aca="false">IFERROR(V18/F18,"NA")</f>
        <v>0.639824518044368</v>
      </c>
      <c r="S18" s="115" t="n">
        <v>3274</v>
      </c>
      <c r="T18" s="117" t="n">
        <f aca="false" t="array" ref="T18:T18">IFERROR(S18/(INDEX('LCU per US$, period average'!$A$4:$O$270,MATCH(A18,'LCU per US$, period average'!$A$4:$A$270),MATCH(M18,'LCU per US$, period average'!$A$4:$O$4))),"NA")</f>
        <v>606.925611885723</v>
      </c>
      <c r="U18" s="117" t="n">
        <f aca="false">IFERROR(T18*HLOOKUP(M18,'LCU per US$, period average'!$A$4:$O$270,76),"NA")</f>
        <v>513.152047591879</v>
      </c>
      <c r="V18" s="118" t="n">
        <f aca="false" t="array" ref="V18:V18">IFERROR(S18/(INDEX('PPP private conversion factor'!$A$4:$O$270,MATCH(A18,'PPP private conversion factor'!$A$4:$A$270),MATCH(M18,'PPP private conversion factor'!$A$4:$O$4))),"NA")</f>
        <v>1293.72517548571</v>
      </c>
      <c r="W18" s="119" t="str">
        <f aca="false">CC18</f>
        <v>Brazil / Cocoa growing regions area / Southeast
Pará</v>
      </c>
      <c r="X18" s="148" t="s">
        <v>74</v>
      </c>
      <c r="Y18" s="121" t="n">
        <v>2021</v>
      </c>
      <c r="Z18" s="122" t="n">
        <v>0.284</v>
      </c>
      <c r="AA18" s="123" t="n">
        <v>6.85</v>
      </c>
      <c r="AB18" s="123" t="n">
        <v>19.2</v>
      </c>
      <c r="AC18" s="124" t="n">
        <f aca="false" t="array" ref="AC18:AC18">IFERROR(AE18/(INDEX('LCU per US$, period average'!$A$4:$O$270,MATCH(A18,'LCU per US$, period average'!$A$4:$A$270),MATCH(Y18,'LCU per US$, period average'!$A$4:$O$4))),"NA")</f>
        <v>108.27226651815</v>
      </c>
      <c r="AD18" s="125" t="n">
        <f aca="false">IFERROR(AC18*HLOOKUP(Y18,'LCU per US$, period average'!$B$4:$O$270,76),"NA")</f>
        <v>91.5435667454805</v>
      </c>
      <c r="AE18" s="124" t="n">
        <f aca="false">IFERROR(AB18*30.42,"NA")</f>
        <v>584.064</v>
      </c>
      <c r="AF18" s="124" t="n">
        <f aca="false" t="array" ref="AF18:AF18">IFERROR(AE18/(INDEX('PPP private conversion factor'!$A$4:$O$270,MATCH(A18,'PPP private conversion factor'!$A$4:$A$270),MATCH(Y18,'PPP private conversion factor'!$A$4:$O$4))),"NA")</f>
        <v>230.793616644743</v>
      </c>
      <c r="AG18" s="126" t="n">
        <f aca="false">IFERROR(AC18*G18,"NA")</f>
        <v>433.0890660726</v>
      </c>
      <c r="AH18" s="126" t="n">
        <f aca="false">IFERROR(AD18*G18,"NA")</f>
        <v>366.174266981922</v>
      </c>
      <c r="AI18" s="126" t="n">
        <f aca="false">IFERROR(AE18*G18,"NA")</f>
        <v>2336.256</v>
      </c>
      <c r="AJ18" s="126" t="n">
        <f aca="false">IFERROR(AF18*G18,"NA")</f>
        <v>923.17446657897</v>
      </c>
      <c r="AK18" s="127" t="str">
        <f aca="false">CC18</f>
        <v>Brazil / Cocoa growing regions area / Southeast
Pará</v>
      </c>
      <c r="AL18" s="138" t="s">
        <v>75</v>
      </c>
      <c r="AM18" s="142" t="n">
        <v>2013</v>
      </c>
      <c r="AN18" s="141"/>
      <c r="AO18" s="115" t="n">
        <f aca="false">IFERROR(7.04*(INDEX('LCU per US$, period average'!$A$4:$O$270,MATCH(A18,'LCU per US$, period average'!$A$4:$A$270),MATCH(AM18,'LCU per US$, period average'!$A$4:$O$4))),"NA")</f>
        <v>15.1788676248923</v>
      </c>
      <c r="AP18" s="115" t="n">
        <f aca="false">IFERROR(AO18*30.42,"NA")</f>
        <v>461.741153149224</v>
      </c>
      <c r="AQ18" s="115" t="n">
        <f aca="false" t="array" ref="AQ18:AQ18">IFERROR(AP18/(INDEX('LCU per US$, period average'!$A$4:$O$270,MATCH(A18,'LCU per US$, period average'!$A$4:$A$270),MATCH(AM18,'LCU per US$, period average'!$A$4:$O$4))),"NA")</f>
        <v>214.1568</v>
      </c>
      <c r="AR18" s="117" t="n">
        <f aca="false">IFERROR(AQ18*HLOOKUP(AM18,'LCU per US$, period average'!$A$4:$O$270,76),"NA")</f>
        <v>161.248318053467</v>
      </c>
      <c r="AS18" s="115" t="n">
        <f aca="false" t="array" ref="AS18:AS18">IFERROR(AP18/(INDEX('PPP private conversion factor'!$A$4:$O$270,MATCH(A18,'PPP private conversion factor'!$A$4:$A$270),MATCH(AM18,'PPP private conversion factor'!$A$4:$O$4))),"NA")</f>
        <v>257.714557810859</v>
      </c>
      <c r="AT18" s="115" t="e">
        <f aca="false">AP18*E18</f>
        <v>#VALUE!</v>
      </c>
      <c r="AU18" s="115" t="str">
        <f aca="false">IFERROR(AQ18*E18,"NA")</f>
        <v>NA</v>
      </c>
      <c r="AV18" s="115" t="str">
        <f aca="false">IFERROR(AR18*E18,"NA")</f>
        <v>NA</v>
      </c>
      <c r="AW18" s="129" t="str">
        <f aca="false">IFERROR(AS18*E18,"NA")</f>
        <v>NA</v>
      </c>
      <c r="AX18" s="130" t="str">
        <f aca="false">CC18</f>
        <v>Brazil / Cocoa growing regions area / Southeast
Pará</v>
      </c>
      <c r="AY18" s="147" t="s">
        <v>76</v>
      </c>
      <c r="AZ18" s="147" t="s">
        <v>76</v>
      </c>
      <c r="BA18" s="116" t="s">
        <v>76</v>
      </c>
      <c r="BB18" s="115" t="str">
        <f aca="false" t="array" ref="BB18:BB18">IFERROR(BA18/(INDEX('LCU per US$, period average'!$A$4:$O$270,MATCH(A18,'LCU per US$, period average'!$A$4:$A$270),MATCH(AY18,'LCU per US$, period average'!$A$4:$O$4))),"NA")</f>
        <v>NA</v>
      </c>
      <c r="BC18" s="117" t="str">
        <f aca="false">IFERROR(BB18*HLOOKUP(AY18,'LCU per US$, period average'!$A$4:$O$270,76),"NA")</f>
        <v>NA</v>
      </c>
      <c r="BD18" s="116" t="str">
        <f aca="false" t="array" ref="BD18:BD18">IFERROR(BA18/(INDEX('PPP private conversion factor'!$A$4:$O$270,MATCH(A18,'PPP private conversion factor'!$A$4:$A$270),MATCH(AY18,'PPP private conversion factor'!$A$4:$O$4))),"NA")</f>
        <v>NA</v>
      </c>
      <c r="BE18" s="116" t="str">
        <f aca="false">IFERROR(BA18*H18,"NA")</f>
        <v>NA</v>
      </c>
      <c r="BF18" s="116" t="str">
        <f aca="false">IFERROR(BB18*H18,"NA")</f>
        <v>NA</v>
      </c>
      <c r="BG18" s="116" t="str">
        <f aca="false">IFERROR(BC18*H18,"NA")</f>
        <v>NA</v>
      </c>
      <c r="BH18" s="118" t="str">
        <f aca="false">IFERROR(BD18*H18,"NA")</f>
        <v>NA</v>
      </c>
      <c r="BI18" s="116" t="str">
        <f aca="false">CC18</f>
        <v>Brazil / Cocoa growing regions area / Southeast
Pará</v>
      </c>
      <c r="BJ18" s="113" t="n">
        <v>2022</v>
      </c>
      <c r="BK18" s="132" t="s">
        <v>110</v>
      </c>
      <c r="BL18" s="133" t="s">
        <v>79</v>
      </c>
      <c r="BM18" s="115" t="n">
        <v>1212</v>
      </c>
      <c r="BN18" s="115" t="n">
        <f aca="false" t="array" ref="BN18:BN18">IFERROR(BM18/(INDEX('LCU per US$, period average'!$A$4:$O$270,MATCH(A18,'LCU per US$, period average'!$A$4:$A$270),MATCH(BJ18,'LCU per US$, period average'!A$4:$O$4))),"NA")</f>
        <v>234.703131833925</v>
      </c>
      <c r="BO18" s="117" t="n">
        <f aca="false">IFERROR(BN18*HLOOKUP(BJ18,'LCU per US$, period average'!$A$4:$O$270,76),"NA")</f>
        <v>222.87966892982</v>
      </c>
      <c r="BP18" s="115" t="n">
        <f aca="false" t="array" ref="BP18:BP18">IFERROR(BM18/(INDEX('PPP private conversion factor'!$A$4:$O$270,MATCH(A18,'PPP private conversion factor'!$A$4:$A$270),MATCH(BJ18,'PPP private conversion factor'!$A$4:$O$4))),"NA")</f>
        <v>473.325476063077</v>
      </c>
      <c r="BQ18" s="115" t="str">
        <f aca="false">IFERROR(BM18*I18,"NA")</f>
        <v>NA</v>
      </c>
      <c r="BR18" s="115" t="str">
        <f aca="false">IFERROR(BN18*I18,"NA")</f>
        <v>NA</v>
      </c>
      <c r="BS18" s="115" t="str">
        <f aca="false">IFERROR(BO18*I18,"NA")</f>
        <v>NA</v>
      </c>
      <c r="BT18" s="115" t="str">
        <f aca="false">IFERROR(BP18*I18,"NA")</f>
        <v>NA</v>
      </c>
      <c r="BU18" s="113" t="s">
        <v>111</v>
      </c>
      <c r="BV18" s="134" t="s">
        <v>112</v>
      </c>
      <c r="BW18" s="135"/>
      <c r="BX18" s="143"/>
      <c r="BY18" s="143"/>
      <c r="BZ18" s="143"/>
      <c r="CA18" s="143"/>
      <c r="CB18" s="143"/>
      <c r="CC18" s="136" t="str">
        <f aca="false">CONCATENATE(A18," / ",B18," area / ",C18)</f>
        <v>Brazil / Cocoa growing regions area / Southeast
Pará</v>
      </c>
      <c r="CD18" s="150" t="s">
        <v>129</v>
      </c>
    </row>
    <row r="19" customFormat="false" ht="77.6" hidden="false" customHeight="false" outlineLevel="0" collapsed="false">
      <c r="A19" s="104" t="s">
        <v>106</v>
      </c>
      <c r="B19" s="88" t="s">
        <v>123</v>
      </c>
      <c r="C19" s="90" t="s">
        <v>130</v>
      </c>
      <c r="D19" s="150" t="s">
        <v>131</v>
      </c>
      <c r="E19" s="106" t="s">
        <v>120</v>
      </c>
      <c r="F19" s="107" t="n">
        <v>2022</v>
      </c>
      <c r="G19" s="146" t="n">
        <v>4</v>
      </c>
      <c r="H19" s="108" t="n">
        <v>2</v>
      </c>
      <c r="I19" s="109" t="s">
        <v>76</v>
      </c>
      <c r="J19" s="110" t="str">
        <f aca="false">CC19</f>
        <v>Brazil / Cocoa growing regions area / Southwest
Pará</v>
      </c>
      <c r="K19" s="106" t="s">
        <v>121</v>
      </c>
      <c r="L19" s="112" t="s">
        <v>122</v>
      </c>
      <c r="M19" s="147" t="n">
        <v>2021</v>
      </c>
      <c r="N19" s="137"/>
      <c r="O19" s="115" t="n">
        <f aca="false">IFERROR(S19/G19,"NA")</f>
        <v>818.5</v>
      </c>
      <c r="P19" s="116" t="n">
        <f aca="false">IFERROR(IF(ISBLANK(O19),"",T19/G19),"NA")</f>
        <v>151.731402971431</v>
      </c>
      <c r="Q19" s="116" t="n">
        <f aca="false">IFERROR(IF(ISBLANK(O19),"",U19/G19),"NA")</f>
        <v>128.28801189797</v>
      </c>
      <c r="R19" s="117" t="n">
        <f aca="false">IFERROR(V19/F19,"NA")</f>
        <v>0.639824518044368</v>
      </c>
      <c r="S19" s="115" t="n">
        <v>3274</v>
      </c>
      <c r="T19" s="117" t="n">
        <f aca="false" t="array" ref="T19:T19">IFERROR(S19/(INDEX('LCU per US$, period average'!$A$4:$O$270,MATCH(A19,'LCU per US$, period average'!$A$4:$A$270),MATCH(M19,'LCU per US$, period average'!$A$4:$O$4))),"NA")</f>
        <v>606.925611885723</v>
      </c>
      <c r="U19" s="117" t="n">
        <f aca="false">IFERROR(T19*HLOOKUP(M19,'LCU per US$, period average'!$A$4:$O$270,76),"NA")</f>
        <v>513.152047591879</v>
      </c>
      <c r="V19" s="118" t="n">
        <f aca="false" t="array" ref="V19:V19">IFERROR(S19/(INDEX('PPP private conversion factor'!$A$4:$O$270,MATCH(A19,'PPP private conversion factor'!$A$4:$A$270),MATCH(M19,'PPP private conversion factor'!$A$4:$O$4))),"NA")</f>
        <v>1293.72517548571</v>
      </c>
      <c r="W19" s="119" t="str">
        <f aca="false">CC19</f>
        <v>Brazil / Cocoa growing regions area / Southwest
Pará</v>
      </c>
      <c r="X19" s="148" t="s">
        <v>74</v>
      </c>
      <c r="Y19" s="121" t="n">
        <v>2021</v>
      </c>
      <c r="Z19" s="122" t="n">
        <v>0.284</v>
      </c>
      <c r="AA19" s="123" t="n">
        <v>6.85</v>
      </c>
      <c r="AB19" s="123" t="n">
        <v>19.2</v>
      </c>
      <c r="AC19" s="124" t="n">
        <f aca="false" t="array" ref="AC19:AC19">IFERROR(AE19/(INDEX('LCU per US$, period average'!$A$4:$O$270,MATCH(A19,'LCU per US$, period average'!$A$4:$A$270),MATCH(Y19,'LCU per US$, period average'!$A$4:$O$4))),"NA")</f>
        <v>108.27226651815</v>
      </c>
      <c r="AD19" s="125" t="n">
        <f aca="false">IFERROR(AC19*HLOOKUP(Y19,'LCU per US$, period average'!$B$4:$O$270,76),"NA")</f>
        <v>91.5435667454805</v>
      </c>
      <c r="AE19" s="124" t="n">
        <f aca="false">IFERROR(AB19*30.42,"NA")</f>
        <v>584.064</v>
      </c>
      <c r="AF19" s="124" t="n">
        <f aca="false" t="array" ref="AF19:AF19">IFERROR(AE19/(INDEX('PPP private conversion factor'!$A$4:$O$270,MATCH(A19,'PPP private conversion factor'!$A$4:$A$270),MATCH(Y19,'PPP private conversion factor'!$A$4:$O$4))),"NA")</f>
        <v>230.793616644743</v>
      </c>
      <c r="AG19" s="126" t="n">
        <f aca="false">IFERROR(AC19*G19,"NA")</f>
        <v>433.0890660726</v>
      </c>
      <c r="AH19" s="126" t="n">
        <f aca="false">IFERROR(AD19*G19,"NA")</f>
        <v>366.174266981922</v>
      </c>
      <c r="AI19" s="126" t="n">
        <f aca="false">IFERROR(AE19*G19,"NA")</f>
        <v>2336.256</v>
      </c>
      <c r="AJ19" s="126" t="n">
        <f aca="false">IFERROR(AF19*G19,"NA")</f>
        <v>923.17446657897</v>
      </c>
      <c r="AK19" s="127" t="str">
        <f aca="false">CC19</f>
        <v>Brazil / Cocoa growing regions area / Southwest
Pará</v>
      </c>
      <c r="AL19" s="138" t="s">
        <v>75</v>
      </c>
      <c r="AM19" s="142" t="n">
        <v>2013</v>
      </c>
      <c r="AN19" s="141"/>
      <c r="AO19" s="115" t="n">
        <f aca="false">IFERROR(7.04*(INDEX('LCU per US$, period average'!$A$4:$O$270,MATCH(A19,'LCU per US$, period average'!$A$4:$A$270),MATCH(AM19,'LCU per US$, period average'!$A$4:$O$4))),"NA")</f>
        <v>15.1788676248923</v>
      </c>
      <c r="AP19" s="115" t="n">
        <f aca="false">IFERROR(AO19*30.42,"NA")</f>
        <v>461.741153149224</v>
      </c>
      <c r="AQ19" s="115" t="n">
        <f aca="false" t="array" ref="AQ19:AQ19">IFERROR(AP19/(INDEX('LCU per US$, period average'!$A$4:$O$270,MATCH(A19,'LCU per US$, period average'!$A$4:$A$270),MATCH(AM19,'LCU per US$, period average'!$A$4:$O$4))),"NA")</f>
        <v>214.1568</v>
      </c>
      <c r="AR19" s="117" t="n">
        <f aca="false">IFERROR(AQ19*HLOOKUP(AM19,'LCU per US$, period average'!$A$4:$O$270,76),"NA")</f>
        <v>161.248318053467</v>
      </c>
      <c r="AS19" s="115" t="n">
        <f aca="false" t="array" ref="AS19:AS19">IFERROR(AP19/(INDEX('PPP private conversion factor'!$A$4:$O$270,MATCH(A19,'PPP private conversion factor'!$A$4:$A$270),MATCH(AM19,'PPP private conversion factor'!$A$4:$O$4))),"NA")</f>
        <v>257.714557810859</v>
      </c>
      <c r="AT19" s="115" t="e">
        <f aca="false">AP19*E19</f>
        <v>#VALUE!</v>
      </c>
      <c r="AU19" s="115" t="str">
        <f aca="false">IFERROR(AQ19*E19,"NA")</f>
        <v>NA</v>
      </c>
      <c r="AV19" s="115" t="str">
        <f aca="false">IFERROR(AR19*E19,"NA")</f>
        <v>NA</v>
      </c>
      <c r="AW19" s="129" t="str">
        <f aca="false">IFERROR(AS19*E19,"NA")</f>
        <v>NA</v>
      </c>
      <c r="AX19" s="130" t="str">
        <f aca="false">CC19</f>
        <v>Brazil / Cocoa growing regions area / Southwest
Pará</v>
      </c>
      <c r="AY19" s="147" t="s">
        <v>76</v>
      </c>
      <c r="AZ19" s="147" t="s">
        <v>76</v>
      </c>
      <c r="BA19" s="116" t="s">
        <v>76</v>
      </c>
      <c r="BB19" s="115" t="str">
        <f aca="false" t="array" ref="BB19:BB19">IFERROR(BA19/(INDEX('LCU per US$, period average'!$A$4:$O$270,MATCH(A19,'LCU per US$, period average'!$A$4:$A$270),MATCH(AY19,'LCU per US$, period average'!$A$4:$O$4))),"NA")</f>
        <v>NA</v>
      </c>
      <c r="BC19" s="117" t="str">
        <f aca="false">IFERROR(BB19*HLOOKUP(AY19,'LCU per US$, period average'!$A$4:$O$270,76),"NA")</f>
        <v>NA</v>
      </c>
      <c r="BD19" s="116" t="str">
        <f aca="false" t="array" ref="BD19:BD19">IFERROR(BA19/(INDEX('PPP private conversion factor'!$A$4:$O$270,MATCH(A19,'PPP private conversion factor'!$A$4:$A$270),MATCH(AY19,'PPP private conversion factor'!$A$4:$O$4))),"NA")</f>
        <v>NA</v>
      </c>
      <c r="BE19" s="116" t="str">
        <f aca="false">IFERROR(BA19*H19,"NA")</f>
        <v>NA</v>
      </c>
      <c r="BF19" s="116" t="str">
        <f aca="false">IFERROR(BB19*H19,"NA")</f>
        <v>NA</v>
      </c>
      <c r="BG19" s="116" t="str">
        <f aca="false">IFERROR(BC19*H19,"NA")</f>
        <v>NA</v>
      </c>
      <c r="BH19" s="118" t="str">
        <f aca="false">IFERROR(BD19*H19,"NA")</f>
        <v>NA</v>
      </c>
      <c r="BI19" s="116" t="str">
        <f aca="false">CC19</f>
        <v>Brazil / Cocoa growing regions area / Southwest
Pará</v>
      </c>
      <c r="BJ19" s="113" t="n">
        <v>2022</v>
      </c>
      <c r="BK19" s="132" t="s">
        <v>110</v>
      </c>
      <c r="BL19" s="133" t="s">
        <v>79</v>
      </c>
      <c r="BM19" s="115" t="n">
        <v>1212</v>
      </c>
      <c r="BN19" s="115" t="n">
        <f aca="false" t="array" ref="BN19:BN19">IFERROR(BM19/(INDEX('LCU per US$, period average'!$A$4:$O$270,MATCH(A19,'LCU per US$, period average'!$A$4:$A$270),MATCH(BJ19,'LCU per US$, period average'!A$4:$O$4))),"NA")</f>
        <v>234.703131833925</v>
      </c>
      <c r="BO19" s="117" t="n">
        <f aca="false">IFERROR(BN19*HLOOKUP(BJ19,'LCU per US$, period average'!$A$4:$O$270,76),"NA")</f>
        <v>222.87966892982</v>
      </c>
      <c r="BP19" s="115" t="n">
        <f aca="false" t="array" ref="BP19:BP19">IFERROR(BM19/(INDEX('PPP private conversion factor'!$A$4:$O$270,MATCH(A19,'PPP private conversion factor'!$A$4:$A$270),MATCH(BJ19,'PPP private conversion factor'!$A$4:$O$4))),"NA")</f>
        <v>473.325476063077</v>
      </c>
      <c r="BQ19" s="115" t="str">
        <f aca="false">IFERROR(BM19*I19,"NA")</f>
        <v>NA</v>
      </c>
      <c r="BR19" s="115" t="str">
        <f aca="false">IFERROR(BN19*I19,"NA")</f>
        <v>NA</v>
      </c>
      <c r="BS19" s="115" t="str">
        <f aca="false">IFERROR(BO19*I19,"NA")</f>
        <v>NA</v>
      </c>
      <c r="BT19" s="115" t="str">
        <f aca="false">IFERROR(BP19*I19,"NA")</f>
        <v>NA</v>
      </c>
      <c r="BU19" s="113" t="s">
        <v>111</v>
      </c>
      <c r="BV19" s="134" t="s">
        <v>112</v>
      </c>
      <c r="BW19" s="135"/>
      <c r="BX19" s="143"/>
      <c r="BY19" s="143"/>
      <c r="BZ19" s="143"/>
      <c r="CA19" s="143"/>
      <c r="CB19" s="143"/>
      <c r="CC19" s="136" t="str">
        <f aca="false">CONCATENATE(A19," / ",B19," area / ",C19)</f>
        <v>Brazil / Cocoa growing regions area / Southwest
Pará</v>
      </c>
      <c r="CD19" s="150" t="s">
        <v>131</v>
      </c>
    </row>
    <row r="20" customFormat="false" ht="77.6" hidden="false" customHeight="false" outlineLevel="0" collapsed="false">
      <c r="A20" s="104" t="s">
        <v>106</v>
      </c>
      <c r="B20" s="88" t="s">
        <v>123</v>
      </c>
      <c r="C20" s="90" t="s">
        <v>132</v>
      </c>
      <c r="D20" s="150" t="s">
        <v>133</v>
      </c>
      <c r="E20" s="106" t="s">
        <v>120</v>
      </c>
      <c r="F20" s="107" t="n">
        <v>2022</v>
      </c>
      <c r="G20" s="146" t="n">
        <v>4</v>
      </c>
      <c r="H20" s="108" t="n">
        <v>2</v>
      </c>
      <c r="I20" s="109" t="s">
        <v>76</v>
      </c>
      <c r="J20" s="110" t="str">
        <f aca="false">CC20</f>
        <v>Brazil / Cocoa growing regions area / Belém and the
metropolitan
area</v>
      </c>
      <c r="K20" s="106" t="s">
        <v>121</v>
      </c>
      <c r="L20" s="112" t="s">
        <v>122</v>
      </c>
      <c r="M20" s="147" t="n">
        <v>2021</v>
      </c>
      <c r="N20" s="137"/>
      <c r="O20" s="115" t="n">
        <f aca="false">IFERROR(S20/G20,"NA")</f>
        <v>874</v>
      </c>
      <c r="P20" s="116" t="n">
        <f aca="false">IFERROR(IF(ISBLANK(O20),"",T20/G20),"NA")</f>
        <v>162.019848744081</v>
      </c>
      <c r="Q20" s="116" t="n">
        <f aca="false">IFERROR(IF(ISBLANK(O20),"",U20/G20),"NA")</f>
        <v>136.986832497038</v>
      </c>
      <c r="R20" s="117" t="n">
        <f aca="false">IFERROR(V20/F20,"NA")</f>
        <v>0.683209076079142</v>
      </c>
      <c r="S20" s="115" t="n">
        <v>3496</v>
      </c>
      <c r="T20" s="117" t="n">
        <f aca="false" t="array" ref="T20:T20">IFERROR(S20/(INDEX('LCU per US$, period average'!$A$4:$O$270,MATCH(A20,'LCU per US$, period average'!$A$4:$A$270),MATCH(M20,'LCU per US$, period average'!$A$4:$O$4))),"NA")</f>
        <v>648.079394976325</v>
      </c>
      <c r="U20" s="117" t="n">
        <f aca="false">IFERROR(T20*HLOOKUP(M20,'LCU per US$, period average'!$A$4:$O$270,76),"NA")</f>
        <v>547.947329988152</v>
      </c>
      <c r="V20" s="118" t="n">
        <f aca="false" t="array" ref="V20:V20">IFERROR(S20/(INDEX('PPP private conversion factor'!$A$4:$O$270,MATCH(A20,'PPP private conversion factor'!$A$4:$A$270),MATCH(M20,'PPP private conversion factor'!$A$4:$O$4))),"NA")</f>
        <v>1381.44875183203</v>
      </c>
      <c r="W20" s="119" t="str">
        <f aca="false">CC20</f>
        <v>Brazil / Cocoa growing regions area / Belém and the
metropolitan
area</v>
      </c>
      <c r="X20" s="148" t="s">
        <v>74</v>
      </c>
      <c r="Y20" s="121" t="n">
        <v>2021</v>
      </c>
      <c r="Z20" s="122" t="n">
        <v>0.284</v>
      </c>
      <c r="AA20" s="123" t="n">
        <v>6.85</v>
      </c>
      <c r="AB20" s="123" t="n">
        <v>19.2</v>
      </c>
      <c r="AC20" s="124" t="n">
        <f aca="false" t="array" ref="AC20:AC20">IFERROR(AE20/(INDEX('LCU per US$, period average'!$A$4:$O$270,MATCH(A20,'LCU per US$, period average'!$A$4:$A$270),MATCH(Y20,'LCU per US$, period average'!$A$4:$O$4))),"NA")</f>
        <v>108.27226651815</v>
      </c>
      <c r="AD20" s="125" t="n">
        <f aca="false">IFERROR(AC20*HLOOKUP(Y20,'LCU per US$, period average'!$B$4:$O$270,76),"NA")</f>
        <v>91.5435667454805</v>
      </c>
      <c r="AE20" s="124" t="n">
        <f aca="false">IFERROR(AB20*30.42,"NA")</f>
        <v>584.064</v>
      </c>
      <c r="AF20" s="124" t="n">
        <f aca="false" t="array" ref="AF20:AF20">IFERROR(AE20/(INDEX('PPP private conversion factor'!$A$4:$O$270,MATCH(A20,'PPP private conversion factor'!$A$4:$A$270),MATCH(Y20,'PPP private conversion factor'!$A$4:$O$4))),"NA")</f>
        <v>230.793616644743</v>
      </c>
      <c r="AG20" s="126" t="n">
        <f aca="false">IFERROR(AC20*G20,"NA")</f>
        <v>433.0890660726</v>
      </c>
      <c r="AH20" s="126" t="n">
        <f aca="false">IFERROR(AD20*G20,"NA")</f>
        <v>366.174266981922</v>
      </c>
      <c r="AI20" s="126" t="n">
        <f aca="false">IFERROR(AE20*G20,"NA")</f>
        <v>2336.256</v>
      </c>
      <c r="AJ20" s="126" t="n">
        <f aca="false">IFERROR(AF20*G20,"NA")</f>
        <v>923.17446657897</v>
      </c>
      <c r="AK20" s="127" t="str">
        <f aca="false">CC20</f>
        <v>Brazil / Cocoa growing regions area / Belém and the
metropolitan
area</v>
      </c>
      <c r="AL20" s="138" t="s">
        <v>75</v>
      </c>
      <c r="AM20" s="142" t="n">
        <v>2013</v>
      </c>
      <c r="AN20" s="141"/>
      <c r="AO20" s="115" t="n">
        <f aca="false">IFERROR(7.04*(INDEX('LCU per US$, period average'!$A$4:$O$270,MATCH(A20,'LCU per US$, period average'!$A$4:$A$270),MATCH(AM20,'LCU per US$, period average'!$A$4:$O$4))),"NA")</f>
        <v>15.1788676248923</v>
      </c>
      <c r="AP20" s="115" t="n">
        <f aca="false">IFERROR(AO20*30.42,"NA")</f>
        <v>461.741153149224</v>
      </c>
      <c r="AQ20" s="115" t="n">
        <f aca="false" t="array" ref="AQ20:AQ20">IFERROR(AP20/(INDEX('LCU per US$, period average'!$A$4:$O$270,MATCH(A20,'LCU per US$, period average'!$A$4:$A$270),MATCH(AM20,'LCU per US$, period average'!$A$4:$O$4))),"NA")</f>
        <v>214.1568</v>
      </c>
      <c r="AR20" s="117" t="n">
        <f aca="false">IFERROR(AQ20*HLOOKUP(AM20,'LCU per US$, period average'!$A$4:$O$270,76),"NA")</f>
        <v>161.248318053467</v>
      </c>
      <c r="AS20" s="115" t="n">
        <f aca="false" t="array" ref="AS20:AS20">IFERROR(AP20/(INDEX('PPP private conversion factor'!$A$4:$O$270,MATCH(A20,'PPP private conversion factor'!$A$4:$A$270),MATCH(AM20,'PPP private conversion factor'!$A$4:$O$4))),"NA")</f>
        <v>257.714557810859</v>
      </c>
      <c r="AT20" s="115" t="e">
        <f aca="false">AP20*E20</f>
        <v>#VALUE!</v>
      </c>
      <c r="AU20" s="115" t="str">
        <f aca="false">IFERROR(AQ20*E20,"NA")</f>
        <v>NA</v>
      </c>
      <c r="AV20" s="115" t="str">
        <f aca="false">IFERROR(AR20*E20,"NA")</f>
        <v>NA</v>
      </c>
      <c r="AW20" s="129" t="str">
        <f aca="false">IFERROR(AS20*E20,"NA")</f>
        <v>NA</v>
      </c>
      <c r="AX20" s="130" t="str">
        <f aca="false">CC20</f>
        <v>Brazil / Cocoa growing regions area / Belém and the
metropolitan
area</v>
      </c>
      <c r="AY20" s="147" t="s">
        <v>76</v>
      </c>
      <c r="AZ20" s="147" t="s">
        <v>76</v>
      </c>
      <c r="BA20" s="116" t="s">
        <v>76</v>
      </c>
      <c r="BB20" s="115" t="str">
        <f aca="false" t="array" ref="BB20:BB20">IFERROR(BA20/(INDEX('LCU per US$, period average'!$A$4:$O$270,MATCH(A20,'LCU per US$, period average'!$A$4:$A$270),MATCH(AY20,'LCU per US$, period average'!$A$4:$O$4))),"NA")</f>
        <v>NA</v>
      </c>
      <c r="BC20" s="117" t="str">
        <f aca="false">IFERROR(BB20*HLOOKUP(AY20,'LCU per US$, period average'!$A$4:$O$270,76),"NA")</f>
        <v>NA</v>
      </c>
      <c r="BD20" s="116" t="str">
        <f aca="false" t="array" ref="BD20:BD20">IFERROR(BA20/(INDEX('PPP private conversion factor'!$A$4:$O$270,MATCH(A20,'PPP private conversion factor'!$A$4:$A$270),MATCH(AY20,'PPP private conversion factor'!$A$4:$O$4))),"NA")</f>
        <v>NA</v>
      </c>
      <c r="BE20" s="116" t="str">
        <f aca="false">IFERROR(BA20*H20,"NA")</f>
        <v>NA</v>
      </c>
      <c r="BF20" s="116" t="str">
        <f aca="false">IFERROR(BB20*H20,"NA")</f>
        <v>NA</v>
      </c>
      <c r="BG20" s="116" t="str">
        <f aca="false">IFERROR(BC20*H20,"NA")</f>
        <v>NA</v>
      </c>
      <c r="BH20" s="118" t="str">
        <f aca="false">IFERROR(BD20*H20,"NA")</f>
        <v>NA</v>
      </c>
      <c r="BI20" s="116" t="str">
        <f aca="false">CC20</f>
        <v>Brazil / Cocoa growing regions area / Belém and the
metropolitan
area</v>
      </c>
      <c r="BJ20" s="113" t="n">
        <v>2023</v>
      </c>
      <c r="BK20" s="132" t="s">
        <v>134</v>
      </c>
      <c r="BL20" s="133" t="s">
        <v>79</v>
      </c>
      <c r="BM20" s="115" t="n">
        <v>1320</v>
      </c>
      <c r="BN20" s="115" t="n">
        <f aca="false" t="array" ref="BN20:BN20">IFERROR(BM20/(INDEX('LCU per US$, period average'!$A$4:$O$270,MATCH(A20,'LCU per US$, period average'!$A$4:$A$270),MATCH(BJ20,'LCU per US$, period average'!A$4:$O$4))),"NA")</f>
        <v>255.617272294374</v>
      </c>
      <c r="BO20" s="117" t="n">
        <f aca="false">IFERROR(BN20*HLOOKUP(BJ20,'LCU per US$, period average'!$A$4:$O$270,76),"NA")</f>
        <v>242.740233487923</v>
      </c>
      <c r="BP20" s="115" t="n">
        <f aca="false" t="array" ref="BP20:BP20">IFERROR(BM20/(INDEX('PPP private conversion factor'!$A$4:$O$270,MATCH(A20,'PPP private conversion factor'!$A$4:$A$270),MATCH(BJ20,'PPP private conversion factor'!$A$4:$O$4))),"NA")</f>
        <v>515.502993732064</v>
      </c>
      <c r="BQ20" s="115" t="str">
        <f aca="false">IFERROR(BM20*I20,"NA")</f>
        <v>NA</v>
      </c>
      <c r="BR20" s="115" t="str">
        <f aca="false">IFERROR(BN20*I20,"NA")</f>
        <v>NA</v>
      </c>
      <c r="BS20" s="115" t="str">
        <f aca="false">IFERROR(BO20*I20,"NA")</f>
        <v>NA</v>
      </c>
      <c r="BT20" s="115" t="str">
        <f aca="false">IFERROR(BP20*I20,"NA")</f>
        <v>NA</v>
      </c>
      <c r="BU20" s="113" t="s">
        <v>111</v>
      </c>
      <c r="BV20" s="134" t="s">
        <v>112</v>
      </c>
      <c r="BW20" s="135"/>
      <c r="BX20" s="143"/>
      <c r="BY20" s="143"/>
      <c r="BZ20" s="143"/>
      <c r="CA20" s="143"/>
      <c r="CB20" s="143"/>
      <c r="CC20" s="136" t="str">
        <f aca="false">CONCATENATE(A20," / ",B20," area / ",C20)</f>
        <v>Brazil / Cocoa growing regions area / Belém and the
metropolitan
area</v>
      </c>
      <c r="CD20" s="150" t="s">
        <v>133</v>
      </c>
    </row>
    <row r="21" customFormat="false" ht="77.6" hidden="false" customHeight="false" outlineLevel="0" collapsed="false">
      <c r="A21" s="104" t="s">
        <v>106</v>
      </c>
      <c r="B21" s="88" t="s">
        <v>135</v>
      </c>
      <c r="C21" s="90" t="s">
        <v>136</v>
      </c>
      <c r="D21" s="150" t="s">
        <v>137</v>
      </c>
      <c r="E21" s="106" t="s">
        <v>120</v>
      </c>
      <c r="F21" s="107" t="n">
        <v>2020</v>
      </c>
      <c r="G21" s="146" t="n">
        <v>4</v>
      </c>
      <c r="H21" s="108" t="n">
        <v>2</v>
      </c>
      <c r="I21" s="109" t="s">
        <v>76</v>
      </c>
      <c r="J21" s="110" t="str">
        <f aca="false">CC21</f>
        <v>Brazil / Coffee growing regions area / Zona da Mata
mineira</v>
      </c>
      <c r="K21" s="106" t="s">
        <v>121</v>
      </c>
      <c r="L21" s="112" t="s">
        <v>122</v>
      </c>
      <c r="M21" s="147" t="n">
        <v>2021</v>
      </c>
      <c r="N21" s="137"/>
      <c r="O21" s="115" t="n">
        <f aca="false">IFERROR(S21/G21,"NA")</f>
        <v>820.75</v>
      </c>
      <c r="P21" s="116" t="n">
        <f aca="false">IFERROR(IF(ISBLANK(O21),"",T21/G21),"NA")</f>
        <v>152.148502124376</v>
      </c>
      <c r="Q21" s="116" t="n">
        <f aca="false">IFERROR(IF(ISBLANK(O21),"",U21/G21),"NA")</f>
        <v>128.640666787121</v>
      </c>
      <c r="R21" s="117" t="n">
        <f aca="false">IFERROR(V21/F21,"NA")</f>
        <v>0.642218582519278</v>
      </c>
      <c r="S21" s="115" t="n">
        <v>3283</v>
      </c>
      <c r="T21" s="117" t="n">
        <f aca="false" t="array" ref="T21:T21">IFERROR(S21/(INDEX('LCU per US$, period average'!$A$4:$O$270,MATCH(A21,'LCU per US$, period average'!$A$4:$A$270),MATCH(M21,'LCU per US$, period average'!$A$4:$O$4))),"NA")</f>
        <v>608.594008497504</v>
      </c>
      <c r="U21" s="117" t="n">
        <f aca="false">IFERROR(T21*HLOOKUP(M21,'LCU per US$, period average'!$A$4:$O$270,76),"NA")</f>
        <v>514.562667148485</v>
      </c>
      <c r="V21" s="118" t="n">
        <f aca="false" t="array" ref="V21:V21">IFERROR(S21/(INDEX('PPP private conversion factor'!$A$4:$O$270,MATCH(A21,'PPP private conversion factor'!$A$4:$A$270),MATCH(M21,'PPP private conversion factor'!$A$4:$O$4))),"NA")</f>
        <v>1297.28153668894</v>
      </c>
      <c r="W21" s="119" t="str">
        <f aca="false">CC21</f>
        <v>Brazil / Coffee growing regions area / Zona da Mata
mineira</v>
      </c>
      <c r="X21" s="148" t="s">
        <v>74</v>
      </c>
      <c r="Y21" s="121" t="n">
        <v>2021</v>
      </c>
      <c r="Z21" s="122" t="n">
        <v>0.284</v>
      </c>
      <c r="AA21" s="123" t="n">
        <v>6.85</v>
      </c>
      <c r="AB21" s="123" t="n">
        <v>19.2</v>
      </c>
      <c r="AC21" s="124" t="n">
        <f aca="false" t="array" ref="AC21:AC21">IFERROR(AE21/(INDEX('LCU per US$, period average'!$A$4:$O$270,MATCH(A21,'LCU per US$, period average'!$A$4:$A$270),MATCH(Y21,'LCU per US$, period average'!$A$4:$O$4))),"NA")</f>
        <v>108.27226651815</v>
      </c>
      <c r="AD21" s="125" t="n">
        <f aca="false">IFERROR(AC21*HLOOKUP(Y21,'LCU per US$, period average'!$B$4:$O$270,76),"NA")</f>
        <v>91.5435667454805</v>
      </c>
      <c r="AE21" s="124" t="n">
        <f aca="false">IFERROR(AB21*30.42,"NA")</f>
        <v>584.064</v>
      </c>
      <c r="AF21" s="124" t="n">
        <f aca="false" t="array" ref="AF21:AF21">IFERROR(AE21/(INDEX('PPP private conversion factor'!$A$4:$O$270,MATCH(A21,'PPP private conversion factor'!$A$4:$A$270),MATCH(Y21,'PPP private conversion factor'!$A$4:$O$4))),"NA")</f>
        <v>230.793616644743</v>
      </c>
      <c r="AG21" s="126" t="n">
        <f aca="false">IFERROR(AC21*G21,"NA")</f>
        <v>433.0890660726</v>
      </c>
      <c r="AH21" s="126" t="n">
        <f aca="false">IFERROR(AD21*G21,"NA")</f>
        <v>366.174266981922</v>
      </c>
      <c r="AI21" s="126" t="n">
        <f aca="false">IFERROR(AE21*G21,"NA")</f>
        <v>2336.256</v>
      </c>
      <c r="AJ21" s="126" t="n">
        <f aca="false">IFERROR(AF21*G21,"NA")</f>
        <v>923.17446657897</v>
      </c>
      <c r="AK21" s="127" t="str">
        <f aca="false">CC21</f>
        <v>Brazil / Coffee growing regions area / Zona da Mata
mineira</v>
      </c>
      <c r="AL21" s="138" t="s">
        <v>75</v>
      </c>
      <c r="AM21" s="142" t="n">
        <v>2013</v>
      </c>
      <c r="AN21" s="141"/>
      <c r="AO21" s="115" t="n">
        <f aca="false">IFERROR(7.04*(INDEX('LCU per US$, period average'!$A$4:$O$270,MATCH(A21,'LCU per US$, period average'!$A$4:$A$270),MATCH(AM21,'LCU per US$, period average'!$A$4:$O$4))),"NA")</f>
        <v>15.1788676248923</v>
      </c>
      <c r="AP21" s="115" t="n">
        <f aca="false">IFERROR(AO21*30.42,"NA")</f>
        <v>461.741153149224</v>
      </c>
      <c r="AQ21" s="115" t="n">
        <f aca="false" t="array" ref="AQ21:AQ21">IFERROR(AP21/(INDEX('LCU per US$, period average'!$A$4:$O$270,MATCH(A21,'LCU per US$, period average'!$A$4:$A$270),MATCH(AM21,'LCU per US$, period average'!$A$4:$O$4))),"NA")</f>
        <v>214.1568</v>
      </c>
      <c r="AR21" s="117" t="n">
        <f aca="false">IFERROR(AQ21*HLOOKUP(AM21,'LCU per US$, period average'!$A$4:$O$270,76),"NA")</f>
        <v>161.248318053467</v>
      </c>
      <c r="AS21" s="115" t="n">
        <f aca="false" t="array" ref="AS21:AS21">IFERROR(AP21/(INDEX('PPP private conversion factor'!$A$4:$O$270,MATCH(A21,'PPP private conversion factor'!$A$4:$A$270),MATCH(AM21,'PPP private conversion factor'!$A$4:$O$4))),"NA")</f>
        <v>257.714557810859</v>
      </c>
      <c r="AT21" s="115" t="e">
        <f aca="false">AP21*E21</f>
        <v>#VALUE!</v>
      </c>
      <c r="AU21" s="115" t="str">
        <f aca="false">IFERROR(AQ21*E21,"NA")</f>
        <v>NA</v>
      </c>
      <c r="AV21" s="115" t="str">
        <f aca="false">IFERROR(AR21*E21,"NA")</f>
        <v>NA</v>
      </c>
      <c r="AW21" s="129" t="str">
        <f aca="false">IFERROR(AS21*E21,"NA")</f>
        <v>NA</v>
      </c>
      <c r="AX21" s="130" t="str">
        <f aca="false">CC21</f>
        <v>Brazil / Coffee growing regions area / Zona da Mata
mineira</v>
      </c>
      <c r="AY21" s="147" t="s">
        <v>76</v>
      </c>
      <c r="AZ21" s="147" t="s">
        <v>76</v>
      </c>
      <c r="BA21" s="116" t="s">
        <v>76</v>
      </c>
      <c r="BB21" s="115" t="str">
        <f aca="false" t="array" ref="BB21:BB21">IFERROR(BA21/(INDEX('LCU per US$, period average'!$A$4:$O$270,MATCH(A21,'LCU per US$, period average'!$A$4:$A$270),MATCH(AY21,'LCU per US$, period average'!$A$4:$O$4))),"NA")</f>
        <v>NA</v>
      </c>
      <c r="BC21" s="117" t="str">
        <f aca="false">IFERROR(BB21*HLOOKUP(AY21,'LCU per US$, period average'!$A$4:$O$270,76),"NA")</f>
        <v>NA</v>
      </c>
      <c r="BD21" s="116" t="str">
        <f aca="false" t="array" ref="BD21:BD21">IFERROR(BA21/(INDEX('PPP private conversion factor'!$A$4:$O$270,MATCH(A21,'PPP private conversion factor'!$A$4:$A$270),MATCH(AY21,'PPP private conversion factor'!$A$4:$O$4))),"NA")</f>
        <v>NA</v>
      </c>
      <c r="BE21" s="116" t="str">
        <f aca="false">IFERROR(BA21*H21,"NA")</f>
        <v>NA</v>
      </c>
      <c r="BF21" s="116" t="str">
        <f aca="false">IFERROR(BB21*H21,"NA")</f>
        <v>NA</v>
      </c>
      <c r="BG21" s="116" t="str">
        <f aca="false">IFERROR(BC21*H21,"NA")</f>
        <v>NA</v>
      </c>
      <c r="BH21" s="118" t="str">
        <f aca="false">IFERROR(BD21*H21,"NA")</f>
        <v>NA</v>
      </c>
      <c r="BI21" s="116" t="str">
        <f aca="false">CC21</f>
        <v>Brazil / Coffee growing regions area / Zona da Mata
mineira</v>
      </c>
      <c r="BJ21" s="113" t="n">
        <v>2023</v>
      </c>
      <c r="BK21" s="132" t="s">
        <v>134</v>
      </c>
      <c r="BL21" s="133" t="s">
        <v>79</v>
      </c>
      <c r="BM21" s="115" t="n">
        <v>1320</v>
      </c>
      <c r="BN21" s="115" t="n">
        <f aca="false" t="array" ref="BN21:BN21">IFERROR(BM21/(INDEX('LCU per US$, period average'!$A$4:$O$270,MATCH(A21,'LCU per US$, period average'!$A$4:$A$270),MATCH(BJ21,'LCU per US$, period average'!A$4:$O$4))),"NA")</f>
        <v>255.617272294374</v>
      </c>
      <c r="BO21" s="117" t="n">
        <f aca="false">IFERROR(BN21*HLOOKUP(BJ21,'LCU per US$, period average'!$A$4:$O$270,76),"NA")</f>
        <v>242.740233487923</v>
      </c>
      <c r="BP21" s="115" t="n">
        <f aca="false" t="array" ref="BP21:BP21">IFERROR(BM21/(INDEX('PPP private conversion factor'!$A$4:$O$270,MATCH(A21,'PPP private conversion factor'!$A$4:$A$270),MATCH(BJ21,'PPP private conversion factor'!$A$4:$O$4))),"NA")</f>
        <v>515.502993732064</v>
      </c>
      <c r="BQ21" s="115" t="str">
        <f aca="false">IFERROR(BM21*I21,"NA")</f>
        <v>NA</v>
      </c>
      <c r="BR21" s="115" t="str">
        <f aca="false">IFERROR(BN21*I21,"NA")</f>
        <v>NA</v>
      </c>
      <c r="BS21" s="115" t="str">
        <f aca="false">IFERROR(BO21*I21,"NA")</f>
        <v>NA</v>
      </c>
      <c r="BT21" s="115" t="str">
        <f aca="false">IFERROR(BP21*I21,"NA")</f>
        <v>NA</v>
      </c>
      <c r="BU21" s="113" t="s">
        <v>111</v>
      </c>
      <c r="BV21" s="134" t="s">
        <v>112</v>
      </c>
      <c r="BW21" s="135"/>
      <c r="BX21" s="143"/>
      <c r="BY21" s="143"/>
      <c r="BZ21" s="143"/>
      <c r="CA21" s="143"/>
      <c r="CB21" s="143"/>
      <c r="CC21" s="136" t="str">
        <f aca="false">CONCATENATE(A21," / ",B21," area / ",C21)</f>
        <v>Brazil / Coffee growing regions area / Zona da Mata
mineira</v>
      </c>
      <c r="CD21" s="150" t="s">
        <v>137</v>
      </c>
    </row>
    <row r="22" customFormat="false" ht="77.6" hidden="false" customHeight="false" outlineLevel="0" collapsed="false">
      <c r="A22" s="104" t="s">
        <v>106</v>
      </c>
      <c r="B22" s="88" t="s">
        <v>135</v>
      </c>
      <c r="C22" s="90" t="s">
        <v>138</v>
      </c>
      <c r="D22" s="105" t="s">
        <v>139</v>
      </c>
      <c r="E22" s="106" t="s">
        <v>120</v>
      </c>
      <c r="F22" s="107" t="n">
        <v>2021</v>
      </c>
      <c r="G22" s="146" t="n">
        <v>4</v>
      </c>
      <c r="H22" s="108" t="n">
        <v>2</v>
      </c>
      <c r="I22" s="109" t="s">
        <v>76</v>
      </c>
      <c r="J22" s="110" t="str">
        <f aca="false">CC22</f>
        <v>Brazil / Coffee growing regions area / Triângulo Mineiro/Alto Paranaíba</v>
      </c>
      <c r="K22" s="106" t="s">
        <v>121</v>
      </c>
      <c r="L22" s="112" t="s">
        <v>122</v>
      </c>
      <c r="M22" s="147" t="n">
        <v>2021</v>
      </c>
      <c r="N22" s="137"/>
      <c r="O22" s="115" t="n">
        <f aca="false">IFERROR(S22/G22,"NA")</f>
        <v>980</v>
      </c>
      <c r="P22" s="116" t="n">
        <f aca="false">IFERROR(IF(ISBLANK(O22),"",T22/G22),"NA")</f>
        <v>181.669853282837</v>
      </c>
      <c r="Q22" s="116" t="n">
        <f aca="false">IFERROR(IF(ISBLANK(O22),"",U22/G22),"NA")</f>
        <v>153.600796163727</v>
      </c>
      <c r="R22" s="117" t="n">
        <f aca="false">IFERROR(V22/F22,"NA")</f>
        <v>0.766448728168524</v>
      </c>
      <c r="S22" s="115" t="n">
        <v>3920</v>
      </c>
      <c r="T22" s="117" t="n">
        <f aca="false" t="array" ref="T22:T22">IFERROR(S22/(INDEX('LCU per US$, period average'!$A$4:$O$270,MATCH(A22,'LCU per US$, period average'!$A$4:$A$270),MATCH(M22,'LCU per US$, period average'!$A$4:$O$4))),"NA")</f>
        <v>726.679413131349</v>
      </c>
      <c r="U22" s="117" t="n">
        <f aca="false">IFERROR(T22*HLOOKUP(M22,'LCU per US$, period average'!$A$4:$O$270,76),"NA")</f>
        <v>614.403184654907</v>
      </c>
      <c r="V22" s="118" t="n">
        <f aca="false" t="array" ref="V22:V22">IFERROR(S22/(INDEX('PPP private conversion factor'!$A$4:$O$270,MATCH(A22,'PPP private conversion factor'!$A$4:$A$270),MATCH(M22,'PPP private conversion factor'!$A$4:$O$4))),"NA")</f>
        <v>1548.99287962859</v>
      </c>
      <c r="W22" s="119" t="str">
        <f aca="false">CC22</f>
        <v>Brazil / Coffee growing regions area / Triângulo Mineiro/Alto Paranaíba</v>
      </c>
      <c r="X22" s="148" t="s">
        <v>74</v>
      </c>
      <c r="Y22" s="121" t="n">
        <v>2021</v>
      </c>
      <c r="Z22" s="122" t="n">
        <v>0.284</v>
      </c>
      <c r="AA22" s="123" t="n">
        <v>6.85</v>
      </c>
      <c r="AB22" s="123" t="n">
        <v>19.2</v>
      </c>
      <c r="AC22" s="124" t="n">
        <f aca="false" t="array" ref="AC22:AC22">IFERROR(AE22/(INDEX('LCU per US$, period average'!$A$4:$O$270,MATCH(A22,'LCU per US$, period average'!$A$4:$A$270),MATCH(Y22,'LCU per US$, period average'!$A$4:$O$4))),"NA")</f>
        <v>108.27226651815</v>
      </c>
      <c r="AD22" s="125" t="n">
        <f aca="false">IFERROR(AC22*HLOOKUP(Y22,'LCU per US$, period average'!$B$4:$O$270,76),"NA")</f>
        <v>91.5435667454805</v>
      </c>
      <c r="AE22" s="124" t="n">
        <f aca="false">IFERROR(AB22*30.42,"NA")</f>
        <v>584.064</v>
      </c>
      <c r="AF22" s="124" t="n">
        <f aca="false" t="array" ref="AF22:AF22">IFERROR(AE22/(INDEX('PPP private conversion factor'!$A$4:$O$270,MATCH(A22,'PPP private conversion factor'!$A$4:$A$270),MATCH(Y22,'PPP private conversion factor'!$A$4:$O$4))),"NA")</f>
        <v>230.793616644743</v>
      </c>
      <c r="AG22" s="126" t="n">
        <f aca="false">IFERROR(AC22*G22,"NA")</f>
        <v>433.0890660726</v>
      </c>
      <c r="AH22" s="126" t="n">
        <f aca="false">IFERROR(AD22*G22,"NA")</f>
        <v>366.174266981922</v>
      </c>
      <c r="AI22" s="126" t="n">
        <f aca="false">IFERROR(AE22*G22,"NA")</f>
        <v>2336.256</v>
      </c>
      <c r="AJ22" s="126" t="n">
        <f aca="false">IFERROR(AF22*G22,"NA")</f>
        <v>923.17446657897</v>
      </c>
      <c r="AK22" s="127" t="str">
        <f aca="false">CC22</f>
        <v>Brazil / Coffee growing regions area / Triângulo Mineiro/Alto Paranaíba</v>
      </c>
      <c r="AL22" s="138" t="s">
        <v>75</v>
      </c>
      <c r="AM22" s="142" t="n">
        <v>2013</v>
      </c>
      <c r="AN22" s="141"/>
      <c r="AO22" s="115" t="n">
        <f aca="false">IFERROR(7.04*(INDEX('LCU per US$, period average'!$A$4:$O$270,MATCH(A22,'LCU per US$, period average'!$A$4:$A$270),MATCH(AM22,'LCU per US$, period average'!$A$4:$O$4))),"NA")</f>
        <v>15.1788676248923</v>
      </c>
      <c r="AP22" s="115" t="n">
        <f aca="false">IFERROR(AO22*30.42,"NA")</f>
        <v>461.741153149224</v>
      </c>
      <c r="AQ22" s="115" t="n">
        <f aca="false" t="array" ref="AQ22:AQ22">IFERROR(AP22/(INDEX('LCU per US$, period average'!$A$4:$O$270,MATCH(A22,'LCU per US$, period average'!$A$4:$A$270),MATCH(AM22,'LCU per US$, period average'!$A$4:$O$4))),"NA")</f>
        <v>214.1568</v>
      </c>
      <c r="AR22" s="117" t="n">
        <f aca="false">IFERROR(AQ22*HLOOKUP(AM22,'LCU per US$, period average'!$A$4:$O$270,76),"NA")</f>
        <v>161.248318053467</v>
      </c>
      <c r="AS22" s="115" t="n">
        <f aca="false" t="array" ref="AS22:AS22">IFERROR(AP22/(INDEX('PPP private conversion factor'!$A$4:$O$270,MATCH(A22,'PPP private conversion factor'!$A$4:$A$270),MATCH(AM22,'PPP private conversion factor'!$A$4:$O$4))),"NA")</f>
        <v>257.714557810859</v>
      </c>
      <c r="AT22" s="115" t="e">
        <f aca="false">AP22*E22</f>
        <v>#VALUE!</v>
      </c>
      <c r="AU22" s="115" t="str">
        <f aca="false">IFERROR(AQ22*E22,"NA")</f>
        <v>NA</v>
      </c>
      <c r="AV22" s="115" t="str">
        <f aca="false">IFERROR(AR22*E22,"NA")</f>
        <v>NA</v>
      </c>
      <c r="AW22" s="129" t="str">
        <f aca="false">IFERROR(AS22*E22,"NA")</f>
        <v>NA</v>
      </c>
      <c r="AX22" s="130" t="str">
        <f aca="false">CC22</f>
        <v>Brazil / Coffee growing regions area / Triângulo Mineiro/Alto Paranaíba</v>
      </c>
      <c r="AY22" s="147" t="s">
        <v>76</v>
      </c>
      <c r="AZ22" s="147" t="s">
        <v>76</v>
      </c>
      <c r="BA22" s="116" t="s">
        <v>76</v>
      </c>
      <c r="BB22" s="115" t="str">
        <f aca="false" t="array" ref="BB22:BB22">IFERROR(BA22/(INDEX('LCU per US$, period average'!$A$4:$O$270,MATCH(A22,'LCU per US$, period average'!$A$4:$A$270),MATCH(AY22,'LCU per US$, period average'!$A$4:$O$4))),"NA")</f>
        <v>NA</v>
      </c>
      <c r="BC22" s="117" t="str">
        <f aca="false">IFERROR(BB22*HLOOKUP(AY22,'LCU per US$, period average'!$A$4:$O$270,76),"NA")</f>
        <v>NA</v>
      </c>
      <c r="BD22" s="116" t="str">
        <f aca="false" t="array" ref="BD22:BD22">IFERROR(BA22/(INDEX('PPP private conversion factor'!$A$4:$O$270,MATCH(A22,'PPP private conversion factor'!$A$4:$A$270),MATCH(AY22,'PPP private conversion factor'!$A$4:$O$4))),"NA")</f>
        <v>NA</v>
      </c>
      <c r="BE22" s="116" t="str">
        <f aca="false">IFERROR(BA22*H22,"NA")</f>
        <v>NA</v>
      </c>
      <c r="BF22" s="116" t="str">
        <f aca="false">IFERROR(BB22*H22,"NA")</f>
        <v>NA</v>
      </c>
      <c r="BG22" s="116" t="str">
        <f aca="false">IFERROR(BC22*H22,"NA")</f>
        <v>NA</v>
      </c>
      <c r="BH22" s="118" t="str">
        <f aca="false">IFERROR(BD22*H22,"NA")</f>
        <v>NA</v>
      </c>
      <c r="BI22" s="116" t="str">
        <f aca="false">CC22</f>
        <v>Brazil / Coffee growing regions area / Triângulo Mineiro/Alto Paranaíba</v>
      </c>
      <c r="BJ22" s="113" t="n">
        <v>2023</v>
      </c>
      <c r="BK22" s="132" t="s">
        <v>134</v>
      </c>
      <c r="BL22" s="133" t="s">
        <v>79</v>
      </c>
      <c r="BM22" s="115" t="n">
        <v>1320</v>
      </c>
      <c r="BN22" s="115" t="n">
        <f aca="false" t="array" ref="BN22:BN22">IFERROR(BM22/(INDEX('LCU per US$, period average'!$A$4:$O$270,MATCH(A22,'LCU per US$, period average'!$A$4:$A$270),MATCH(BJ22,'LCU per US$, period average'!A$4:$O$4))),"NA")</f>
        <v>255.617272294374</v>
      </c>
      <c r="BO22" s="117" t="n">
        <f aca="false">IFERROR(BN22*HLOOKUP(BJ22,'LCU per US$, period average'!$A$4:$O$270,76),"NA")</f>
        <v>242.740233487923</v>
      </c>
      <c r="BP22" s="115" t="n">
        <f aca="false" t="array" ref="BP22:BP22">IFERROR(BM22/(INDEX('PPP private conversion factor'!$A$4:$O$270,MATCH(A22,'PPP private conversion factor'!$A$4:$A$270),MATCH(BJ22,'PPP private conversion factor'!$A$4:$O$4))),"NA")</f>
        <v>515.502993732064</v>
      </c>
      <c r="BQ22" s="115" t="str">
        <f aca="false">IFERROR(BM22*I22,"NA")</f>
        <v>NA</v>
      </c>
      <c r="BR22" s="115" t="str">
        <f aca="false">IFERROR(BN22*I22,"NA")</f>
        <v>NA</v>
      </c>
      <c r="BS22" s="115" t="str">
        <f aca="false">IFERROR(BO22*I22,"NA")</f>
        <v>NA</v>
      </c>
      <c r="BT22" s="115" t="str">
        <f aca="false">IFERROR(BP22*I22,"NA")</f>
        <v>NA</v>
      </c>
      <c r="BU22" s="113" t="s">
        <v>111</v>
      </c>
      <c r="BV22" s="134" t="s">
        <v>112</v>
      </c>
      <c r="BW22" s="135"/>
      <c r="BX22" s="143"/>
      <c r="BY22" s="143"/>
      <c r="BZ22" s="143"/>
      <c r="CA22" s="143"/>
      <c r="CB22" s="143"/>
      <c r="CC22" s="136" t="str">
        <f aca="false">CONCATENATE(A22," / ",B22," area / ",C22)</f>
        <v>Brazil / Coffee growing regions area / Triângulo Mineiro/Alto Paranaíba</v>
      </c>
      <c r="CD22" s="105" t="s">
        <v>139</v>
      </c>
    </row>
    <row r="23" customFormat="false" ht="77.6" hidden="false" customHeight="false" outlineLevel="0" collapsed="false">
      <c r="A23" s="104" t="s">
        <v>140</v>
      </c>
      <c r="B23" s="88" t="s">
        <v>82</v>
      </c>
      <c r="C23" s="90" t="s">
        <v>68</v>
      </c>
      <c r="D23" s="105" t="s">
        <v>83</v>
      </c>
      <c r="E23" s="139" t="s">
        <v>84</v>
      </c>
      <c r="F23" s="107" t="s">
        <v>71</v>
      </c>
      <c r="G23" s="146" t="n">
        <v>5.5</v>
      </c>
      <c r="H23" s="108" t="n">
        <v>2</v>
      </c>
      <c r="I23" s="109" t="n">
        <v>1.64</v>
      </c>
      <c r="J23" s="110" t="str">
        <f aca="false">CC23</f>
        <v>Burkina Faso / Rural area / All</v>
      </c>
      <c r="K23" s="133" t="s">
        <v>77</v>
      </c>
      <c r="L23" s="140" t="s">
        <v>141</v>
      </c>
      <c r="M23" s="147" t="n">
        <v>2022</v>
      </c>
      <c r="N23" s="151"/>
      <c r="O23" s="115" t="n">
        <f aca="false">IFERROR(S23/G23,"NA")</f>
        <v>19139.0909090909</v>
      </c>
      <c r="P23" s="116" t="n">
        <f aca="false">IFERROR(IF(ISBLANK(O23),"",T23/G23),"NA")</f>
        <v>30.6834360750345</v>
      </c>
      <c r="Q23" s="116" t="n">
        <f aca="false">IFERROR(IF(ISBLANK(O23),"",U23/G23),"NA")</f>
        <v>29.1377197253254</v>
      </c>
      <c r="R23" s="117" t="str">
        <f aca="false">IFERROR(V23/F23,"NA")</f>
        <v>NA</v>
      </c>
      <c r="S23" s="116" t="n">
        <v>105265</v>
      </c>
      <c r="T23" s="117" t="n">
        <f aca="false" t="array" ref="T23:T23">IFERROR(S23/(INDEX('LCU per US$, period average'!$A$4:$O$270,MATCH(A23,'LCU per US$, period average'!$A$4:$A$270),MATCH(M23,'LCU per US$, period average'!$A$4:$O$4))),"NA")</f>
        <v>168.75889841269</v>
      </c>
      <c r="U23" s="117" t="n">
        <f aca="false">IFERROR(T23*HLOOKUP(M23,'LCU per US$, period average'!$A$4:$O$270,76),"NA")</f>
        <v>160.25745848929</v>
      </c>
      <c r="V23" s="118" t="n">
        <f aca="false" t="array" ref="V23:V23">IFERROR(S23/(INDEX('PPP private conversion factor'!$A$4:$O$270,MATCH(A23,'PPP private conversion factor'!$A$4:$A$270),MATCH(M23,'PPP private conversion factor'!$A$4:$O$4))),"NA")</f>
        <v>528.390002631239</v>
      </c>
      <c r="W23" s="119" t="str">
        <f aca="false">CC23</f>
        <v>Burkina Faso / Rural area / All</v>
      </c>
      <c r="X23" s="152" t="s">
        <v>74</v>
      </c>
      <c r="Y23" s="121" t="n">
        <v>2018</v>
      </c>
      <c r="Z23" s="122" t="n">
        <v>0.811</v>
      </c>
      <c r="AA23" s="123" t="n">
        <v>6.85</v>
      </c>
      <c r="AB23" s="123" t="n">
        <v>1372.4</v>
      </c>
      <c r="AC23" s="124" t="n">
        <f aca="false" t="array" ref="AC23:AC23">IFERROR(AE23/(INDEX('LCU per US$, period average'!$A$4:$O$270,MATCH(A23,'LCU per US$, period average'!$A$4:$A$270),MATCH(Y23,'LCU per US$, period average'!$A$4:$O$4))),"NA")</f>
        <v>75.1618943082154</v>
      </c>
      <c r="AD23" s="125" t="n">
        <f aca="false">IFERROR(AC23*HLOOKUP(Y23,'LCU per US$, period average'!$B$4:$O$270,76),"NA")</f>
        <v>63.6450377082655</v>
      </c>
      <c r="AE23" s="124" t="n">
        <f aca="false">IFERROR(AB23*30.42,"NA")</f>
        <v>41748.408</v>
      </c>
      <c r="AF23" s="124" t="n">
        <f aca="false" t="array" ref="AF23:AF23">IFERROR(AE23/(INDEX('PPP private conversion factor'!$A$4:$O$270,MATCH(A23,'PPP private conversion factor'!$A$4:$A$270),MATCH(Y23,'PPP private conversion factor'!$A$4:$O$4))),"NA")</f>
        <v>210.009940211302</v>
      </c>
      <c r="AG23" s="126" t="n">
        <f aca="false">IFERROR(AC23*G23,"NA")</f>
        <v>413.390418695184</v>
      </c>
      <c r="AH23" s="126" t="n">
        <f aca="false">IFERROR(AD23*G23,"NA")</f>
        <v>350.04770739546</v>
      </c>
      <c r="AI23" s="126" t="n">
        <f aca="false">IFERROR(AE23*G23,"NA")</f>
        <v>229616.244</v>
      </c>
      <c r="AJ23" s="126" t="n">
        <f aca="false">IFERROR(AF23*G23,"NA")</f>
        <v>1155.05467116216</v>
      </c>
      <c r="AK23" s="127" t="str">
        <f aca="false">CC23</f>
        <v>Burkina Faso / Rural area / All</v>
      </c>
      <c r="AL23" s="138" t="s">
        <v>75</v>
      </c>
      <c r="AM23" s="142" t="n">
        <v>2014</v>
      </c>
      <c r="AN23" s="141"/>
      <c r="AO23" s="115" t="n">
        <f aca="false">IFERROR(2.16*(INDEX('LCU per US$, period average'!$A$4:$O$270,MATCH(A23,'LCU per US$, period average'!$A$4:$A$270),MATCH(AM23,'LCU per US$, period average'!$A$4:$O$4))),"NA")</f>
        <v>1066.51583253067</v>
      </c>
      <c r="AP23" s="115" t="n">
        <f aca="false">AO23*30.42</f>
        <v>32443.4116255831</v>
      </c>
      <c r="AQ23" s="115" t="n">
        <f aca="false" t="array" ref="AQ23:AQ23">IFERROR(AP23/(INDEX('LCU per US$, period average'!$A$4:$O$270,MATCH(A23,'LCU per US$, period average'!$A$4:$A$270),MATCH(AM23,'LCU per US$, period average'!$A$4:$O$4))),"NA")</f>
        <v>65.7072</v>
      </c>
      <c r="AR23" s="117" t="n">
        <f aca="false">IFERROR(AQ23*HLOOKUP(AM23,'LCU per US$, period average'!$A$4:$O$270,76),"NA")</f>
        <v>49.4596621814899</v>
      </c>
      <c r="AS23" s="115" t="n">
        <f aca="false" t="array" ref="AS23:AS23">IFERROR(AP23/(INDEX('PPP private conversion factor'!$A$4:$O$270,MATCH(A23,'PPP private conversion factor'!$A$4:$A$270),MATCH(AM23,'PPP private conversion factor'!$A$4:$O$4))),"NA")</f>
        <v>145.729796140739</v>
      </c>
      <c r="AT23" s="115" t="e">
        <f aca="false">AP23*E23</f>
        <v>#VALUE!</v>
      </c>
      <c r="AU23" s="115" t="str">
        <f aca="false">IFERROR(AQ23*E23,"NA")</f>
        <v>NA</v>
      </c>
      <c r="AV23" s="115" t="str">
        <f aca="false">IFERROR(AR23*E23,"NA")</f>
        <v>NA</v>
      </c>
      <c r="AW23" s="129" t="str">
        <f aca="false">IFERROR(AS23*E23,"NA")</f>
        <v>NA</v>
      </c>
      <c r="AX23" s="130" t="str">
        <f aca="false">CC23</f>
        <v>Burkina Faso / Rural area / All</v>
      </c>
      <c r="AY23" s="147" t="s">
        <v>76</v>
      </c>
      <c r="AZ23" s="147" t="s">
        <v>76</v>
      </c>
      <c r="BA23" s="116" t="s">
        <v>76</v>
      </c>
      <c r="BB23" s="115" t="str">
        <f aca="false" t="array" ref="BB23:BB23">IFERROR(BA23/(INDEX('LCU per US$, period average'!$A$4:$O$270,MATCH(A23,'LCU per US$, period average'!$A$4:$A$270),MATCH(AY23,'LCU per US$, period average'!$A$4:$O$4))),"NA")</f>
        <v>NA</v>
      </c>
      <c r="BC23" s="117" t="str">
        <f aca="false">IFERROR(BB23*HLOOKUP(AY23,'LCU per US$, period average'!$A$4:$O$270,76),"NA")</f>
        <v>NA</v>
      </c>
      <c r="BD23" s="116" t="str">
        <f aca="false" t="array" ref="BD23:BD23">IFERROR(BA23/(INDEX('PPP private conversion factor'!$A$4:$O$270,MATCH(A23,'PPP private conversion factor'!$A$4:$A$270),MATCH(AY23,'PPP private conversion factor'!$A$4:$O$4))),"NA")</f>
        <v>NA</v>
      </c>
      <c r="BE23" s="116" t="str">
        <f aca="false">IFERROR(BA23*H23,"NA")</f>
        <v>NA</v>
      </c>
      <c r="BF23" s="116" t="str">
        <f aca="false">IFERROR(BB23*H23,"NA")</f>
        <v>NA</v>
      </c>
      <c r="BG23" s="116" t="str">
        <f aca="false">IFERROR(BC23*H23,"NA")</f>
        <v>NA</v>
      </c>
      <c r="BH23" s="118" t="str">
        <f aca="false">IFERROR(BD23*H23,"NA")</f>
        <v>NA</v>
      </c>
      <c r="BI23" s="116" t="str">
        <f aca="false">CC23</f>
        <v>Burkina Faso / Rural area / All</v>
      </c>
      <c r="BJ23" s="113" t="n">
        <v>2023</v>
      </c>
      <c r="BK23" s="132"/>
      <c r="BL23" s="133" t="s">
        <v>79</v>
      </c>
      <c r="BM23" s="115" t="n">
        <f aca="false">45000</f>
        <v>45000</v>
      </c>
      <c r="BN23" s="115" t="n">
        <f aca="false" t="array" ref="BN23:BN23">IFERROR(BM23/(INDEX('LCU per US$, period average'!$A$4:$O$270,MATCH(A23,'LCU per US$, period average'!$A$4:$A$270),MATCH(BJ23,'LCU per US$, period average'!A$4:$O$4))),"NA")</f>
        <v>72.14316656601</v>
      </c>
      <c r="BO23" s="117" t="n">
        <f aca="false">IFERROR(BN23*HLOOKUP(BJ23,'LCU per US$, period average'!$A$4:$O$270,76),"NA")</f>
        <v>68.5088645990408</v>
      </c>
      <c r="BP23" s="115" t="n">
        <f aca="false" t="array" ref="BP23:BP23">IFERROR(BM23/(INDEX('PPP private conversion factor'!$A$4:$O$270,MATCH(A23,'PPP private conversion factor'!$A$4:$A$270),MATCH(BJ23,'PPP private conversion factor'!$A$4:$O$4))),"NA")</f>
        <v>225.882773176324</v>
      </c>
      <c r="BQ23" s="115" t="n">
        <f aca="false">IFERROR(BM23*I23,"NA")</f>
        <v>73800</v>
      </c>
      <c r="BR23" s="115" t="n">
        <f aca="false">IFERROR(BN23*I23,"NA")</f>
        <v>118.314793168256</v>
      </c>
      <c r="BS23" s="115" t="n">
        <f aca="false">IFERROR(BO23*I23,"NA")</f>
        <v>112.354537942427</v>
      </c>
      <c r="BT23" s="115" t="n">
        <f aca="false">IFERROR(BP23*I23,"NA")</f>
        <v>370.447748009171</v>
      </c>
      <c r="BU23" s="113" t="s">
        <v>142</v>
      </c>
      <c r="BV23" s="134" t="s">
        <v>143</v>
      </c>
      <c r="BW23" s="135"/>
      <c r="BX23" s="143"/>
      <c r="BY23" s="143"/>
      <c r="BZ23" s="143"/>
      <c r="CA23" s="143"/>
      <c r="CB23" s="143"/>
      <c r="CC23" s="136" t="str">
        <f aca="false">CONCATENATE(A23," / ",B23," area / ",C23)</f>
        <v>Burkina Faso / Rural area / All</v>
      </c>
      <c r="CD23" s="105" t="s">
        <v>83</v>
      </c>
    </row>
    <row r="24" customFormat="false" ht="115.65" hidden="false" customHeight="false" outlineLevel="0" collapsed="false">
      <c r="A24" s="104" t="s">
        <v>144</v>
      </c>
      <c r="B24" s="88" t="s">
        <v>87</v>
      </c>
      <c r="C24" s="90" t="s">
        <v>68</v>
      </c>
      <c r="D24" s="105" t="s">
        <v>145</v>
      </c>
      <c r="E24" s="139" t="s">
        <v>70</v>
      </c>
      <c r="F24" s="107" t="s">
        <v>146</v>
      </c>
      <c r="G24" s="146" t="n">
        <v>4</v>
      </c>
      <c r="H24" s="108" t="n">
        <v>2</v>
      </c>
      <c r="I24" s="109" t="n">
        <v>1.8</v>
      </c>
      <c r="J24" s="110" t="str">
        <f aca="false">CC24</f>
        <v>Cambodia / Urban area / All</v>
      </c>
      <c r="K24" s="133" t="s">
        <v>77</v>
      </c>
      <c r="L24" s="140" t="s">
        <v>147</v>
      </c>
      <c r="M24" s="147" t="n">
        <v>2022</v>
      </c>
      <c r="N24" s="151" t="n">
        <v>928543</v>
      </c>
      <c r="O24" s="115" t="n">
        <f aca="false">IFERROR(S24/G24,"NA")</f>
        <v>417844.35</v>
      </c>
      <c r="P24" s="116" t="n">
        <f aca="false">IFERROR(IF(ISBLANK(O24),"",T24/G24),"NA")</f>
        <v>101.86262627734</v>
      </c>
      <c r="Q24" s="116" t="n">
        <f aca="false">IFERROR(IF(ISBLANK(O24),"",U24/G24),"NA")</f>
        <v>96.7311694719108</v>
      </c>
      <c r="R24" s="117" t="str">
        <f aca="false">IFERROR(V24/F24,"NA")</f>
        <v>NA</v>
      </c>
      <c r="S24" s="115" t="n">
        <f aca="false">N24*I24</f>
        <v>1671377.4</v>
      </c>
      <c r="T24" s="117" t="n">
        <f aca="false" t="array" ref="T24:T24">IFERROR(S24/(INDEX('LCU per US$, period average'!$A$4:$O$270,MATCH(A24,'LCU per US$, period average'!$A$4:$A$270),MATCH(M24,'LCU per US$, period average'!$A$4:$O$4))),"NA")</f>
        <v>407.450505109361</v>
      </c>
      <c r="U24" s="117" t="n">
        <f aca="false">IFERROR(T24*HLOOKUP(M24,'LCU per US$, period average'!$A$4:$O$270,76),"NA")</f>
        <v>386.924677887643</v>
      </c>
      <c r="V24" s="118" t="n">
        <f aca="false" t="array" ref="V24:V24">IFERROR(S24/(INDEX('PPP private conversion factor'!$A$4:$O$270,MATCH(A24,'PPP private conversion factor'!$A$4:$A$270),MATCH(M24,'PPP private conversion factor'!$A$4:$O$4))),"NA")</f>
        <v>1149.77685188533</v>
      </c>
      <c r="W24" s="119" t="str">
        <f aca="false">CC24</f>
        <v>Cambodia / Urban area / All</v>
      </c>
      <c r="X24" s="144" t="s">
        <v>76</v>
      </c>
      <c r="Y24" s="121" t="s">
        <v>76</v>
      </c>
      <c r="Z24" s="122" t="e">
        <f aca="false">#VALUE!</f>
        <v>#VALUE!</v>
      </c>
      <c r="AA24" s="123" t="n">
        <v>6.85</v>
      </c>
      <c r="AB24" s="123" t="s">
        <v>76</v>
      </c>
      <c r="AC24" s="124" t="str">
        <f aca="false" t="array" ref="AC24:AC24">IFERROR(AE24/(INDEX('LCU per US$, period average'!$A$4:$O$270,MATCH(A24,'LCU per US$, period average'!$A$4:$A$270),MATCH(Y24,'LCU per US$, period average'!$A$4:$O$4))),"NA")</f>
        <v>NA</v>
      </c>
      <c r="AD24" s="125" t="str">
        <f aca="false">IFERROR(AC24*HLOOKUP(Y24,'LCU per US$, period average'!$B$4:$O$270,76),"NA")</f>
        <v>NA</v>
      </c>
      <c r="AE24" s="124" t="str">
        <f aca="false">IFERROR(AB24*30.42,"NA")</f>
        <v>NA</v>
      </c>
      <c r="AF24" s="124" t="str">
        <f aca="false" t="array" ref="AF24:AF24">IFERROR(AE24/(INDEX('PPP private conversion factor'!$A$4:$O$270,MATCH(A24,'PPP private conversion factor'!$A$4:$A$270),MATCH(Y24,'PPP private conversion factor'!$A$4:$O$4))),"NA")</f>
        <v>NA</v>
      </c>
      <c r="AG24" s="126" t="str">
        <f aca="false">IFERROR(AC24*G24,"NA")</f>
        <v>NA</v>
      </c>
      <c r="AH24" s="126" t="str">
        <f aca="false">IFERROR(AD24*G24,"NA")</f>
        <v>NA</v>
      </c>
      <c r="AI24" s="126" t="str">
        <f aca="false">IFERROR(AE24*G24,"NA")</f>
        <v>NA</v>
      </c>
      <c r="AJ24" s="126" t="str">
        <f aca="false">IFERROR(AF24*G24,"NA")</f>
        <v>NA</v>
      </c>
      <c r="AK24" s="127" t="str">
        <f aca="false">CC24</f>
        <v>Cambodia / Urban area / All</v>
      </c>
      <c r="AL24" s="153" t="s">
        <v>148</v>
      </c>
      <c r="AM24" s="142" t="n">
        <v>2019</v>
      </c>
      <c r="AN24" s="141"/>
      <c r="AO24" s="115" t="n">
        <v>10951</v>
      </c>
      <c r="AP24" s="115" t="n">
        <f aca="false">AO24*30.42</f>
        <v>333129.42</v>
      </c>
      <c r="AQ24" s="115" t="n">
        <f aca="false" t="array" ref="AQ24:AQ24">IFERROR(AP24/(INDEX('LCU per US$, period average'!$A$4:$O$270,MATCH(A24,'LCU per US$, period average'!$A$4:$A$270),MATCH(AM24,'LCU per US$, period average'!$A$4:$O$4))),"NA")</f>
        <v>82.0283675935277</v>
      </c>
      <c r="AR24" s="117" t="n">
        <f aca="false">IFERROR(AQ24*HLOOKUP(AM24,'LCU per US$, period average'!$A$4:$O$270,76),"NA")</f>
        <v>73.273993177296</v>
      </c>
      <c r="AS24" s="115" t="n">
        <f aca="false" t="array" ref="AS24:AS24">IFERROR(AP24/(INDEX('PPP private conversion factor'!$A$4:$O$270,MATCH(A24,'PPP private conversion factor'!$A$4:$A$270),MATCH(AM24,'PPP private conversion factor'!$A$4:$O$4))),"NA")</f>
        <v>223.435132488248</v>
      </c>
      <c r="AT24" s="115" t="e">
        <f aca="false">AP24*E24</f>
        <v>#VALUE!</v>
      </c>
      <c r="AU24" s="115" t="str">
        <f aca="false">IFERROR(AQ24*E24,"NA")</f>
        <v>NA</v>
      </c>
      <c r="AV24" s="115" t="str">
        <f aca="false">IFERROR(AR24*E24,"NA")</f>
        <v>NA</v>
      </c>
      <c r="AW24" s="129" t="str">
        <f aca="false">IFERROR(AS24*E24,"NA")</f>
        <v>NA</v>
      </c>
      <c r="AX24" s="130" t="str">
        <f aca="false">CC24</f>
        <v>Cambodia / Urban area / All</v>
      </c>
      <c r="AY24" s="154" t="n">
        <v>2022</v>
      </c>
      <c r="AZ24" s="149" t="s">
        <v>77</v>
      </c>
      <c r="BA24" s="116" t="n">
        <v>947493</v>
      </c>
      <c r="BB24" s="115" t="n">
        <f aca="false" t="array" ref="BB24:BB24">IFERROR(BA24/(INDEX('LCU per US$, period average'!$A$4:$O$270,MATCH(A24,'LCU per US$, period average'!$A$4:$A$270),MATCH(AY24,'LCU per US$, period average'!$A$4:$O$4))),"NA")</f>
        <v>230.981046792654</v>
      </c>
      <c r="BC24" s="117" t="n">
        <f aca="false">IFERROR(BB24*HLOOKUP(AY24,'LCU per US$, period average'!$A$4:$O$270,76),"NA")</f>
        <v>219.345088563359</v>
      </c>
      <c r="BD24" s="116" t="n">
        <f aca="false" t="array" ref="BD24:BD24">IFERROR(BA24/(INDEX('PPP private conversion factor'!$A$4:$O$270,MATCH(A24,'PPP private conversion factor'!$A$4:$A$270),MATCH(AY24,'PPP private conversion factor'!$A$4:$O$4))),"NA")</f>
        <v>651.801034717468</v>
      </c>
      <c r="BE24" s="116" t="n">
        <f aca="false">IFERROR(BA24*H24,"NA")</f>
        <v>1894986</v>
      </c>
      <c r="BF24" s="116" t="n">
        <f aca="false">IFERROR(BB24*H24,"NA")</f>
        <v>461.962093585308</v>
      </c>
      <c r="BG24" s="116" t="n">
        <f aca="false">IFERROR(BC24*H24,"NA")</f>
        <v>438.690177126718</v>
      </c>
      <c r="BH24" s="118" t="n">
        <f aca="false">IFERROR(BD24*H24,"NA")</f>
        <v>1303.60206943494</v>
      </c>
      <c r="BI24" s="116" t="str">
        <f aca="false">CC24</f>
        <v>Cambodia / Urban area / All</v>
      </c>
      <c r="BJ24" s="113" t="n">
        <v>2023</v>
      </c>
      <c r="BK24" s="132" t="s">
        <v>149</v>
      </c>
      <c r="BL24" s="133" t="s">
        <v>150</v>
      </c>
      <c r="BM24" s="115" t="n">
        <v>818800</v>
      </c>
      <c r="BN24" s="115" t="n">
        <f aca="false" t="array" ref="BN24:BN24">IFERROR(BM24/(INDEX('LCU per US$, period average'!$A$4:$O$270,MATCH(A24,'LCU per US$, period average'!$A$4:$A$270),MATCH(BJ24,'LCU per US$, period average'!A$4:$O$4))),"NA")</f>
        <v>199.608103821163</v>
      </c>
      <c r="BO24" s="117" t="n">
        <f aca="false">IFERROR(BN24*HLOOKUP(BJ24,'LCU per US$, period average'!$A$4:$O$270,76),"NA")</f>
        <v>189.552596711193</v>
      </c>
      <c r="BP24" s="115" t="n">
        <f aca="false" t="array" ref="BP24:BP24">IFERROR(BM24/(INDEX('PPP private conversion factor'!$A$4:$O$270,MATCH(A24,'PPP private conversion factor'!$A$4:$A$270),MATCH(BJ24,'PPP private conversion factor'!$A$4:$O$4))),"NA")</f>
        <v>563.270322025242</v>
      </c>
      <c r="BQ24" s="115" t="n">
        <f aca="false">IFERROR(BM24*I24,"NA")</f>
        <v>1473840</v>
      </c>
      <c r="BR24" s="115" t="n">
        <f aca="false">IFERROR(BN24*I24,"NA")</f>
        <v>359.294586878093</v>
      </c>
      <c r="BS24" s="115" t="n">
        <f aca="false">IFERROR(BO24*I24,"NA")</f>
        <v>341.194674080147</v>
      </c>
      <c r="BT24" s="115" t="n">
        <f aca="false">IFERROR(BP24*I24,"NA")</f>
        <v>1013.88657964544</v>
      </c>
      <c r="BU24" s="113" t="s">
        <v>151</v>
      </c>
      <c r="BV24" s="134" t="s">
        <v>152</v>
      </c>
      <c r="BW24" s="135"/>
      <c r="BX24" s="143"/>
      <c r="BY24" s="143"/>
      <c r="BZ24" s="143"/>
      <c r="CA24" s="143"/>
      <c r="CB24" s="143"/>
      <c r="CC24" s="136" t="str">
        <f aca="false">CONCATENATE(A24," / ",B24," area / ",C24)</f>
        <v>Cambodia / Urban area / All</v>
      </c>
      <c r="CD24" s="105" t="s">
        <v>145</v>
      </c>
    </row>
    <row r="25" customFormat="false" ht="115.65" hidden="false" customHeight="false" outlineLevel="0" collapsed="false">
      <c r="A25" s="104" t="s">
        <v>153</v>
      </c>
      <c r="B25" s="88" t="s">
        <v>82</v>
      </c>
      <c r="C25" s="90" t="s">
        <v>68</v>
      </c>
      <c r="D25" s="105" t="s">
        <v>83</v>
      </c>
      <c r="E25" s="139" t="s">
        <v>154</v>
      </c>
      <c r="F25" s="107" t="s">
        <v>71</v>
      </c>
      <c r="G25" s="146" t="n">
        <v>5.5</v>
      </c>
      <c r="H25" s="108" t="n">
        <v>2</v>
      </c>
      <c r="I25" s="109" t="n">
        <v>1.71</v>
      </c>
      <c r="J25" s="110" t="str">
        <f aca="false">CC25</f>
        <v>Cameroon / Rural area / All</v>
      </c>
      <c r="K25" s="131" t="s">
        <v>77</v>
      </c>
      <c r="L25" s="112" t="s">
        <v>147</v>
      </c>
      <c r="M25" s="147" t="n">
        <v>2022</v>
      </c>
      <c r="N25" s="151"/>
      <c r="O25" s="115" t="n">
        <f aca="false">IFERROR(S25/G25,"NA")</f>
        <v>30729.4545454545</v>
      </c>
      <c r="P25" s="116" t="n">
        <f aca="false">IFERROR(IF(ISBLANK(O25),"",T25/G25),"NA")</f>
        <v>49.2648923945636</v>
      </c>
      <c r="Q25" s="116" t="n">
        <f aca="false">IFERROR(IF(ISBLANK(O25),"",U25/G25),"NA")</f>
        <v>46.7831120145983</v>
      </c>
      <c r="R25" s="117" t="str">
        <f aca="false">IFERROR(V25/F25,"NA")</f>
        <v>NA</v>
      </c>
      <c r="S25" s="116" t="n">
        <v>169012</v>
      </c>
      <c r="T25" s="117" t="n">
        <f aca="false" t="array" ref="T25:T25">IFERROR(S25/(INDEX('LCU per US$, period average'!$A$4:$O$270,MATCH(A25,'LCU per US$, period average'!$A$4:$A$270),MATCH(M25,'LCU per US$, period average'!$A$4:$O$4))),"NA")</f>
        <v>270.9569081701</v>
      </c>
      <c r="U25" s="117" t="n">
        <f aca="false">IFERROR(T25*HLOOKUP(M25,'LCU per US$, period average'!$A$4:$O$270,76),"NA")</f>
        <v>257.307116080291</v>
      </c>
      <c r="V25" s="118" t="n">
        <f aca="false" t="array" ref="V25:V25">IFERROR(S25/(INDEX('PPP private conversion factor'!$A$4:$O$270,MATCH(A25,'PPP private conversion factor'!$A$4:$A$270),MATCH(M25,'PPP private conversion factor'!$A$4:$O$4))),"NA")</f>
        <v>738.980432252572</v>
      </c>
      <c r="W25" s="119" t="str">
        <f aca="false">CC25</f>
        <v>Cameroon / Rural area / All</v>
      </c>
      <c r="X25" s="152" t="s">
        <v>155</v>
      </c>
      <c r="Y25" s="121" t="n">
        <v>2014</v>
      </c>
      <c r="Z25" s="122" t="n">
        <v>0.748</v>
      </c>
      <c r="AA25" s="123" t="n">
        <v>6.85</v>
      </c>
      <c r="AB25" s="123" t="n">
        <v>1556.9</v>
      </c>
      <c r="AC25" s="124" t="n">
        <f aca="false" t="array" ref="AC25:AC25">IFERROR(AE25/(INDEX('LCU per US$, period average'!$A$4:$O$270,MATCH(A25,'LCU per US$, period average'!$A$4:$A$270),MATCH(Y25,'LCU per US$, period average'!$A$4:$O$4))),"NA")</f>
        <v>95.9193821223069</v>
      </c>
      <c r="AD25" s="125" t="n">
        <f aca="false">IFERROR(AC25*HLOOKUP(Y25,'LCU per US$, period average'!$B$4:$O$270,76),"NA")</f>
        <v>72.2012235558134</v>
      </c>
      <c r="AE25" s="124" t="n">
        <f aca="false">IFERROR(AB25*30.42,"NA")</f>
        <v>47360.898</v>
      </c>
      <c r="AF25" s="124" t="n">
        <f aca="false" t="array" ref="AF25:AF25">IFERROR(AE25/(INDEX('PPP private conversion factor'!$A$4:$O$270,MATCH(A25,'PPP private conversion factor'!$A$4:$A$270),MATCH(Y25,'PPP private conversion factor'!$A$4:$O$4))),"NA")</f>
        <v>197.224686080085</v>
      </c>
      <c r="AG25" s="126" t="n">
        <f aca="false">IFERROR(AC25*G25,"NA")</f>
        <v>527.556601672688</v>
      </c>
      <c r="AH25" s="126" t="n">
        <f aca="false">IFERROR(AD25*G25,"NA")</f>
        <v>397.106729556974</v>
      </c>
      <c r="AI25" s="126" t="n">
        <f aca="false">IFERROR(AE25*G25,"NA")</f>
        <v>260484.939</v>
      </c>
      <c r="AJ25" s="126" t="n">
        <f aca="false">IFERROR(AF25*G25,"NA")</f>
        <v>1084.73577344047</v>
      </c>
      <c r="AK25" s="127" t="str">
        <f aca="false">CC25</f>
        <v>Cameroon / Rural area / All</v>
      </c>
      <c r="AL25" s="138" t="s">
        <v>75</v>
      </c>
      <c r="AM25" s="142" t="n">
        <v>2014</v>
      </c>
      <c r="AN25" s="141"/>
      <c r="AO25" s="115" t="n">
        <f aca="false">IFERROR(2.91*(INDEX('LCU per US$, period average'!$A$4:$O$270,MATCH(A25,'LCU per US$, period average'!$A$4:$A$270),MATCH(AM25,'LCU per US$, period average'!$A$4:$O$4))),"NA")</f>
        <v>1436.83382993716</v>
      </c>
      <c r="AP25" s="115" t="n">
        <f aca="false">AO25*30.42</f>
        <v>43708.4851066884</v>
      </c>
      <c r="AQ25" s="115" t="n">
        <f aca="false" t="array" ref="AQ25:AQ25">IFERROR(AP25/(INDEX('LCU per US$, period average'!$A$4:$O$270,MATCH(A25,'LCU per US$, period average'!$A$4:$A$270),MATCH(AM25,'LCU per US$, period average'!$A$4:$O$4))),"NA")</f>
        <v>88.5222</v>
      </c>
      <c r="AR25" s="117" t="n">
        <f aca="false">IFERROR(AQ25*HLOOKUP(AM25,'LCU per US$, period average'!$A$4:$O$270,76),"NA")</f>
        <v>66.6331559945073</v>
      </c>
      <c r="AS25" s="115" t="n">
        <f aca="false" t="array" ref="AS25:AS25">IFERROR(AP25/(INDEX('PPP private conversion factor'!$A$4:$O$270,MATCH(A25,'PPP private conversion factor'!$A$4:$A$270),MATCH(AM25,'PPP private conversion factor'!$A$4:$O$4))),"NA")</f>
        <v>182.014966316785</v>
      </c>
      <c r="AT25" s="115" t="e">
        <f aca="false">AP25*E25</f>
        <v>#VALUE!</v>
      </c>
      <c r="AU25" s="115" t="str">
        <f aca="false">IFERROR(AQ25*E25,"NA")</f>
        <v>NA</v>
      </c>
      <c r="AV25" s="115" t="str">
        <f aca="false">IFERROR(AR25*E25,"NA")</f>
        <v>NA</v>
      </c>
      <c r="AW25" s="129" t="str">
        <f aca="false">IFERROR(AS25*E25,"NA")</f>
        <v>NA</v>
      </c>
      <c r="AX25" s="130" t="str">
        <f aca="false">CC25</f>
        <v>Cameroon / Rural area / All</v>
      </c>
      <c r="AY25" s="147" t="n">
        <v>2022</v>
      </c>
      <c r="AZ25" s="155" t="s">
        <v>77</v>
      </c>
      <c r="BA25" s="116" t="n">
        <v>115084</v>
      </c>
      <c r="BB25" s="115" t="n">
        <f aca="false" t="array" ref="BB25:BB25">IFERROR(BA25/(INDEX('LCU per US$, period average'!$A$4:$O$270,MATCH(A25,'LCU per US$, period average'!$A$4:$A$270),MATCH(AY25,'LCU per US$, period average'!$A$4:$O$4))),"NA")</f>
        <v>184.500537357393</v>
      </c>
      <c r="BC25" s="117" t="n">
        <f aca="false">IFERROR(BB25*HLOOKUP(AY25,'LCU per US$, period average'!$A$4:$O$270,76),"NA")</f>
        <v>175.2060927448</v>
      </c>
      <c r="BD25" s="116" t="n">
        <f aca="false" t="array" ref="BD25:BD25">IFERROR(BA25/(INDEX('PPP private conversion factor'!$A$4:$O$270,MATCH(A25,'PPP private conversion factor'!$A$4:$A$270),MATCH(AY25,'PPP private conversion factor'!$A$4:$O$4))),"NA")</f>
        <v>503.188081706358</v>
      </c>
      <c r="BE25" s="116" t="n">
        <f aca="false">IFERROR(BA25*H25,"NA")</f>
        <v>230168</v>
      </c>
      <c r="BF25" s="116" t="n">
        <f aca="false">IFERROR(BB25*H25,"NA")</f>
        <v>369.001074714787</v>
      </c>
      <c r="BG25" s="116" t="n">
        <f aca="false">IFERROR(BC25*H25,"NA")</f>
        <v>350.4121854896</v>
      </c>
      <c r="BH25" s="118" t="n">
        <f aca="false">IFERROR(BD25*H25,"NA")</f>
        <v>1006.37616341272</v>
      </c>
      <c r="BI25" s="116" t="str">
        <f aca="false">CC25</f>
        <v>Cameroon / Rural area / All</v>
      </c>
      <c r="BJ25" s="113" t="n">
        <v>2023</v>
      </c>
      <c r="BK25" s="132" t="s">
        <v>82</v>
      </c>
      <c r="BL25" s="133" t="s">
        <v>79</v>
      </c>
      <c r="BM25" s="115" t="n">
        <v>41875</v>
      </c>
      <c r="BN25" s="115" t="n">
        <f aca="false" t="array" ref="BN25:BN25">IFERROR(BM25/(INDEX('LCU per US$, period average'!$A$4:$O$270,MATCH(A25,'LCU per US$, period average'!$A$4:$A$270),MATCH(BJ25,'LCU per US$, period average'!A$4:$O$4))),"NA")</f>
        <v>67.1332244433704</v>
      </c>
      <c r="BO25" s="117" t="n">
        <f aca="false">IFERROR(BN25*HLOOKUP(BJ25,'LCU per US$, period average'!$A$4:$O$270,76),"NA")</f>
        <v>63.7513045574407</v>
      </c>
      <c r="BP25" s="115" t="n">
        <f aca="false" t="array" ref="BP25:BP25">IFERROR(BM25/(INDEX('PPP private conversion factor'!$A$4:$O$270,MATCH(A25,'PPP private conversion factor'!$A$4:$A$270),MATCH(BJ25,'PPP private conversion factor'!$A$4:$O$4))),"NA")</f>
        <v>183.092357942492</v>
      </c>
      <c r="BQ25" s="115" t="n">
        <f aca="false">IFERROR(BM25*I25,"NA")</f>
        <v>71606.25</v>
      </c>
      <c r="BR25" s="115" t="n">
        <f aca="false">IFERROR(BN25*I25,"NA")</f>
        <v>114.797813798163</v>
      </c>
      <c r="BS25" s="115" t="n">
        <f aca="false">IFERROR(BO25*I25,"NA")</f>
        <v>109.014730793224</v>
      </c>
      <c r="BT25" s="115" t="n">
        <f aca="false">IFERROR(BP25*I25,"NA")</f>
        <v>313.087932081661</v>
      </c>
      <c r="BU25" s="113" t="s">
        <v>156</v>
      </c>
      <c r="BV25" s="134" t="s">
        <v>157</v>
      </c>
      <c r="BW25" s="135"/>
      <c r="BX25" s="143"/>
      <c r="BY25" s="143"/>
      <c r="BZ25" s="143"/>
      <c r="CA25" s="143"/>
      <c r="CB25" s="143"/>
      <c r="CC25" s="136" t="str">
        <f aca="false">CONCATENATE(A25," / ",B25," area / ",C25)</f>
        <v>Cameroon / Rural area / All</v>
      </c>
      <c r="CD25" s="105" t="s">
        <v>83</v>
      </c>
    </row>
    <row r="26" customFormat="false" ht="90.25" hidden="false" customHeight="false" outlineLevel="0" collapsed="false">
      <c r="A26" s="104" t="s">
        <v>158</v>
      </c>
      <c r="B26" s="88" t="s">
        <v>82</v>
      </c>
      <c r="C26" s="90" t="s">
        <v>68</v>
      </c>
      <c r="D26" s="105" t="s">
        <v>83</v>
      </c>
      <c r="E26" s="106" t="s">
        <v>70</v>
      </c>
      <c r="F26" s="107" t="n">
        <v>2022</v>
      </c>
      <c r="G26" s="146" t="n">
        <v>6</v>
      </c>
      <c r="H26" s="108" t="n">
        <v>2</v>
      </c>
      <c r="I26" s="109" t="n">
        <v>1.68</v>
      </c>
      <c r="J26" s="110" t="str">
        <f aca="false">CC26</f>
        <v>Chad / Rural area / All</v>
      </c>
      <c r="K26" s="156" t="s">
        <v>159</v>
      </c>
      <c r="L26" s="112" t="s">
        <v>160</v>
      </c>
      <c r="M26" s="147" t="n">
        <v>2022</v>
      </c>
      <c r="N26" s="151" t="n">
        <v>70230</v>
      </c>
      <c r="O26" s="115" t="n">
        <f aca="false">IFERROR(S26/G26,"NA")</f>
        <v>19664.4</v>
      </c>
      <c r="P26" s="116" t="n">
        <f aca="false">IFERROR(IF(ISBLANK(O26),"",T26/G26),"NA")</f>
        <v>31.5256018804588</v>
      </c>
      <c r="Q26" s="116" t="n">
        <f aca="false">IFERROR(IF(ISBLANK(O26),"",U26/G26),"NA")</f>
        <v>29.9374603782528</v>
      </c>
      <c r="R26" s="117" t="n">
        <f aca="false">IFERROR(V26/F26,"NA")</f>
        <v>0.258885578053375</v>
      </c>
      <c r="S26" s="117" t="n">
        <f aca="false">N26*I26</f>
        <v>117986.4</v>
      </c>
      <c r="T26" s="117" t="n">
        <f aca="false" t="array" ref="T26:T26">IFERROR(S26/(INDEX('LCU per US$, period average'!$A$4:$O$270,MATCH(A26,'LCU per US$, period average'!$A$4:$A$270),MATCH(M26,'LCU per US$, period average'!$A$4:$O$4))),"NA")</f>
        <v>189.153611282753</v>
      </c>
      <c r="U26" s="117" t="n">
        <f aca="false">IFERROR(T26*HLOOKUP(M26,'LCU per US$, period average'!$A$4:$O$270,76),"NA")</f>
        <v>179.624762269517</v>
      </c>
      <c r="V26" s="118" t="n">
        <f aca="false" t="array" ref="V26:V26">IFERROR(S26/(INDEX('PPP private conversion factor'!$A$4:$O$270,MATCH(A26,'PPP private conversion factor'!$A$4:$A$270),MATCH(M26,'PPP private conversion factor'!$A$4:$O$4))),"NA")</f>
        <v>523.466638823925</v>
      </c>
      <c r="W26" s="119" t="str">
        <f aca="false">CC26</f>
        <v>Chad / Rural area / All</v>
      </c>
      <c r="X26" s="120" t="s">
        <v>155</v>
      </c>
      <c r="Y26" s="121" t="n">
        <v>2018</v>
      </c>
      <c r="Z26" s="122" t="s">
        <v>161</v>
      </c>
      <c r="AA26" s="123" t="n">
        <v>6.85</v>
      </c>
      <c r="AB26" s="123" t="n">
        <v>1689.3</v>
      </c>
      <c r="AC26" s="124" t="n">
        <f aca="false" t="array" ref="AC26:AC26">IFERROR(AE26/(INDEX('LCU per US$, period average'!$A$4:$O$270,MATCH(A26,'LCU per US$, period average'!$A$4:$A$270),MATCH(Y26,'LCU per US$, period average'!$A$4:$O$4))),"NA")</f>
        <v>92.5174789091141</v>
      </c>
      <c r="AD26" s="125" t="n">
        <f aca="false">IFERROR(AC26*HLOOKUP(Y26,'LCU per US$, period average'!$B$4:$O$270,76),"NA")</f>
        <v>78.341272369989</v>
      </c>
      <c r="AE26" s="124" t="n">
        <f aca="false">IFERROR(AB26*30.42,"NA")</f>
        <v>51388.506</v>
      </c>
      <c r="AF26" s="124" t="n">
        <f aca="false" t="array" ref="AF26:AF26">IFERROR(AE26/(INDEX('PPP private conversion factor'!$A$4:$O$270,MATCH(A26,'PPP private conversion factor'!$A$4:$A$270),MATCH(Y26,'PPP private conversion factor'!$A$4:$O$4))),"NA")</f>
        <v>212.431219571559</v>
      </c>
      <c r="AG26" s="126" t="n">
        <f aca="false">IFERROR(AC26*G26,"NA")</f>
        <v>555.104873454685</v>
      </c>
      <c r="AH26" s="126" t="n">
        <f aca="false">IFERROR(AD26*G26,"NA")</f>
        <v>470.047634219934</v>
      </c>
      <c r="AI26" s="126" t="n">
        <f aca="false">IFERROR(AE26*G26,"NA")</f>
        <v>308331.036</v>
      </c>
      <c r="AJ26" s="126" t="n">
        <f aca="false">IFERROR(AF26*G26,"NA")</f>
        <v>1274.58731742935</v>
      </c>
      <c r="AK26" s="127" t="str">
        <f aca="false">CC26</f>
        <v>Chad / Rural area / All</v>
      </c>
      <c r="AL26" s="145" t="s">
        <v>76</v>
      </c>
      <c r="AM26" s="142" t="s">
        <v>76</v>
      </c>
      <c r="AN26" s="141"/>
      <c r="AO26" s="115" t="s">
        <v>76</v>
      </c>
      <c r="AP26" s="115" t="s">
        <v>76</v>
      </c>
      <c r="AQ26" s="115" t="s">
        <v>76</v>
      </c>
      <c r="AR26" s="115" t="s">
        <v>76</v>
      </c>
      <c r="AS26" s="115" t="s">
        <v>76</v>
      </c>
      <c r="AT26" s="115" t="s">
        <v>76</v>
      </c>
      <c r="AU26" s="115" t="s">
        <v>76</v>
      </c>
      <c r="AV26" s="115" t="s">
        <v>76</v>
      </c>
      <c r="AW26" s="129" t="s">
        <v>76</v>
      </c>
      <c r="AX26" s="130" t="str">
        <f aca="false">CC26</f>
        <v>Chad / Rural area / All</v>
      </c>
      <c r="AY26" s="147" t="n">
        <v>2022</v>
      </c>
      <c r="AZ26" s="157" t="s">
        <v>77</v>
      </c>
      <c r="BA26" s="116" t="n">
        <v>73234</v>
      </c>
      <c r="BB26" s="115" t="n">
        <f aca="false" t="array" ref="BB26:BB26">IFERROR(BA26/(INDEX('LCU per US$, period average'!$A$4:$O$270,MATCH(A26,'LCU per US$, period average'!$A$4:$A$270),MATCH(AY26,'LCU per US$, period average'!$A$4:$O$4))),"NA")</f>
        <v>117.407392451004</v>
      </c>
      <c r="BC26" s="117" t="n">
        <f aca="false">IFERROR(BB26*HLOOKUP(AY26,'LCU per US$, period average'!$A$4:$O$270,76),"NA")</f>
        <v>111.492848667692</v>
      </c>
      <c r="BD26" s="116" t="n">
        <f aca="false" t="array" ref="BD26:BD26">IFERROR(BA26/(INDEX('PPP private conversion factor'!$A$4:$O$270,MATCH(A26,'PPP private conversion factor'!$A$4:$A$270),MATCH(AY26,'PPP private conversion factor'!$A$4:$O$4))),"NA")</f>
        <v>324.915039594659</v>
      </c>
      <c r="BE26" s="116" t="n">
        <f aca="false">IFERROR(BA26*H26,"NA")</f>
        <v>146468</v>
      </c>
      <c r="BF26" s="116" t="n">
        <f aca="false">IFERROR(BB26*H26,"NA")</f>
        <v>234.814784902008</v>
      </c>
      <c r="BG26" s="116" t="n">
        <f aca="false">IFERROR(BC26*H26,"NA")</f>
        <v>222.985697335385</v>
      </c>
      <c r="BH26" s="118" t="n">
        <f aca="false">IFERROR(BD26*H26,"NA")</f>
        <v>649.830079189318</v>
      </c>
      <c r="BI26" s="116" t="str">
        <f aca="false">CC26</f>
        <v>Chad / Rural area / All</v>
      </c>
      <c r="BJ26" s="113" t="n">
        <v>2023</v>
      </c>
      <c r="BK26" s="132" t="s">
        <v>162</v>
      </c>
      <c r="BL26" s="131" t="s">
        <v>103</v>
      </c>
      <c r="BM26" s="115" t="n">
        <f aca="false">303*4.33*48</f>
        <v>62975.52</v>
      </c>
      <c r="BN26" s="115" t="n">
        <f aca="false" t="array" ref="BN26:BN26">IFERROR(BM26/(INDEX('LCU per US$, period average'!$A$4:$O$270,MATCH(A26,'LCU per US$, period average'!$A$4:$A$270),MATCH(BJ26,'LCU per US$, period average'!A$4:$O$4))),"NA")</f>
        <v>100.961187309802</v>
      </c>
      <c r="BO26" s="117" t="n">
        <f aca="false">IFERROR(BN26*HLOOKUP(BJ26,'LCU per US$, period average'!$A$4:$O$270,76),"NA")</f>
        <v>95.8751416163152</v>
      </c>
      <c r="BP26" s="115" t="n">
        <f aca="false" t="array" ref="BP26:BP26">IFERROR(BM26/(INDEX('PPP private conversion factor'!$A$4:$O$270,MATCH(A26,'PPP private conversion factor'!$A$4:$A$270),MATCH(BJ26,'PPP private conversion factor'!$A$4:$O$4))),"NA")</f>
        <v>279.401556303005</v>
      </c>
      <c r="BQ26" s="115" t="n">
        <f aca="false">IFERROR(BM26*I26,"NA")</f>
        <v>105798.8736</v>
      </c>
      <c r="BR26" s="115" t="n">
        <f aca="false">IFERROR(BN26*I26,"NA")</f>
        <v>169.614794680468</v>
      </c>
      <c r="BS26" s="115" t="n">
        <f aca="false">IFERROR(BO26*I26,"NA")</f>
        <v>161.07023791541</v>
      </c>
      <c r="BT26" s="115" t="n">
        <f aca="false">IFERROR(BP26*I26,"NA")</f>
        <v>469.394614589048</v>
      </c>
      <c r="BU26" s="113" t="s">
        <v>163</v>
      </c>
      <c r="BV26" s="134" t="s">
        <v>157</v>
      </c>
      <c r="BW26" s="135"/>
      <c r="BX26" s="143"/>
      <c r="BY26" s="143"/>
      <c r="BZ26" s="143"/>
      <c r="CA26" s="143"/>
      <c r="CB26" s="143"/>
      <c r="CC26" s="136" t="str">
        <f aca="false">CONCATENATE(A26," / ",B26," area / ",C26)</f>
        <v>Chad / Rural area / All</v>
      </c>
      <c r="CD26" s="105" t="s">
        <v>83</v>
      </c>
    </row>
    <row r="27" customFormat="false" ht="90.25" hidden="false" customHeight="false" outlineLevel="0" collapsed="false">
      <c r="A27" s="104" t="s">
        <v>164</v>
      </c>
      <c r="B27" s="88" t="s">
        <v>67</v>
      </c>
      <c r="C27" s="90" t="s">
        <v>68</v>
      </c>
      <c r="D27" s="105" t="s">
        <v>69</v>
      </c>
      <c r="E27" s="139" t="s">
        <v>70</v>
      </c>
      <c r="F27" s="107" t="s">
        <v>71</v>
      </c>
      <c r="G27" s="146" t="n">
        <v>4</v>
      </c>
      <c r="H27" s="108" t="n">
        <v>2</v>
      </c>
      <c r="I27" s="109" t="n">
        <v>1.7</v>
      </c>
      <c r="J27" s="110" t="str">
        <f aca="false">CC27</f>
        <v>Chile / Non-Metropolitan Urban area / All</v>
      </c>
      <c r="K27" s="111" t="s">
        <v>159</v>
      </c>
      <c r="L27" s="112" t="s">
        <v>165</v>
      </c>
      <c r="M27" s="147" t="n">
        <v>2022</v>
      </c>
      <c r="N27" s="137" t="n">
        <v>599490</v>
      </c>
      <c r="O27" s="115" t="n">
        <f aca="false">IFERROR(S27/G27,"NA")</f>
        <v>254783.25</v>
      </c>
      <c r="P27" s="116" t="n">
        <f aca="false">IFERROR(IF(ISBLANK(O27),"",T27/G27),"NA")</f>
        <v>291.74294091491</v>
      </c>
      <c r="Q27" s="116" t="n">
        <f aca="false">IFERROR(IF(ISBLANK(O27),"",U27/G27),"NA")</f>
        <v>277.046026508661</v>
      </c>
      <c r="R27" s="117" t="str">
        <f aca="false">IFERROR(V27/F27,"NA")</f>
        <v>NA</v>
      </c>
      <c r="S27" s="115" t="n">
        <f aca="false">N27*I27</f>
        <v>1019133</v>
      </c>
      <c r="T27" s="117" t="n">
        <f aca="false" t="array" ref="T27:T27">IFERROR(S27/(INDEX('LCU per US$, period average'!$A$4:$O$270,MATCH(A27,'LCU per US$, period average'!$A$4:$A$270),MATCH(M27,'LCU per US$, period average'!$A$4:$O$4))),"NA")</f>
        <v>1166.97176365964</v>
      </c>
      <c r="U27" s="117" t="n">
        <f aca="false">IFERROR(T27*HLOOKUP(M27,'LCU per US$, period average'!$A$4:$O$270,76),"NA")</f>
        <v>1108.18410603464</v>
      </c>
      <c r="V27" s="118" t="n">
        <f aca="false" t="array" ref="V27:V27">IFERROR(S27/(INDEX('PPP private conversion factor'!$A$4:$O$270,MATCH(A27,'PPP private conversion factor'!$A$4:$A$270),MATCH(M27,'PPP private conversion factor'!$A$4:$O$4))),"NA")</f>
        <v>2018.04856389188</v>
      </c>
      <c r="W27" s="119" t="str">
        <f aca="false">CC27</f>
        <v>Chile / Non-Metropolitan Urban area / All</v>
      </c>
      <c r="X27" s="152" t="s">
        <v>155</v>
      </c>
      <c r="Y27" s="121" t="n">
        <v>2020</v>
      </c>
      <c r="Z27" s="122" t="n">
        <v>0.08</v>
      </c>
      <c r="AA27" s="123" t="n">
        <v>6.85</v>
      </c>
      <c r="AB27" s="123" t="n">
        <v>3586</v>
      </c>
      <c r="AC27" s="124" t="n">
        <f aca="false" t="array" ref="AC27:AC27">IFERROR(AE27/(INDEX('LCU per US$, period average'!$A$4:$O$270,MATCH(A27,'LCU per US$, period average'!$A$4:$A$270),MATCH(Y27,'LCU per US$, period average'!$A$4:$O$4))),"NA")</f>
        <v>137.608649179883</v>
      </c>
      <c r="AD27" s="125" t="n">
        <f aca="false">IFERROR(AC27*HLOOKUP(Y27,'LCU per US$, period average'!$B$4:$O$270,76),"NA")</f>
        <v>120.477252637865</v>
      </c>
      <c r="AE27" s="124" t="n">
        <f aca="false">IFERROR(AB27*30.42,"NA")</f>
        <v>109086.12</v>
      </c>
      <c r="AF27" s="124" t="n">
        <f aca="false" t="array" ref="AF27:AF27">IFERROR(AE27/(INDEX('PPP private conversion factor'!$A$4:$O$270,MATCH(A27,'PPP private conversion factor'!$A$4:$A$270),MATCH(Y27,'PPP private conversion factor'!$A$4:$O$4))),"NA")</f>
        <v>228.968380785127</v>
      </c>
      <c r="AG27" s="126" t="n">
        <f aca="false">IFERROR(AC27*G27,"NA")</f>
        <v>550.434596719534</v>
      </c>
      <c r="AH27" s="126" t="n">
        <f aca="false">IFERROR(AD27*G27,"NA")</f>
        <v>481.909010551461</v>
      </c>
      <c r="AI27" s="126" t="n">
        <f aca="false">IFERROR(AE27*G27,"NA")</f>
        <v>436344.48</v>
      </c>
      <c r="AJ27" s="126" t="n">
        <f aca="false">IFERROR(AF27*G27,"NA")</f>
        <v>915.873523140509</v>
      </c>
      <c r="AK27" s="127" t="str">
        <f aca="false">CC27</f>
        <v>Chile / Non-Metropolitan Urban area / All</v>
      </c>
      <c r="AL27" s="138" t="s">
        <v>75</v>
      </c>
      <c r="AM27" s="142" t="n">
        <v>2017</v>
      </c>
      <c r="AN27" s="141"/>
      <c r="AO27" s="115" t="n">
        <f aca="false">IFERROR(7.15*(INDEX('LCU per US$, period average'!$A$4:$O$270,MATCH(A27,'LCU per US$, period average'!$A$4:$A$270),MATCH(AM27,'LCU per US$, period average'!$A$4:$O$4))),"NA")</f>
        <v>4639.16161707757</v>
      </c>
      <c r="AP27" s="115" t="n">
        <f aca="false">AO27*30.42</f>
        <v>141123.2963915</v>
      </c>
      <c r="AQ27" s="115" t="n">
        <f aca="false" t="array" ref="AQ27:AQ27">IFERROR(AP27/(INDEX('LCU per US$, period average'!$A$4:$O$270,MATCH(A27,'LCU per US$, period average'!$A$4:$A$270),MATCH(AM27,'LCU per US$, period average'!$A$4:$O$4))),"NA")</f>
        <v>217.503</v>
      </c>
      <c r="AR27" s="117" t="n">
        <f aca="false">IFERROR(AQ27*HLOOKUP(AM27,'LCU per US$, period average'!$A$4:$O$270,76),"NA")</f>
        <v>192.534853665113</v>
      </c>
      <c r="AS27" s="115" t="n">
        <f aca="false" t="array" ref="AS27:AS27">IFERROR(AP27/(INDEX('PPP private conversion factor'!$A$4:$O$270,MATCH(A27,'PPP private conversion factor'!$A$4:$A$270),MATCH(AM27,'PPP private conversion factor'!$A$4:$O$4))),"NA")</f>
        <v>304.64966846171</v>
      </c>
      <c r="AT27" s="115" t="e">
        <f aca="false">AP27*E27</f>
        <v>#VALUE!</v>
      </c>
      <c r="AU27" s="115" t="str">
        <f aca="false">IFERROR(AQ27*E27,"NA")</f>
        <v>NA</v>
      </c>
      <c r="AV27" s="115" t="str">
        <f aca="false">IFERROR(AR27*E27,"NA")</f>
        <v>NA</v>
      </c>
      <c r="AW27" s="129" t="str">
        <f aca="false">IFERROR(AS27*E27,"NA")</f>
        <v>NA</v>
      </c>
      <c r="AX27" s="130" t="str">
        <f aca="false">CC27</f>
        <v>Chile / Non-Metropolitan Urban area / All</v>
      </c>
      <c r="AY27" s="147" t="n">
        <v>2022</v>
      </c>
      <c r="AZ27" s="157" t="s">
        <v>77</v>
      </c>
      <c r="BA27" s="116" t="n">
        <v>727536</v>
      </c>
      <c r="BB27" s="115" t="n">
        <f aca="false" t="array" ref="BB27:BB27">IFERROR(BA27/(INDEX('LCU per US$, period average'!$A$4:$O$270,MATCH(A27,'LCU per US$, period average'!$A$4:$A$270),MATCH(AY27,'LCU per US$, period average'!$A$4:$O$4))),"NA")</f>
        <v>833.074749856868</v>
      </c>
      <c r="BC27" s="117" t="n">
        <f aca="false">IFERROR(BB27*HLOOKUP(AY27,'LCU per US$, period average'!$A$4:$O$270,76),"NA")</f>
        <v>791.107570619359</v>
      </c>
      <c r="BD27" s="116" t="n">
        <f aca="false" t="array" ref="BD27:BD27">IFERROR(BA27/(INDEX('PPP private conversion factor'!$A$4:$O$270,MATCH(A27,'PPP private conversion factor'!$A$4:$A$270),MATCH(AY27,'PPP private conversion factor'!$A$4:$O$4))),"NA")</f>
        <v>1440.63922959971</v>
      </c>
      <c r="BE27" s="116" t="n">
        <f aca="false">IFERROR(BA27*H27,"NA")</f>
        <v>1455072</v>
      </c>
      <c r="BF27" s="116" t="n">
        <f aca="false">IFERROR(BB27*H27,"NA")</f>
        <v>1666.14949971374</v>
      </c>
      <c r="BG27" s="116" t="n">
        <f aca="false">IFERROR(BC27*H27,"NA")</f>
        <v>1582.21514123872</v>
      </c>
      <c r="BH27" s="118" t="n">
        <f aca="false">IFERROR(BD27*H27,"NA")</f>
        <v>2881.27845919942</v>
      </c>
      <c r="BI27" s="116" t="str">
        <f aca="false">CC27</f>
        <v>Chile / Non-Metropolitan Urban area / All</v>
      </c>
      <c r="BJ27" s="113" t="n">
        <v>2023</v>
      </c>
      <c r="BK27" s="132" t="s">
        <v>166</v>
      </c>
      <c r="BL27" s="133" t="s">
        <v>79</v>
      </c>
      <c r="BM27" s="115" t="n">
        <v>440000</v>
      </c>
      <c r="BN27" s="115" t="n">
        <f aca="false" t="array" ref="BN27:BN27">IFERROR(BM27/(INDEX('LCU per US$, period average'!$A$4:$O$270,MATCH(A27,'LCU per US$, period average'!$A$4:$A$270),MATCH(BJ27,'LCU per US$, period average'!A$4:$O$4))),"NA")</f>
        <v>503.827837986054</v>
      </c>
      <c r="BO27" s="117" t="n">
        <f aca="false">IFERROR(BN27*HLOOKUP(BJ27,'LCU per US$, period average'!$A$4:$O$270,76),"NA")</f>
        <v>478.446882453264</v>
      </c>
      <c r="BP27" s="115" t="n">
        <f aca="false" t="array" ref="BP27:BP27">IFERROR(BM27/(INDEX('PPP private conversion factor'!$A$4:$O$270,MATCH(A27,'PPP private conversion factor'!$A$4:$A$270),MATCH(BJ27,'PPP private conversion factor'!$A$4:$O$4))),"NA")</f>
        <v>871.27133368503</v>
      </c>
      <c r="BQ27" s="115" t="n">
        <f aca="false">IFERROR(BM27*I27,"NA")</f>
        <v>748000</v>
      </c>
      <c r="BR27" s="115" t="n">
        <f aca="false">IFERROR(BN27*I27,"NA")</f>
        <v>856.507324576292</v>
      </c>
      <c r="BS27" s="115" t="n">
        <f aca="false">IFERROR(BO27*I27,"NA")</f>
        <v>813.359700170549</v>
      </c>
      <c r="BT27" s="115" t="n">
        <f aca="false">IFERROR(BP27*I27,"NA")</f>
        <v>1481.16126726455</v>
      </c>
      <c r="BU27" s="113" t="s">
        <v>167</v>
      </c>
      <c r="BV27" s="134" t="s">
        <v>168</v>
      </c>
      <c r="BW27" s="135"/>
      <c r="BX27" s="143"/>
      <c r="BY27" s="143"/>
      <c r="BZ27" s="143"/>
      <c r="CA27" s="143"/>
      <c r="CB27" s="143"/>
      <c r="CC27" s="136" t="str">
        <f aca="false">CONCATENATE(A27," / ",B27," area / ",C27)</f>
        <v>Chile / Non-Metropolitan Urban area / All</v>
      </c>
      <c r="CD27" s="105" t="s">
        <v>69</v>
      </c>
    </row>
    <row r="28" customFormat="false" ht="90.25" hidden="false" customHeight="false" outlineLevel="0" collapsed="false">
      <c r="A28" s="104" t="s">
        <v>169</v>
      </c>
      <c r="B28" s="88" t="s">
        <v>87</v>
      </c>
      <c r="C28" s="90" t="s">
        <v>170</v>
      </c>
      <c r="D28" s="105" t="s">
        <v>171</v>
      </c>
      <c r="E28" s="139" t="s">
        <v>90</v>
      </c>
      <c r="F28" s="107" t="s">
        <v>172</v>
      </c>
      <c r="G28" s="146" t="n">
        <v>3.5</v>
      </c>
      <c r="H28" s="108" t="n">
        <v>2</v>
      </c>
      <c r="I28" s="109" t="n">
        <v>1.78</v>
      </c>
      <c r="J28" s="110" t="str">
        <f aca="false">CC28</f>
        <v>China / Urban area / Zhengzhou</v>
      </c>
      <c r="K28" s="133" t="s">
        <v>159</v>
      </c>
      <c r="L28" s="140" t="s">
        <v>173</v>
      </c>
      <c r="M28" s="147" t="n">
        <v>2022</v>
      </c>
      <c r="N28" s="137"/>
      <c r="O28" s="115" t="n">
        <f aca="false">IFERROR(S28/G28,"NA")</f>
        <v>1449.14285714286</v>
      </c>
      <c r="P28" s="116" t="n">
        <f aca="false">IFERROR(IF(ISBLANK(O28),"",T28/G28),"NA")</f>
        <v>215.097053234041</v>
      </c>
      <c r="Q28" s="116" t="n">
        <f aca="false">IFERROR(IF(ISBLANK(O28),"",U28/G28),"NA")</f>
        <v>204.261270985108</v>
      </c>
      <c r="R28" s="117" t="str">
        <f aca="false">IFERROR(V28/F28,"NA")</f>
        <v>NA</v>
      </c>
      <c r="S28" s="115" t="n">
        <v>5072</v>
      </c>
      <c r="T28" s="117" t="n">
        <f aca="false" t="array" ref="T28:T28">IFERROR(S28/(INDEX('LCU per US$, period average'!$A$4:$O$270,MATCH(A28,'LCU per US$, period average'!$A$4:$A$270),MATCH(M28,'LCU per US$, period average'!$A$4:$O$4))),"NA")</f>
        <v>752.839686319144</v>
      </c>
      <c r="U28" s="117" t="n">
        <f aca="false">IFERROR(T28*HLOOKUP(M28,'LCU per US$, period average'!$A$4:$O$270,76),"NA")</f>
        <v>714.914448447879</v>
      </c>
      <c r="V28" s="118" t="n">
        <f aca="false" t="array" ref="V28:V28">IFERROR(S28/(INDEX('PPP private conversion factor'!$A$4:$O$270,MATCH(A28,'PPP private conversion factor'!$A$4:$A$270),MATCH(M28,'PPP private conversion factor'!$A$4:$O$4))),"NA")</f>
        <v>1318.31792373418</v>
      </c>
      <c r="W28" s="119" t="str">
        <f aca="false">CC28</f>
        <v>China / Urban area / Zhengzhou</v>
      </c>
      <c r="X28" s="152" t="s">
        <v>74</v>
      </c>
      <c r="Y28" s="121" t="n">
        <v>2019</v>
      </c>
      <c r="Z28" s="122" t="n">
        <v>0.247</v>
      </c>
      <c r="AA28" s="123" t="n">
        <v>6.85</v>
      </c>
      <c r="AB28" s="123" t="n">
        <v>28.1</v>
      </c>
      <c r="AC28" s="124" t="n">
        <f aca="false" t="array" ref="AC28:AC28">IFERROR(AE28/(INDEX('LCU per US$, period average'!$A$4:$O$270,MATCH(A28,'LCU per US$, period average'!$A$4:$A$270),MATCH(Y28,'LCU per US$, period average'!$A$4:$O$4))),"NA")</f>
        <v>123.733983958833</v>
      </c>
      <c r="AD28" s="125" t="n">
        <f aca="false">IFERROR(AC28*HLOOKUP(Y28,'LCU per US$, period average'!$B$4:$O$270,76),"NA")</f>
        <v>110.528630062785</v>
      </c>
      <c r="AE28" s="124" t="n">
        <f aca="false">IFERROR(AB28*30.42,"NA")</f>
        <v>854.802</v>
      </c>
      <c r="AF28" s="124" t="n">
        <f aca="false" t="array" ref="AF28:AF28">IFERROR(AE28/(INDEX('PPP private conversion factor'!$A$4:$O$270,MATCH(A28,'PPP private conversion factor'!$A$4:$A$270),MATCH(Y28,'PPP private conversion factor'!$A$4:$O$4))),"NA")</f>
        <v>204.700410127665</v>
      </c>
      <c r="AG28" s="126" t="n">
        <f aca="false">IFERROR(AC28*G28,"NA")</f>
        <v>433.068943855916</v>
      </c>
      <c r="AH28" s="126" t="n">
        <f aca="false">IFERROR(AD28*G28,"NA")</f>
        <v>386.850205219749</v>
      </c>
      <c r="AI28" s="126" t="n">
        <f aca="false">IFERROR(AE28*G28,"NA")</f>
        <v>2991.807</v>
      </c>
      <c r="AJ28" s="126" t="n">
        <f aca="false">IFERROR(AF28*G28,"NA")</f>
        <v>716.451435446827</v>
      </c>
      <c r="AK28" s="127" t="str">
        <f aca="false">CC28</f>
        <v>China / Urban area / Zhengzhou</v>
      </c>
      <c r="AL28" s="138" t="s">
        <v>75</v>
      </c>
      <c r="AM28" s="142" t="n">
        <v>2016</v>
      </c>
      <c r="AN28" s="141"/>
      <c r="AO28" s="115" t="n">
        <f aca="false">IFERROR(3.07*(INDEX('LCU per US$, period average'!$A$4:$O$270,MATCH(A28,'LCU per US$, period average'!$A$4:$A$270),MATCH(AM28,'LCU per US$, period average'!$A$4:$O$4))),"NA")</f>
        <v>20.3985469364017</v>
      </c>
      <c r="AP28" s="115" t="n">
        <f aca="false">AO28*30.42</f>
        <v>620.523797805339</v>
      </c>
      <c r="AQ28" s="115" t="n">
        <f aca="false" t="array" ref="AQ28:AQ28">IFERROR(AP28/(INDEX('LCU per US$, period average'!$A$4:$O$270,MATCH(A28,'LCU per US$, period average'!$A$4:$A$270),MATCH(AM28,'LCU per US$, period average'!$A$4:$O$4))),"NA")</f>
        <v>93.3894</v>
      </c>
      <c r="AR28" s="117" t="n">
        <f aca="false">IFERROR(AQ28*HLOOKUP(AM28,'LCU per US$, period average'!$A$4:$O$270,76),"NA")</f>
        <v>84.369985879204</v>
      </c>
      <c r="AS28" s="115" t="n">
        <f aca="false" t="array" ref="AS28:AS28">IFERROR(AP28/(INDEX('PPP private conversion factor'!$A$4:$O$270,MATCH(A28,'PPP private conversion factor'!$A$4:$A$270),MATCH(AM28,'PPP private conversion factor'!$A$4:$O$4))),"NA")</f>
        <v>151.23248805587</v>
      </c>
      <c r="AT28" s="115" t="e">
        <f aca="false">AP28*E28</f>
        <v>#VALUE!</v>
      </c>
      <c r="AU28" s="115" t="str">
        <f aca="false">IFERROR(AQ28*E28,"NA")</f>
        <v>NA</v>
      </c>
      <c r="AV28" s="115" t="str">
        <f aca="false">IFERROR(AR28*E28,"NA")</f>
        <v>NA</v>
      </c>
      <c r="AW28" s="129" t="str">
        <f aca="false">IFERROR(AS28*E28,"NA")</f>
        <v>NA</v>
      </c>
      <c r="AX28" s="130" t="str">
        <f aca="false">CC28</f>
        <v>China / Urban area / Zhengzhou</v>
      </c>
      <c r="AY28" s="147" t="n">
        <v>2022</v>
      </c>
      <c r="AZ28" s="149" t="s">
        <v>77</v>
      </c>
      <c r="BA28" s="116" t="n">
        <v>3177</v>
      </c>
      <c r="BB28" s="115" t="n">
        <f aca="false" t="array" ref="BB28:BB28">IFERROR(BA28/(INDEX('LCU per US$, period average'!$A$4:$O$270,MATCH(A28,'LCU per US$, period average'!$A$4:$A$270),MATCH(AY28,'LCU per US$, period average'!$A$4:$O$4))),"NA")</f>
        <v>471.563817712129</v>
      </c>
      <c r="BC28" s="117" t="n">
        <f aca="false">IFERROR(BB28*HLOOKUP(AY28,'LCU per US$, period average'!$A$4:$O$270,76),"NA")</f>
        <v>447.808202428808</v>
      </c>
      <c r="BD28" s="116" t="n">
        <f aca="false" t="array" ref="BD28:BD28">IFERROR(BA28/(INDEX('PPP private conversion factor'!$A$4:$O$270,MATCH(A28,'PPP private conversion factor'!$A$4:$A$270),MATCH(AY28,'PPP private conversion factor'!$A$4:$O$4))),"NA")</f>
        <v>825.768147417878</v>
      </c>
      <c r="BE28" s="116" t="n">
        <f aca="false">IFERROR(BA28*H28,"NA")</f>
        <v>6354</v>
      </c>
      <c r="BF28" s="116" t="n">
        <f aca="false">IFERROR(BB28*H28,"NA")</f>
        <v>943.127635424258</v>
      </c>
      <c r="BG28" s="116" t="n">
        <f aca="false">IFERROR(BC28*H28,"NA")</f>
        <v>895.616404857615</v>
      </c>
      <c r="BH28" s="118" t="n">
        <f aca="false">IFERROR(BD28*H28,"NA")</f>
        <v>1651.53629483576</v>
      </c>
      <c r="BI28" s="116" t="str">
        <f aca="false">CC28</f>
        <v>China / Urban area / Zhengzhou</v>
      </c>
      <c r="BJ28" s="113" t="n">
        <v>2023</v>
      </c>
      <c r="BK28" s="132" t="s">
        <v>174</v>
      </c>
      <c r="BL28" s="158" t="s">
        <v>79</v>
      </c>
      <c r="BM28" s="115" t="n">
        <v>2000</v>
      </c>
      <c r="BN28" s="115" t="n">
        <f aca="false" t="array" ref="BN28:BN28">IFERROR(BM28/(INDEX('LCU per US$, period average'!$A$4:$O$270,MATCH(A28,'LCU per US$, period average'!$A$4:$A$270),MATCH(BJ28,'LCU per US$, period average'!A$4:$O$4))),"NA")</f>
        <v>296.861075046981</v>
      </c>
      <c r="BO28" s="117" t="n">
        <f aca="false">IFERROR(BN28*HLOOKUP(BJ28,'LCU per US$, period average'!$A$4:$O$270,76),"NA")</f>
        <v>281.906328252318</v>
      </c>
      <c r="BP28" s="115" t="n">
        <f aca="false" t="array" ref="BP28:BP28">IFERROR(BM28/(INDEX('PPP private conversion factor'!$A$4:$O$270,MATCH(A28,'PPP private conversion factor'!$A$4:$A$270),MATCH(BJ28,'PPP private conversion factor'!$A$4:$O$4))),"NA")</f>
        <v>519.841452576568</v>
      </c>
      <c r="BQ28" s="115" t="n">
        <f aca="false">IFERROR(BM28*I28,"NA")</f>
        <v>3560</v>
      </c>
      <c r="BR28" s="115" t="n">
        <f aca="false">IFERROR(BN28*I28,"NA")</f>
        <v>528.412713583626</v>
      </c>
      <c r="BS28" s="115" t="n">
        <f aca="false">IFERROR(BO28*I28,"NA")</f>
        <v>501.793264289127</v>
      </c>
      <c r="BT28" s="115" t="n">
        <f aca="false">IFERROR(BP28*I28,"NA")</f>
        <v>925.31778558629</v>
      </c>
      <c r="BU28" s="113" t="s">
        <v>175</v>
      </c>
      <c r="BV28" s="134" t="s">
        <v>176</v>
      </c>
      <c r="BW28" s="135"/>
      <c r="BX28" s="143"/>
      <c r="BY28" s="143"/>
      <c r="BZ28" s="143"/>
      <c r="CA28" s="143"/>
      <c r="CB28" s="143"/>
      <c r="CC28" s="136" t="str">
        <f aca="false">CONCATENATE(A28," / ",B28," area / ",C28)</f>
        <v>China / Urban area / Zhengzhou</v>
      </c>
      <c r="CD28" s="105" t="s">
        <v>171</v>
      </c>
    </row>
    <row r="29" customFormat="false" ht="90.25" hidden="false" customHeight="false" outlineLevel="0" collapsed="false">
      <c r="A29" s="104" t="s">
        <v>169</v>
      </c>
      <c r="B29" s="88" t="s">
        <v>87</v>
      </c>
      <c r="C29" s="90" t="s">
        <v>177</v>
      </c>
      <c r="D29" s="105" t="s">
        <v>178</v>
      </c>
      <c r="E29" s="139" t="s">
        <v>90</v>
      </c>
      <c r="F29" s="107" t="s">
        <v>172</v>
      </c>
      <c r="G29" s="146" t="n">
        <v>3.5</v>
      </c>
      <c r="H29" s="108" t="n">
        <v>2</v>
      </c>
      <c r="I29" s="109" t="n">
        <v>1.78</v>
      </c>
      <c r="J29" s="110" t="str">
        <f aca="false">CC29</f>
        <v>China / Urban area / Chengdu</v>
      </c>
      <c r="K29" s="133" t="s">
        <v>159</v>
      </c>
      <c r="L29" s="140" t="s">
        <v>179</v>
      </c>
      <c r="M29" s="147" t="n">
        <v>2022</v>
      </c>
      <c r="N29" s="137"/>
      <c r="O29" s="115" t="n">
        <f aca="false">IFERROR(S29/G29,"NA")</f>
        <v>1246.85714285714</v>
      </c>
      <c r="P29" s="116" t="n">
        <f aca="false">IFERROR(IF(ISBLANK(O29),"",T29/G29),"NA")</f>
        <v>185.071675929289</v>
      </c>
      <c r="Q29" s="116" t="n">
        <f aca="false">IFERROR(IF(ISBLANK(O29),"",U29/G29),"NA")</f>
        <v>175.748459499017</v>
      </c>
      <c r="R29" s="117" t="str">
        <f aca="false">IFERROR(V29/F29,"NA")</f>
        <v>NA</v>
      </c>
      <c r="S29" s="115" t="n">
        <v>4364</v>
      </c>
      <c r="T29" s="117" t="n">
        <f aca="false" t="array" ref="T29:T29">IFERROR(S29/(INDEX('LCU per US$, period average'!$A$4:$O$270,MATCH(A29,'LCU per US$, period average'!$A$4:$A$270),MATCH(M29,'LCU per US$, period average'!$A$4:$O$4))),"NA")</f>
        <v>647.750865752512</v>
      </c>
      <c r="U29" s="117" t="n">
        <f aca="false">IFERROR(T29*HLOOKUP(M29,'LCU per US$, period average'!$A$4:$O$270,76),"NA")</f>
        <v>615.119608246559</v>
      </c>
      <c r="V29" s="118" t="n">
        <f aca="false" t="array" ref="V29:V29">IFERROR(S29/(INDEX('PPP private conversion factor'!$A$4:$O$270,MATCH(A29,'PPP private conversion factor'!$A$4:$A$270),MATCH(M29,'PPP private conversion factor'!$A$4:$O$4))),"NA")</f>
        <v>1134.29404952207</v>
      </c>
      <c r="W29" s="119" t="str">
        <f aca="false">CC29</f>
        <v>China / Urban area / Chengdu</v>
      </c>
      <c r="X29" s="152" t="s">
        <v>74</v>
      </c>
      <c r="Y29" s="121" t="n">
        <v>2019</v>
      </c>
      <c r="Z29" s="122" t="n">
        <v>0.247</v>
      </c>
      <c r="AA29" s="123" t="n">
        <v>6.85</v>
      </c>
      <c r="AB29" s="123" t="n">
        <v>28.1</v>
      </c>
      <c r="AC29" s="124" t="n">
        <f aca="false" t="array" ref="AC29:AC29">IFERROR(AE29/(INDEX('LCU per US$, period average'!$A$4:$O$270,MATCH(A29,'LCU per US$, period average'!$A$4:$A$270),MATCH(Y29,'LCU per US$, period average'!$A$4:$O$4))),"NA")</f>
        <v>123.733983958833</v>
      </c>
      <c r="AD29" s="125" t="n">
        <f aca="false">IFERROR(AC29*HLOOKUP(Y29,'LCU per US$, period average'!$B$4:$O$270,76),"NA")</f>
        <v>110.528630062785</v>
      </c>
      <c r="AE29" s="124" t="n">
        <f aca="false">IFERROR(AB29*30.42,"NA")</f>
        <v>854.802</v>
      </c>
      <c r="AF29" s="124" t="n">
        <f aca="false" t="array" ref="AF29:AF29">IFERROR(AE29/(INDEX('PPP private conversion factor'!$A$4:$O$270,MATCH(A29,'PPP private conversion factor'!$A$4:$A$270),MATCH(Y29,'PPP private conversion factor'!$A$4:$O$4))),"NA")</f>
        <v>204.700410127665</v>
      </c>
      <c r="AG29" s="126" t="n">
        <f aca="false">IFERROR(AC29*G29,"NA")</f>
        <v>433.068943855916</v>
      </c>
      <c r="AH29" s="126" t="n">
        <f aca="false">IFERROR(AD29*G29,"NA")</f>
        <v>386.850205219749</v>
      </c>
      <c r="AI29" s="126" t="n">
        <f aca="false">IFERROR(AE29*G29,"NA")</f>
        <v>2991.807</v>
      </c>
      <c r="AJ29" s="126" t="n">
        <f aca="false">IFERROR(AF29*G29,"NA")</f>
        <v>716.451435446827</v>
      </c>
      <c r="AK29" s="127" t="str">
        <f aca="false">CC29</f>
        <v>China / Urban area / Chengdu</v>
      </c>
      <c r="AL29" s="138" t="s">
        <v>75</v>
      </c>
      <c r="AM29" s="142" t="n">
        <v>2016</v>
      </c>
      <c r="AN29" s="141"/>
      <c r="AO29" s="115" t="n">
        <f aca="false">IFERROR(3.07*(INDEX('LCU per US$, period average'!$A$4:$O$270,MATCH(A29,'LCU per US$, period average'!$A$4:$A$270),MATCH(AM29,'LCU per US$, period average'!$A$4:$O$4))),"NA")</f>
        <v>20.3985469364017</v>
      </c>
      <c r="AP29" s="115" t="n">
        <f aca="false">AO29*30.42</f>
        <v>620.523797805339</v>
      </c>
      <c r="AQ29" s="115" t="n">
        <f aca="false" t="array" ref="AQ29:AQ29">IFERROR(AP29/(INDEX('LCU per US$, period average'!$A$4:$O$270,MATCH(A29,'LCU per US$, period average'!$A$4:$A$270),MATCH(AM29,'LCU per US$, period average'!$A$4:$O$4))),"NA")</f>
        <v>93.3894</v>
      </c>
      <c r="AR29" s="117" t="n">
        <f aca="false">IFERROR(AQ29*HLOOKUP(AM29,'LCU per US$, period average'!$A$4:$O$270,76),"NA")</f>
        <v>84.369985879204</v>
      </c>
      <c r="AS29" s="115" t="n">
        <f aca="false" t="array" ref="AS29:AS29">IFERROR(AP29/(INDEX('PPP private conversion factor'!$A$4:$O$270,MATCH(A29,'PPP private conversion factor'!$A$4:$A$270),MATCH(AM29,'PPP private conversion factor'!$A$4:$O$4))),"NA")</f>
        <v>151.23248805587</v>
      </c>
      <c r="AT29" s="115" t="e">
        <f aca="false">AP29*E29</f>
        <v>#VALUE!</v>
      </c>
      <c r="AU29" s="115" t="str">
        <f aca="false">IFERROR(AQ29*E29,"NA")</f>
        <v>NA</v>
      </c>
      <c r="AV29" s="115" t="str">
        <f aca="false">IFERROR(AR29*E29,"NA")</f>
        <v>NA</v>
      </c>
      <c r="AW29" s="129" t="str">
        <f aca="false">IFERROR(AS29*E29,"NA")</f>
        <v>NA</v>
      </c>
      <c r="AX29" s="130" t="str">
        <f aca="false">CC29</f>
        <v>China / Urban area / Chengdu</v>
      </c>
      <c r="AY29" s="147" t="n">
        <v>2022</v>
      </c>
      <c r="AZ29" s="149" t="s">
        <v>77</v>
      </c>
      <c r="BA29" s="116" t="n">
        <v>2736</v>
      </c>
      <c r="BB29" s="115" t="n">
        <f aca="false" t="array" ref="BB29:BB29">IFERROR(BA29/(INDEX('LCU per US$, period average'!$A$4:$O$270,MATCH(A29,'LCU per US$, period average'!$A$4:$A$270),MATCH(AY29,'LCU per US$, period average'!$A$4:$O$4))),"NA")</f>
        <v>406.10595066427</v>
      </c>
      <c r="BC29" s="117" t="n">
        <f aca="false">IFERROR(BB29*HLOOKUP(AY29,'LCU per US$, period average'!$A$4:$O$270,76),"NA")</f>
        <v>385.647857049171</v>
      </c>
      <c r="BD29" s="116" t="n">
        <f aca="false" t="array" ref="BD29:BD29">IFERROR(BA29/(INDEX('PPP private conversion factor'!$A$4:$O$270,MATCH(A29,'PPP private conversion factor'!$A$4:$A$270),MATCH(AY29,'PPP private conversion factor'!$A$4:$O$4))),"NA")</f>
        <v>711.143107124745</v>
      </c>
      <c r="BE29" s="116" t="n">
        <f aca="false">IFERROR(BA29*H29,"NA")</f>
        <v>5472</v>
      </c>
      <c r="BF29" s="116" t="n">
        <f aca="false">IFERROR(BB29*H29,"NA")</f>
        <v>812.21190132854</v>
      </c>
      <c r="BG29" s="116" t="n">
        <f aca="false">IFERROR(BC29*H29,"NA")</f>
        <v>771.295714098343</v>
      </c>
      <c r="BH29" s="118" t="n">
        <f aca="false">IFERROR(BD29*H29,"NA")</f>
        <v>1422.28621424949</v>
      </c>
      <c r="BI29" s="116" t="str">
        <f aca="false">CC29</f>
        <v>China / Urban area / Chengdu</v>
      </c>
      <c r="BJ29" s="113" t="n">
        <v>2023</v>
      </c>
      <c r="BK29" s="132" t="s">
        <v>174</v>
      </c>
      <c r="BL29" s="158" t="s">
        <v>79</v>
      </c>
      <c r="BM29" s="115" t="n">
        <v>2100</v>
      </c>
      <c r="BN29" s="115" t="n">
        <f aca="false" t="array" ref="BN29:BN29">IFERROR(BM29/(INDEX('LCU per US$, period average'!$A$4:$O$270,MATCH(A29,'LCU per US$, period average'!$A$4:$A$270),MATCH(BJ29,'LCU per US$, period average'!A$4:$O$4))),"NA")</f>
        <v>311.70412879933</v>
      </c>
      <c r="BO29" s="117" t="n">
        <f aca="false">IFERROR(BN29*HLOOKUP(BJ29,'LCU per US$, period average'!$A$4:$O$270,76),"NA")</f>
        <v>296.001644664934</v>
      </c>
      <c r="BP29" s="115" t="n">
        <f aca="false" t="array" ref="BP29:BP29">IFERROR(BM29/(INDEX('PPP private conversion factor'!$A$4:$O$270,MATCH(A29,'PPP private conversion factor'!$A$4:$A$270),MATCH(BJ29,'PPP private conversion factor'!$A$4:$O$4))),"NA")</f>
        <v>545.833525205396</v>
      </c>
      <c r="BQ29" s="115" t="n">
        <f aca="false">IFERROR(BM29*I29,"NA")</f>
        <v>3738</v>
      </c>
      <c r="BR29" s="115" t="n">
        <f aca="false">IFERROR(BN29*I29,"NA")</f>
        <v>554.833349262807</v>
      </c>
      <c r="BS29" s="115" t="n">
        <f aca="false">IFERROR(BO29*I29,"NA")</f>
        <v>526.882927503583</v>
      </c>
      <c r="BT29" s="115" t="n">
        <f aca="false">IFERROR(BP29*I29,"NA")</f>
        <v>971.583674865605</v>
      </c>
      <c r="BU29" s="113" t="s">
        <v>175</v>
      </c>
      <c r="BV29" s="134" t="s">
        <v>176</v>
      </c>
      <c r="BW29" s="135"/>
      <c r="BX29" s="143"/>
      <c r="BY29" s="143"/>
      <c r="BZ29" s="143"/>
      <c r="CA29" s="143"/>
      <c r="CB29" s="143"/>
      <c r="CC29" s="136" t="str">
        <f aca="false">CONCATENATE(A29," / ",B29," area / ",C29)</f>
        <v>China / Urban area / Chengdu</v>
      </c>
      <c r="CD29" s="105" t="s">
        <v>178</v>
      </c>
    </row>
    <row r="30" customFormat="false" ht="90.25" hidden="false" customHeight="false" outlineLevel="0" collapsed="false">
      <c r="A30" s="104" t="s">
        <v>169</v>
      </c>
      <c r="B30" s="88" t="s">
        <v>87</v>
      </c>
      <c r="C30" s="90" t="s">
        <v>180</v>
      </c>
      <c r="D30" s="105" t="s">
        <v>181</v>
      </c>
      <c r="E30" s="139" t="s">
        <v>90</v>
      </c>
      <c r="F30" s="107" t="s">
        <v>182</v>
      </c>
      <c r="G30" s="146" t="n">
        <v>3.5</v>
      </c>
      <c r="H30" s="108" t="n">
        <v>2</v>
      </c>
      <c r="I30" s="109" t="n">
        <v>1.78</v>
      </c>
      <c r="J30" s="110" t="str">
        <f aca="false">CC30</f>
        <v>China / Urban area / Hangzhou</v>
      </c>
      <c r="K30" s="111" t="s">
        <v>159</v>
      </c>
      <c r="L30" s="112" t="s">
        <v>183</v>
      </c>
      <c r="M30" s="147" t="n">
        <v>2022</v>
      </c>
      <c r="N30" s="137"/>
      <c r="O30" s="115" t="n">
        <f aca="false">IFERROR(S30/G30,"NA")</f>
        <v>1988.85714285714</v>
      </c>
      <c r="P30" s="116" t="n">
        <f aca="false">IFERROR(IF(ISBLANK(O30),"",T30/G30),"NA")</f>
        <v>295.207134771719</v>
      </c>
      <c r="Q30" s="116" t="n">
        <f aca="false">IFERROR(IF(ISBLANK(O30),"",U30/G30),"NA")</f>
        <v>280.335707280627</v>
      </c>
      <c r="R30" s="117" t="str">
        <f aca="false">IFERROR(V30/F30,"NA")</f>
        <v>NA</v>
      </c>
      <c r="S30" s="115" t="n">
        <v>6961</v>
      </c>
      <c r="T30" s="117" t="n">
        <f aca="false" t="array" ref="T30:T30">IFERROR(S30/(INDEX('LCU per US$, period average'!$A$4:$O$270,MATCH(A30,'LCU per US$, period average'!$A$4:$A$270),MATCH(M30,'LCU per US$, period average'!$A$4:$O$4))),"NA")</f>
        <v>1033.22497170102</v>
      </c>
      <c r="U30" s="117" t="n">
        <f aca="false">IFERROR(T30*HLOOKUP(M30,'LCU per US$, period average'!$A$4:$O$270,76),"NA")</f>
        <v>981.174975482194</v>
      </c>
      <c r="V30" s="118" t="n">
        <f aca="false" t="array" ref="V30:V30">IFERROR(S30/(INDEX('PPP private conversion factor'!$A$4:$O$270,MATCH(A30,'PPP private conversion factor'!$A$4:$A$270),MATCH(M30,'PPP private conversion factor'!$A$4:$O$4))),"NA")</f>
        <v>1809.30817569274</v>
      </c>
      <c r="W30" s="119" t="str">
        <f aca="false">CC30</f>
        <v>China / Urban area / Hangzhou</v>
      </c>
      <c r="X30" s="152" t="s">
        <v>74</v>
      </c>
      <c r="Y30" s="121" t="n">
        <v>2019</v>
      </c>
      <c r="Z30" s="122" t="n">
        <v>0.247</v>
      </c>
      <c r="AA30" s="123" t="n">
        <v>6.85</v>
      </c>
      <c r="AB30" s="123" t="n">
        <v>28.1</v>
      </c>
      <c r="AC30" s="124" t="n">
        <f aca="false" t="array" ref="AC30:AC30">IFERROR(AE30/(INDEX('LCU per US$, period average'!$A$4:$O$270,MATCH(A30,'LCU per US$, period average'!$A$4:$A$270),MATCH(Y30,'LCU per US$, period average'!$A$4:$O$4))),"NA")</f>
        <v>123.733983958833</v>
      </c>
      <c r="AD30" s="125" t="n">
        <f aca="false">IFERROR(AC30*HLOOKUP(Y30,'LCU per US$, period average'!$B$4:$O$270,76),"NA")</f>
        <v>110.528630062785</v>
      </c>
      <c r="AE30" s="124" t="n">
        <f aca="false">IFERROR(AB30*30.42,"NA")</f>
        <v>854.802</v>
      </c>
      <c r="AF30" s="124" t="n">
        <f aca="false" t="array" ref="AF30:AF30">IFERROR(AE30/(INDEX('PPP private conversion factor'!$A$4:$O$270,MATCH(A30,'PPP private conversion factor'!$A$4:$A$270),MATCH(Y30,'PPP private conversion factor'!$A$4:$O$4))),"NA")</f>
        <v>204.700410127665</v>
      </c>
      <c r="AG30" s="126" t="n">
        <f aca="false">IFERROR(AC30*G30,"NA")</f>
        <v>433.068943855916</v>
      </c>
      <c r="AH30" s="126" t="n">
        <f aca="false">IFERROR(AD30*G30,"NA")</f>
        <v>386.850205219749</v>
      </c>
      <c r="AI30" s="126" t="n">
        <f aca="false">IFERROR(AE30*G30,"NA")</f>
        <v>2991.807</v>
      </c>
      <c r="AJ30" s="126" t="n">
        <f aca="false">IFERROR(AF30*G30,"NA")</f>
        <v>716.451435446827</v>
      </c>
      <c r="AK30" s="127" t="str">
        <f aca="false">CC30</f>
        <v>China / Urban area / Hangzhou</v>
      </c>
      <c r="AL30" s="138" t="s">
        <v>75</v>
      </c>
      <c r="AM30" s="142" t="n">
        <v>2016</v>
      </c>
      <c r="AN30" s="141"/>
      <c r="AO30" s="115" t="n">
        <f aca="false">IFERROR(3.07*(INDEX('LCU per US$, period average'!$A$4:$O$270,MATCH(A30,'LCU per US$, period average'!$A$4:$A$270),MATCH(AM30,'LCU per US$, period average'!$A$4:$O$4))),"NA")</f>
        <v>20.3985469364017</v>
      </c>
      <c r="AP30" s="115" t="n">
        <f aca="false">AO30*30.42</f>
        <v>620.523797805339</v>
      </c>
      <c r="AQ30" s="115" t="n">
        <f aca="false" t="array" ref="AQ30:AQ30">IFERROR(AP30/(INDEX('LCU per US$, period average'!$A$4:$O$270,MATCH(A30,'LCU per US$, period average'!$A$4:$A$270),MATCH(AM30,'LCU per US$, period average'!$A$4:$O$4))),"NA")</f>
        <v>93.3894</v>
      </c>
      <c r="AR30" s="117" t="n">
        <f aca="false">IFERROR(AQ30*HLOOKUP(AM30,'LCU per US$, period average'!$A$4:$O$270,76),"NA")</f>
        <v>84.369985879204</v>
      </c>
      <c r="AS30" s="115" t="n">
        <f aca="false" t="array" ref="AS30:AS30">IFERROR(AP30/(INDEX('PPP private conversion factor'!$A$4:$O$270,MATCH(A30,'PPP private conversion factor'!$A$4:$A$270),MATCH(AM30,'PPP private conversion factor'!$A$4:$O$4))),"NA")</f>
        <v>151.23248805587</v>
      </c>
      <c r="AT30" s="115" t="e">
        <f aca="false">AP30*E30</f>
        <v>#VALUE!</v>
      </c>
      <c r="AU30" s="115" t="str">
        <f aca="false">IFERROR(AQ30*E30,"NA")</f>
        <v>NA</v>
      </c>
      <c r="AV30" s="115" t="str">
        <f aca="false">IFERROR(AR30*E30,"NA")</f>
        <v>NA</v>
      </c>
      <c r="AW30" s="129" t="str">
        <f aca="false">IFERROR(AS30*E30,"NA")</f>
        <v>NA</v>
      </c>
      <c r="AX30" s="130" t="str">
        <f aca="false">CC30</f>
        <v>China / Urban area / Hangzhou</v>
      </c>
      <c r="AY30" s="147" t="n">
        <v>2022</v>
      </c>
      <c r="AZ30" s="149" t="s">
        <v>77</v>
      </c>
      <c r="BA30" s="116" t="n">
        <v>4370</v>
      </c>
      <c r="BB30" s="115" t="n">
        <f aca="false" t="array" ref="BB30:BB30">IFERROR(BA30/(INDEX('LCU per US$, period average'!$A$4:$O$270,MATCH(A30,'LCU per US$, period average'!$A$4:$A$270),MATCH(AY30,'LCU per US$, period average'!$A$4:$O$4))),"NA")</f>
        <v>648.641448977653</v>
      </c>
      <c r="BC30" s="117" t="n">
        <f aca="false">IFERROR(BB30*HLOOKUP(AY30,'LCU per US$, period average'!$A$4:$O$270,76),"NA")</f>
        <v>615.965327231316</v>
      </c>
      <c r="BD30" s="116" t="n">
        <f aca="false" t="array" ref="BD30:BD30">IFERROR(BA30/(INDEX('PPP private conversion factor'!$A$4:$O$270,MATCH(A30,'PPP private conversion factor'!$A$4:$A$270),MATCH(AY30,'PPP private conversion factor'!$A$4:$O$4))),"NA")</f>
        <v>1135.8535738798</v>
      </c>
      <c r="BE30" s="116" t="n">
        <f aca="false">IFERROR(BA30*H30,"NA")</f>
        <v>8740</v>
      </c>
      <c r="BF30" s="116" t="n">
        <f aca="false">IFERROR(BB30*H30,"NA")</f>
        <v>1297.28289795531</v>
      </c>
      <c r="BG30" s="116" t="n">
        <f aca="false">IFERROR(BC30*H30,"NA")</f>
        <v>1231.93065446263</v>
      </c>
      <c r="BH30" s="118" t="n">
        <f aca="false">IFERROR(BD30*H30,"NA")</f>
        <v>2271.7071477596</v>
      </c>
      <c r="BI30" s="116" t="str">
        <f aca="false">CC30</f>
        <v>China / Urban area / Hangzhou</v>
      </c>
      <c r="BJ30" s="113" t="n">
        <v>2023</v>
      </c>
      <c r="BK30" s="132" t="s">
        <v>174</v>
      </c>
      <c r="BL30" s="158" t="str">
        <f aca="false">HYPERLINK("https://wageindicator.org/salary/minimum-wage/china-custom/6944-zhejiang","Wage Indicator")</f>
        <v>Wage Indicator</v>
      </c>
      <c r="BM30" s="115" t="n">
        <v>2280</v>
      </c>
      <c r="BN30" s="115" t="n">
        <f aca="false" t="array" ref="BN30:BN30">IFERROR(BM30/(INDEX('LCU per US$, period average'!$A$4:$O$270,MATCH(A30,'LCU per US$, period average'!$A$4:$A$270),MATCH(BJ30,'LCU per US$, period average'!A$4:$O$4))),"NA")</f>
        <v>338.421625553558</v>
      </c>
      <c r="BO30" s="117" t="n">
        <f aca="false">IFERROR(BN30*HLOOKUP(BJ30,'LCU per US$, period average'!$A$4:$O$270,76),"NA")</f>
        <v>321.373214207643</v>
      </c>
      <c r="BP30" s="115" t="n">
        <f aca="false" t="array" ref="BP30:BP30">IFERROR(BM30/(INDEX('PPP private conversion factor'!$A$4:$O$270,MATCH(A30,'PPP private conversion factor'!$A$4:$A$270),MATCH(BJ30,'PPP private conversion factor'!$A$4:$O$4))),"NA")</f>
        <v>592.619255937287</v>
      </c>
      <c r="BQ30" s="115" t="n">
        <f aca="false">IFERROR(BM30*I30,"NA")</f>
        <v>4058.4</v>
      </c>
      <c r="BR30" s="115" t="n">
        <f aca="false">IFERROR(BN30*I30,"NA")</f>
        <v>602.390493485334</v>
      </c>
      <c r="BS30" s="115" t="n">
        <f aca="false">IFERROR(BO30*I30,"NA")</f>
        <v>572.044321289604</v>
      </c>
      <c r="BT30" s="115" t="n">
        <f aca="false">IFERROR(BP30*I30,"NA")</f>
        <v>1054.86227556837</v>
      </c>
      <c r="BU30" s="113" t="s">
        <v>175</v>
      </c>
      <c r="BV30" s="134" t="s">
        <v>176</v>
      </c>
      <c r="BW30" s="135"/>
      <c r="BX30" s="143"/>
      <c r="BY30" s="143"/>
      <c r="BZ30" s="143"/>
      <c r="CA30" s="143"/>
      <c r="CB30" s="143"/>
      <c r="CC30" s="136" t="str">
        <f aca="false">CONCATENATE(A30," / ",B30," area / ",C30)</f>
        <v>China / Urban area / Hangzhou</v>
      </c>
      <c r="CD30" s="105" t="s">
        <v>181</v>
      </c>
    </row>
    <row r="31" customFormat="false" ht="90.25" hidden="false" customHeight="false" outlineLevel="0" collapsed="false">
      <c r="A31" s="104" t="s">
        <v>169</v>
      </c>
      <c r="B31" s="88" t="s">
        <v>87</v>
      </c>
      <c r="C31" s="90" t="s">
        <v>184</v>
      </c>
      <c r="D31" s="105" t="s">
        <v>185</v>
      </c>
      <c r="E31" s="139" t="s">
        <v>90</v>
      </c>
      <c r="F31" s="107" t="s">
        <v>182</v>
      </c>
      <c r="G31" s="146" t="n">
        <v>3.5</v>
      </c>
      <c r="H31" s="108" t="n">
        <v>2</v>
      </c>
      <c r="I31" s="109" t="n">
        <v>1.78</v>
      </c>
      <c r="J31" s="110" t="str">
        <f aca="false">CC31</f>
        <v>China / Urban area / Shanghai</v>
      </c>
      <c r="K31" s="111" t="s">
        <v>159</v>
      </c>
      <c r="L31" s="112" t="s">
        <v>186</v>
      </c>
      <c r="M31" s="147" t="n">
        <v>2022</v>
      </c>
      <c r="N31" s="137"/>
      <c r="O31" s="115" t="n">
        <f aca="false">IFERROR(S31/G31,"NA")</f>
        <v>2142.57142857143</v>
      </c>
      <c r="P31" s="116" t="n">
        <f aca="false">IFERROR(IF(ISBLANK(O31),"",T31/G31),"NA")</f>
        <v>318.02302882533</v>
      </c>
      <c r="Q31" s="116" t="n">
        <f aca="false">IFERROR(IF(ISBLANK(O31),"",U31/G31),"NA")</f>
        <v>302.002222223448</v>
      </c>
      <c r="R31" s="117" t="str">
        <f aca="false">IFERROR(V31/F31,"NA")</f>
        <v>NA</v>
      </c>
      <c r="S31" s="115" t="n">
        <v>7499</v>
      </c>
      <c r="T31" s="117" t="n">
        <f aca="false" t="array" ref="T31:T31">IFERROR(S31/(INDEX('LCU per US$, period average'!$A$4:$O$270,MATCH(A31,'LCU per US$, period average'!$A$4:$A$270),MATCH(M31,'LCU per US$, period average'!$A$4:$O$4))),"NA")</f>
        <v>1113.08060088866</v>
      </c>
      <c r="U31" s="117" t="n">
        <f aca="false">IFERROR(T31*HLOOKUP(M31,'LCU per US$, period average'!$A$4:$O$270,76),"NA")</f>
        <v>1057.00777778207</v>
      </c>
      <c r="V31" s="118" t="n">
        <f aca="false" t="array" ref="V31:V31">IFERROR(S31/(INDEX('PPP private conversion factor'!$A$4:$O$270,MATCH(A31,'PPP private conversion factor'!$A$4:$A$270),MATCH(M31,'PPP private conversion factor'!$A$4:$O$4))),"NA")</f>
        <v>1949.14552643584</v>
      </c>
      <c r="W31" s="119" t="str">
        <f aca="false">CC31</f>
        <v>China / Urban area / Shanghai</v>
      </c>
      <c r="X31" s="152" t="s">
        <v>74</v>
      </c>
      <c r="Y31" s="121" t="n">
        <v>2019</v>
      </c>
      <c r="Z31" s="122" t="n">
        <v>0.247</v>
      </c>
      <c r="AA31" s="123" t="n">
        <v>6.85</v>
      </c>
      <c r="AB31" s="123" t="n">
        <v>28.1</v>
      </c>
      <c r="AC31" s="124" t="n">
        <f aca="false" t="array" ref="AC31:AC31">IFERROR(AE31/(INDEX('LCU per US$, period average'!$A$4:$O$270,MATCH(A31,'LCU per US$, period average'!$A$4:$A$270),MATCH(Y31,'LCU per US$, period average'!$A$4:$O$4))),"NA")</f>
        <v>123.733983958833</v>
      </c>
      <c r="AD31" s="125" t="n">
        <f aca="false">IFERROR(AC31*HLOOKUP(Y31,'LCU per US$, period average'!$B$4:$O$270,76),"NA")</f>
        <v>110.528630062785</v>
      </c>
      <c r="AE31" s="124" t="n">
        <f aca="false">IFERROR(AB31*30.42,"NA")</f>
        <v>854.802</v>
      </c>
      <c r="AF31" s="124" t="n">
        <f aca="false" t="array" ref="AF31:AF31">IFERROR(AE31/(INDEX('PPP private conversion factor'!$A$4:$O$270,MATCH(A31,'PPP private conversion factor'!$A$4:$A$270),MATCH(Y31,'PPP private conversion factor'!$A$4:$O$4))),"NA")</f>
        <v>204.700410127665</v>
      </c>
      <c r="AG31" s="126" t="n">
        <f aca="false">IFERROR(AC31*G31,"NA")</f>
        <v>433.068943855916</v>
      </c>
      <c r="AH31" s="126" t="n">
        <f aca="false">IFERROR(AD31*G31,"NA")</f>
        <v>386.850205219749</v>
      </c>
      <c r="AI31" s="126" t="n">
        <f aca="false">IFERROR(AE31*G31,"NA")</f>
        <v>2991.807</v>
      </c>
      <c r="AJ31" s="126" t="n">
        <f aca="false">IFERROR(AF31*G31,"NA")</f>
        <v>716.451435446827</v>
      </c>
      <c r="AK31" s="127" t="str">
        <f aca="false">CC31</f>
        <v>China / Urban area / Shanghai</v>
      </c>
      <c r="AL31" s="138" t="s">
        <v>75</v>
      </c>
      <c r="AM31" s="142" t="n">
        <v>2016</v>
      </c>
      <c r="AN31" s="141"/>
      <c r="AO31" s="115" t="n">
        <f aca="false">IFERROR(3.07*(INDEX('LCU per US$, period average'!$A$4:$O$270,MATCH(A31,'LCU per US$, period average'!$A$4:$A$270),MATCH(AM31,'LCU per US$, period average'!$A$4:$O$4))),"NA")</f>
        <v>20.3985469364017</v>
      </c>
      <c r="AP31" s="115" t="n">
        <f aca="false">AO31*30.42</f>
        <v>620.523797805339</v>
      </c>
      <c r="AQ31" s="115" t="n">
        <f aca="false" t="array" ref="AQ31:AQ31">IFERROR(AP31/(INDEX('LCU per US$, period average'!$A$4:$O$270,MATCH(A31,'LCU per US$, period average'!$A$4:$A$270),MATCH(AM31,'LCU per US$, period average'!$A$4:$O$4))),"NA")</f>
        <v>93.3894</v>
      </c>
      <c r="AR31" s="117" t="n">
        <f aca="false">IFERROR(AQ31*HLOOKUP(AM31,'LCU per US$, period average'!$A$4:$O$270,76),"NA")</f>
        <v>84.369985879204</v>
      </c>
      <c r="AS31" s="115" t="n">
        <f aca="false" t="array" ref="AS31:AS31">IFERROR(AP31/(INDEX('PPP private conversion factor'!$A$4:$O$270,MATCH(A31,'PPP private conversion factor'!$A$4:$A$270),MATCH(AM31,'PPP private conversion factor'!$A$4:$O$4))),"NA")</f>
        <v>151.23248805587</v>
      </c>
      <c r="AT31" s="115" t="e">
        <f aca="false">AP31*E31</f>
        <v>#VALUE!</v>
      </c>
      <c r="AU31" s="115" t="str">
        <f aca="false">IFERROR(AQ31*E31,"NA")</f>
        <v>NA</v>
      </c>
      <c r="AV31" s="115" t="str">
        <f aca="false">IFERROR(AR31*E31,"NA")</f>
        <v>NA</v>
      </c>
      <c r="AW31" s="129" t="str">
        <f aca="false">IFERROR(AS31*E31,"NA")</f>
        <v>NA</v>
      </c>
      <c r="AX31" s="130" t="str">
        <f aca="false">CC31</f>
        <v>China / Urban area / Shanghai</v>
      </c>
      <c r="AY31" s="147" t="n">
        <v>2022</v>
      </c>
      <c r="AZ31" s="149" t="s">
        <v>77</v>
      </c>
      <c r="BA31" s="116" t="n">
        <v>4707</v>
      </c>
      <c r="BB31" s="115" t="n">
        <f aca="false" t="array" ref="BB31:BB31">IFERROR(BA31/(INDEX('LCU per US$, period average'!$A$4:$O$270,MATCH(A31,'LCU per US$, period average'!$A$4:$A$270),MATCH(AY31,'LCU per US$, period average'!$A$4:$O$4))),"NA")</f>
        <v>698.66254012307</v>
      </c>
      <c r="BC31" s="117" t="n">
        <f aca="false">IFERROR(BB31*HLOOKUP(AY31,'LCU per US$, period average'!$A$4:$O$270,76),"NA")</f>
        <v>663.466543541831</v>
      </c>
      <c r="BD31" s="116" t="n">
        <f aca="false" t="array" ref="BD31:BD31">IFERROR(BA31/(INDEX('PPP private conversion factor'!$A$4:$O$270,MATCH(A31,'PPP private conversion factor'!$A$4:$A$270),MATCH(AY31,'PPP private conversion factor'!$A$4:$O$4))),"NA")</f>
        <v>1223.44685863895</v>
      </c>
      <c r="BE31" s="116" t="n">
        <f aca="false">IFERROR(BA31*H31,"NA")</f>
        <v>9414</v>
      </c>
      <c r="BF31" s="116" t="n">
        <f aca="false">IFERROR(BB31*H31,"NA")</f>
        <v>1397.32508024614</v>
      </c>
      <c r="BG31" s="116" t="n">
        <f aca="false">IFERROR(BC31*H31,"NA")</f>
        <v>1326.93308708366</v>
      </c>
      <c r="BH31" s="118" t="n">
        <f aca="false">IFERROR(BD31*H31,"NA")</f>
        <v>2446.8937172779</v>
      </c>
      <c r="BI31" s="116" t="str">
        <f aca="false">CC31</f>
        <v>China / Urban area / Shanghai</v>
      </c>
      <c r="BJ31" s="113" t="n">
        <v>2023</v>
      </c>
      <c r="BK31" s="132" t="s">
        <v>174</v>
      </c>
      <c r="BL31" s="159" t="s">
        <v>79</v>
      </c>
      <c r="BM31" s="115" t="n">
        <v>2690</v>
      </c>
      <c r="BN31" s="115" t="n">
        <f aca="false" t="array" ref="BN31:BN31">IFERROR(BM31/(INDEX('LCU per US$, period average'!$A$4:$O$270,MATCH(A31,'LCU per US$, period average'!$A$4:$A$270),MATCH(BJ31,'LCU per US$, period average'!A$4:$O$4))),"NA")</f>
        <v>399.278145938189</v>
      </c>
      <c r="BO31" s="117" t="n">
        <f aca="false">IFERROR(BN31*HLOOKUP(BJ31,'LCU per US$, period average'!$A$4:$O$270,76),"NA")</f>
        <v>379.164011499368</v>
      </c>
      <c r="BP31" s="115" t="n">
        <f aca="false" t="array" ref="BP31:BP31">IFERROR(BM31/(INDEX('PPP private conversion factor'!$A$4:$O$270,MATCH(A31,'PPP private conversion factor'!$A$4:$A$270),MATCH(BJ31,'PPP private conversion factor'!$A$4:$O$4))),"NA")</f>
        <v>699.186753715483</v>
      </c>
      <c r="BQ31" s="115" t="n">
        <f aca="false">IFERROR(BM31*I31,"NA")</f>
        <v>4788.2</v>
      </c>
      <c r="BR31" s="115" t="n">
        <f aca="false">IFERROR(BN31*I31,"NA")</f>
        <v>710.715099769977</v>
      </c>
      <c r="BS31" s="115" t="n">
        <f aca="false">IFERROR(BO31*I31,"NA")</f>
        <v>674.911940468875</v>
      </c>
      <c r="BT31" s="115" t="n">
        <f aca="false">IFERROR(BP31*I31,"NA")</f>
        <v>1244.55242161356</v>
      </c>
      <c r="BU31" s="113" t="s">
        <v>175</v>
      </c>
      <c r="BV31" s="134" t="s">
        <v>176</v>
      </c>
      <c r="BW31" s="135"/>
      <c r="BX31" s="143"/>
      <c r="BY31" s="143"/>
      <c r="BZ31" s="143"/>
      <c r="CA31" s="143"/>
      <c r="CB31" s="143"/>
      <c r="CC31" s="136" t="str">
        <f aca="false">CONCATENATE(A31," / ",B31," area / ",C31)</f>
        <v>China / Urban area / Shanghai</v>
      </c>
      <c r="CD31" s="105" t="s">
        <v>185</v>
      </c>
    </row>
    <row r="32" customFormat="false" ht="90.25" hidden="false" customHeight="false" outlineLevel="0" collapsed="false">
      <c r="A32" s="104" t="s">
        <v>169</v>
      </c>
      <c r="B32" s="88" t="s">
        <v>87</v>
      </c>
      <c r="C32" s="90" t="s">
        <v>187</v>
      </c>
      <c r="D32" s="105" t="s">
        <v>188</v>
      </c>
      <c r="E32" s="139" t="s">
        <v>90</v>
      </c>
      <c r="F32" s="107" t="s">
        <v>182</v>
      </c>
      <c r="G32" s="146" t="n">
        <v>3.5</v>
      </c>
      <c r="H32" s="108" t="n">
        <v>2</v>
      </c>
      <c r="I32" s="109" t="n">
        <v>1.78</v>
      </c>
      <c r="J32" s="110" t="str">
        <f aca="false">CC32</f>
        <v>China / Urban area / Shenzhen</v>
      </c>
      <c r="K32" s="111" t="s">
        <v>159</v>
      </c>
      <c r="L32" s="112" t="s">
        <v>189</v>
      </c>
      <c r="M32" s="147" t="n">
        <v>2022</v>
      </c>
      <c r="N32" s="137"/>
      <c r="O32" s="115" t="n">
        <f aca="false">IFERROR(S32/G32,"NA")</f>
        <v>1464.28571428571</v>
      </c>
      <c r="P32" s="116" t="n">
        <f aca="false">IFERROR(IF(ISBLANK(O32),"",T32/G32),"NA")</f>
        <v>217.344715659397</v>
      </c>
      <c r="Q32" s="116" t="n">
        <f aca="false">IFERROR(IF(ISBLANK(O32),"",U32/G32),"NA")</f>
        <v>206.395704613305</v>
      </c>
      <c r="R32" s="117" t="str">
        <f aca="false">IFERROR(V32/F32,"NA")</f>
        <v>NA</v>
      </c>
      <c r="S32" s="115" t="n">
        <v>5125</v>
      </c>
      <c r="T32" s="117" t="n">
        <f aca="false" t="array" ref="T32:T32">IFERROR(S32/(INDEX('LCU per US$, period average'!$A$4:$O$270,MATCH(A32,'LCU per US$, period average'!$A$4:$A$270),MATCH(M32,'LCU per US$, period average'!$A$4:$O$4))),"NA")</f>
        <v>760.706504807889</v>
      </c>
      <c r="U32" s="117" t="n">
        <f aca="false">IFERROR(T32*HLOOKUP(M32,'LCU per US$, period average'!$A$4:$O$270,76),"NA")</f>
        <v>722.384966146566</v>
      </c>
      <c r="V32" s="118" t="n">
        <f aca="false" t="array" ref="V32:V32">IFERROR(S32/(INDEX('PPP private conversion factor'!$A$4:$O$270,MATCH(A32,'PPP private conversion factor'!$A$4:$A$270),MATCH(M32,'PPP private conversion factor'!$A$4:$O$4))),"NA")</f>
        <v>1332.09372222745</v>
      </c>
      <c r="W32" s="119" t="str">
        <f aca="false">CC32</f>
        <v>China / Urban area / Shenzhen</v>
      </c>
      <c r="X32" s="152" t="s">
        <v>74</v>
      </c>
      <c r="Y32" s="121" t="n">
        <v>2019</v>
      </c>
      <c r="Z32" s="122" t="n">
        <v>0.247</v>
      </c>
      <c r="AA32" s="123" t="n">
        <v>6.85</v>
      </c>
      <c r="AB32" s="123" t="n">
        <v>28.1</v>
      </c>
      <c r="AC32" s="124" t="n">
        <f aca="false" t="array" ref="AC32:AC32">IFERROR(AE32/(INDEX('LCU per US$, period average'!$A$4:$O$270,MATCH(A32,'LCU per US$, period average'!$A$4:$A$270),MATCH(Y32,'LCU per US$, period average'!$A$4:$O$4))),"NA")</f>
        <v>123.733983958833</v>
      </c>
      <c r="AD32" s="125" t="n">
        <f aca="false">IFERROR(AC32*HLOOKUP(Y32,'LCU per US$, period average'!$B$4:$O$270,76),"NA")</f>
        <v>110.528630062785</v>
      </c>
      <c r="AE32" s="124" t="n">
        <f aca="false">IFERROR(AB32*30.42,"NA")</f>
        <v>854.802</v>
      </c>
      <c r="AF32" s="124" t="n">
        <f aca="false" t="array" ref="AF32:AF32">IFERROR(AE32/(INDEX('PPP private conversion factor'!$A$4:$O$270,MATCH(A32,'PPP private conversion factor'!$A$4:$A$270),MATCH(Y32,'PPP private conversion factor'!$A$4:$O$4))),"NA")</f>
        <v>204.700410127665</v>
      </c>
      <c r="AG32" s="126" t="n">
        <f aca="false">IFERROR(AC32*G32,"NA")</f>
        <v>433.068943855916</v>
      </c>
      <c r="AH32" s="126" t="n">
        <f aca="false">IFERROR(AD32*G32,"NA")</f>
        <v>386.850205219749</v>
      </c>
      <c r="AI32" s="126" t="n">
        <f aca="false">IFERROR(AE32*G32,"NA")</f>
        <v>2991.807</v>
      </c>
      <c r="AJ32" s="126" t="n">
        <f aca="false">IFERROR(AF32*G32,"NA")</f>
        <v>716.451435446827</v>
      </c>
      <c r="AK32" s="127" t="str">
        <f aca="false">CC32</f>
        <v>China / Urban area / Shenzhen</v>
      </c>
      <c r="AL32" s="138" t="s">
        <v>75</v>
      </c>
      <c r="AM32" s="142" t="n">
        <v>2016</v>
      </c>
      <c r="AN32" s="141"/>
      <c r="AO32" s="115" t="n">
        <f aca="false">IFERROR(3.07*(INDEX('LCU per US$, period average'!$A$4:$O$270,MATCH(A32,'LCU per US$, period average'!$A$4:$A$270),MATCH(AM32,'LCU per US$, period average'!$A$4:$O$4))),"NA")</f>
        <v>20.3985469364017</v>
      </c>
      <c r="AP32" s="115" t="n">
        <f aca="false">AO32*30.42</f>
        <v>620.523797805339</v>
      </c>
      <c r="AQ32" s="115" t="n">
        <f aca="false" t="array" ref="AQ32:AQ32">IFERROR(AP32/(INDEX('LCU per US$, period average'!$A$4:$O$270,MATCH(A32,'LCU per US$, period average'!$A$4:$A$270),MATCH(AM32,'LCU per US$, period average'!$A$4:$O$4))),"NA")</f>
        <v>93.3894</v>
      </c>
      <c r="AR32" s="117" t="n">
        <f aca="false">IFERROR(AQ32*HLOOKUP(AM32,'LCU per US$, period average'!$A$4:$O$270,76),"NA")</f>
        <v>84.369985879204</v>
      </c>
      <c r="AS32" s="115" t="n">
        <f aca="false" t="array" ref="AS32:AS32">IFERROR(AP32/(INDEX('PPP private conversion factor'!$A$4:$O$270,MATCH(A32,'PPP private conversion factor'!$A$4:$A$270),MATCH(AM32,'PPP private conversion factor'!$A$4:$O$4))),"NA")</f>
        <v>151.23248805587</v>
      </c>
      <c r="AT32" s="115" t="e">
        <f aca="false">AP32*E32</f>
        <v>#VALUE!</v>
      </c>
      <c r="AU32" s="115" t="str">
        <f aca="false">IFERROR(AQ32*E32,"NA")</f>
        <v>NA</v>
      </c>
      <c r="AV32" s="115" t="str">
        <f aca="false">IFERROR(AR32*E32,"NA")</f>
        <v>NA</v>
      </c>
      <c r="AW32" s="129" t="str">
        <f aca="false">IFERROR(AS32*E32,"NA")</f>
        <v>NA</v>
      </c>
      <c r="AX32" s="130" t="str">
        <f aca="false">CC32</f>
        <v>China / Urban area / Shenzhen</v>
      </c>
      <c r="AY32" s="147" t="n">
        <v>2022</v>
      </c>
      <c r="AZ32" s="149" t="s">
        <v>77</v>
      </c>
      <c r="BA32" s="116" t="n">
        <v>3235</v>
      </c>
      <c r="BB32" s="115" t="n">
        <f aca="false" t="array" ref="BB32:BB32">IFERROR(BA32/(INDEX('LCU per US$, period average'!$A$4:$O$270,MATCH(A32,'LCU per US$, period average'!$A$4:$A$270),MATCH(AY32,'LCU per US$, period average'!$A$4:$O$4))),"NA")</f>
        <v>480.172788888492</v>
      </c>
      <c r="BC32" s="117" t="n">
        <f aca="false">IFERROR(BB32*HLOOKUP(AY32,'LCU per US$, period average'!$A$4:$O$270,76),"NA")</f>
        <v>455.983485948125</v>
      </c>
      <c r="BD32" s="116" t="n">
        <f aca="false" t="array" ref="BD32:BD32">IFERROR(BA32/(INDEX('PPP private conversion factor'!$A$4:$O$270,MATCH(A32,'PPP private conversion factor'!$A$4:$A$270),MATCH(AY32,'PPP private conversion factor'!$A$4:$O$4))),"NA")</f>
        <v>840.843549542598</v>
      </c>
      <c r="BE32" s="116" t="n">
        <f aca="false">IFERROR(BA32*H32,"NA")</f>
        <v>6470</v>
      </c>
      <c r="BF32" s="116" t="n">
        <f aca="false">IFERROR(BB32*H32,"NA")</f>
        <v>960.345577776983</v>
      </c>
      <c r="BG32" s="116" t="n">
        <f aca="false">IFERROR(BC32*H32,"NA")</f>
        <v>911.96697189625</v>
      </c>
      <c r="BH32" s="118" t="n">
        <f aca="false">IFERROR(BD32*H32,"NA")</f>
        <v>1681.6870990852</v>
      </c>
      <c r="BI32" s="116" t="str">
        <f aca="false">CC32</f>
        <v>China / Urban area / Shenzhen</v>
      </c>
      <c r="BJ32" s="113" t="n">
        <v>2023</v>
      </c>
      <c r="BK32" s="132" t="s">
        <v>174</v>
      </c>
      <c r="BL32" s="160" t="s">
        <v>79</v>
      </c>
      <c r="BM32" s="161" t="n">
        <v>2360</v>
      </c>
      <c r="BN32" s="115" t="n">
        <f aca="false" t="array" ref="BN32:BN32">IFERROR(BM32/(INDEX('LCU per US$, period average'!$A$4:$O$270,MATCH(A32,'LCU per US$, period average'!$A$4:$A$270),MATCH(BJ32,'LCU per US$, period average'!A$4:$O$4))),"NA")</f>
        <v>350.296068555437</v>
      </c>
      <c r="BO32" s="117" t="n">
        <f aca="false">IFERROR(BN32*HLOOKUP(BJ32,'LCU per US$, period average'!$A$4:$O$270,76),"NA")</f>
        <v>332.649467337736</v>
      </c>
      <c r="BP32" s="115" t="n">
        <f aca="false" t="array" ref="BP32:BP32">IFERROR(BM32/(INDEX('PPP private conversion factor'!$A$4:$O$270,MATCH(A32,'PPP private conversion factor'!$A$4:$A$270),MATCH(BJ32,'PPP private conversion factor'!$A$4:$O$4))),"NA")</f>
        <v>613.41291404035</v>
      </c>
      <c r="BQ32" s="115" t="n">
        <f aca="false">IFERROR(BM32*I32,"NA")</f>
        <v>4200.8</v>
      </c>
      <c r="BR32" s="115" t="n">
        <f aca="false">IFERROR(BN32*I32,"NA")</f>
        <v>623.527002028679</v>
      </c>
      <c r="BS32" s="115" t="n">
        <f aca="false">IFERROR(BO32*I32,"NA")</f>
        <v>592.11605186117</v>
      </c>
      <c r="BT32" s="115" t="n">
        <f aca="false">IFERROR(BP32*I32,"NA")</f>
        <v>1091.87498699182</v>
      </c>
      <c r="BU32" s="113" t="s">
        <v>175</v>
      </c>
      <c r="BV32" s="134" t="s">
        <v>176</v>
      </c>
      <c r="BW32" s="135"/>
      <c r="BX32" s="143"/>
      <c r="BY32" s="143"/>
      <c r="BZ32" s="143"/>
      <c r="CA32" s="143"/>
      <c r="CB32" s="143"/>
      <c r="CC32" s="136" t="str">
        <f aca="false">CONCATENATE(A32," / ",B32," area / ",C32)</f>
        <v>China / Urban area / Shenzhen</v>
      </c>
      <c r="CD32" s="105" t="s">
        <v>188</v>
      </c>
    </row>
    <row r="33" customFormat="false" ht="90.25" hidden="false" customHeight="false" outlineLevel="0" collapsed="false">
      <c r="A33" s="104" t="s">
        <v>169</v>
      </c>
      <c r="B33" s="88" t="s">
        <v>87</v>
      </c>
      <c r="C33" s="90" t="s">
        <v>190</v>
      </c>
      <c r="D33" s="105" t="s">
        <v>191</v>
      </c>
      <c r="E33" s="139" t="s">
        <v>90</v>
      </c>
      <c r="F33" s="107" t="s">
        <v>182</v>
      </c>
      <c r="G33" s="146" t="n">
        <v>3.5</v>
      </c>
      <c r="H33" s="108" t="n">
        <v>2</v>
      </c>
      <c r="I33" s="109" t="n">
        <v>1.78</v>
      </c>
      <c r="J33" s="110" t="str">
        <f aca="false">CC33</f>
        <v>China / Urban area / Suzhou</v>
      </c>
      <c r="K33" s="111" t="s">
        <v>72</v>
      </c>
      <c r="L33" s="112" t="s">
        <v>189</v>
      </c>
      <c r="M33" s="147" t="n">
        <v>2022</v>
      </c>
      <c r="N33" s="137"/>
      <c r="O33" s="115" t="n">
        <f aca="false">IFERROR(S33/G33,"NA")</f>
        <v>1841.14285714286</v>
      </c>
      <c r="P33" s="116" t="n">
        <f aca="false">IFERROR(IF(ISBLANK(O33),"",T33/G33),"NA")</f>
        <v>273.281823943249</v>
      </c>
      <c r="Q33" s="116" t="n">
        <f aca="false">IFERROR(IF(ISBLANK(O33),"",U33/G33),"NA")</f>
        <v>259.514911322563</v>
      </c>
      <c r="R33" s="117" t="str">
        <f aca="false">IFERROR(V33/F33,"NA")</f>
        <v>NA</v>
      </c>
      <c r="S33" s="115" t="n">
        <v>6444</v>
      </c>
      <c r="T33" s="117" t="n">
        <f aca="false" t="array" ref="T33:T33">IFERROR(S33/(INDEX('LCU per US$, period average'!$A$4:$O$270,MATCH(A33,'LCU per US$, period average'!$A$4:$A$270),MATCH(M33,'LCU per US$, period average'!$A$4:$O$4))),"NA")</f>
        <v>956.486383801373</v>
      </c>
      <c r="U33" s="117" t="n">
        <f aca="false">IFERROR(T33*HLOOKUP(M33,'LCU per US$, period average'!$A$4:$O$270,76),"NA")</f>
        <v>908.30218962897</v>
      </c>
      <c r="V33" s="118" t="n">
        <f aca="false" t="array" ref="V33:V33">IFERROR(S33/(INDEX('PPP private conversion factor'!$A$4:$O$270,MATCH(A33,'PPP private conversion factor'!$A$4:$A$270),MATCH(M33,'PPP private conversion factor'!$A$4:$O$4))),"NA")</f>
        <v>1674.9291602017</v>
      </c>
      <c r="W33" s="119" t="str">
        <f aca="false">CC33</f>
        <v>China / Urban area / Suzhou</v>
      </c>
      <c r="X33" s="152" t="s">
        <v>74</v>
      </c>
      <c r="Y33" s="121" t="n">
        <v>2019</v>
      </c>
      <c r="Z33" s="122" t="n">
        <v>0.247</v>
      </c>
      <c r="AA33" s="123" t="n">
        <v>6.85</v>
      </c>
      <c r="AB33" s="123" t="n">
        <v>28.1</v>
      </c>
      <c r="AC33" s="124" t="n">
        <f aca="false" t="array" ref="AC33:AC33">IFERROR(AE33/(INDEX('LCU per US$, period average'!$A$4:$O$270,MATCH(A33,'LCU per US$, period average'!$A$4:$A$270),MATCH(Y33,'LCU per US$, period average'!$A$4:$O$4))),"NA")</f>
        <v>123.733983958833</v>
      </c>
      <c r="AD33" s="125" t="n">
        <f aca="false">IFERROR(AC33*HLOOKUP(Y33,'LCU per US$, period average'!$B$4:$O$270,76),"NA")</f>
        <v>110.528630062785</v>
      </c>
      <c r="AE33" s="124" t="n">
        <f aca="false">IFERROR(AB33*30.42,"NA")</f>
        <v>854.802</v>
      </c>
      <c r="AF33" s="124" t="n">
        <f aca="false" t="array" ref="AF33:AF33">IFERROR(AE33/(INDEX('PPP private conversion factor'!$A$4:$O$270,MATCH(A33,'PPP private conversion factor'!$A$4:$A$270),MATCH(Y33,'PPP private conversion factor'!$A$4:$O$4))),"NA")</f>
        <v>204.700410127665</v>
      </c>
      <c r="AG33" s="126" t="n">
        <f aca="false">IFERROR(AC33*G33,"NA")</f>
        <v>433.068943855916</v>
      </c>
      <c r="AH33" s="126" t="n">
        <f aca="false">IFERROR(AD33*G33,"NA")</f>
        <v>386.850205219749</v>
      </c>
      <c r="AI33" s="126" t="n">
        <f aca="false">IFERROR(AE33*G33,"NA")</f>
        <v>2991.807</v>
      </c>
      <c r="AJ33" s="126" t="n">
        <f aca="false">IFERROR(AF33*G33,"NA")</f>
        <v>716.451435446827</v>
      </c>
      <c r="AK33" s="127" t="str">
        <f aca="false">CC33</f>
        <v>China / Urban area / Suzhou</v>
      </c>
      <c r="AL33" s="138" t="s">
        <v>75</v>
      </c>
      <c r="AM33" s="142" t="n">
        <v>2016</v>
      </c>
      <c r="AN33" s="141"/>
      <c r="AO33" s="115" t="n">
        <f aca="false">IFERROR(3.07*(INDEX('LCU per US$, period average'!$A$4:$O$270,MATCH(A33,'LCU per US$, period average'!$A$4:$A$270),MATCH(AM33,'LCU per US$, period average'!$A$4:$O$4))),"NA")</f>
        <v>20.3985469364017</v>
      </c>
      <c r="AP33" s="115" t="n">
        <f aca="false">AO33*30.42</f>
        <v>620.523797805339</v>
      </c>
      <c r="AQ33" s="115" t="n">
        <f aca="false" t="array" ref="AQ33:AQ33">IFERROR(AP33/(INDEX('LCU per US$, period average'!$A$4:$O$270,MATCH(A33,'LCU per US$, period average'!$A$4:$A$270),MATCH(AM33,'LCU per US$, period average'!$A$4:$O$4))),"NA")</f>
        <v>93.3894</v>
      </c>
      <c r="AR33" s="117" t="n">
        <f aca="false">IFERROR(AQ33*HLOOKUP(AM33,'LCU per US$, period average'!$A$4:$O$270,76),"NA")</f>
        <v>84.369985879204</v>
      </c>
      <c r="AS33" s="115" t="n">
        <f aca="false" t="array" ref="AS33:AS33">IFERROR(AP33/(INDEX('PPP private conversion factor'!$A$4:$O$270,MATCH(A33,'PPP private conversion factor'!$A$4:$A$270),MATCH(AM33,'PPP private conversion factor'!$A$4:$O$4))),"NA")</f>
        <v>151.23248805587</v>
      </c>
      <c r="AT33" s="115" t="e">
        <f aca="false">AP33*E33</f>
        <v>#VALUE!</v>
      </c>
      <c r="AU33" s="115" t="str">
        <f aca="false">IFERROR(AQ33*E33,"NA")</f>
        <v>NA</v>
      </c>
      <c r="AV33" s="115" t="str">
        <f aca="false">IFERROR(AR33*E33,"NA")</f>
        <v>NA</v>
      </c>
      <c r="AW33" s="129" t="str">
        <f aca="false">IFERROR(AS33*E33,"NA")</f>
        <v>NA</v>
      </c>
      <c r="AX33" s="130" t="str">
        <f aca="false">CC33</f>
        <v>China / Urban area / Suzhou</v>
      </c>
      <c r="AY33" s="147" t="n">
        <v>2022</v>
      </c>
      <c r="AZ33" s="149" t="s">
        <v>77</v>
      </c>
      <c r="BA33" s="116" t="n">
        <v>4044</v>
      </c>
      <c r="BB33" s="115" t="n">
        <f aca="false" t="array" ref="BB33:BB33">IFERROR(BA33/(INDEX('LCU per US$, period average'!$A$4:$O$270,MATCH(A33,'LCU per US$, period average'!$A$4:$A$270),MATCH(AY33,'LCU per US$, period average'!$A$4:$O$4))),"NA")</f>
        <v>600.253093744995</v>
      </c>
      <c r="BC33" s="117" t="n">
        <f aca="false">IFERROR(BB33*HLOOKUP(AY33,'LCU per US$, period average'!$A$4:$O$270,76),"NA")</f>
        <v>570.014595726188</v>
      </c>
      <c r="BD33" s="116" t="n">
        <f aca="false" t="array" ref="BD33:BD33">IFERROR(BA33/(INDEX('PPP private conversion factor'!$A$4:$O$270,MATCH(A33,'PPP private conversion factor'!$A$4:$A$270),MATCH(AY33,'PPP private conversion factor'!$A$4:$O$4))),"NA")</f>
        <v>1051.11941710982</v>
      </c>
      <c r="BE33" s="116" t="n">
        <f aca="false">IFERROR(BA33*H33,"NA")</f>
        <v>8088</v>
      </c>
      <c r="BF33" s="116" t="n">
        <f aca="false">IFERROR(BB33*H33,"NA")</f>
        <v>1200.50618748999</v>
      </c>
      <c r="BG33" s="116" t="n">
        <f aca="false">IFERROR(BC33*H33,"NA")</f>
        <v>1140.02919145238</v>
      </c>
      <c r="BH33" s="118" t="n">
        <f aca="false">IFERROR(BD33*H33,"NA")</f>
        <v>2102.23883421964</v>
      </c>
      <c r="BI33" s="116" t="str">
        <f aca="false">CC33</f>
        <v>China / Urban area / Suzhou</v>
      </c>
      <c r="BJ33" s="113" t="n">
        <v>2023</v>
      </c>
      <c r="BK33" s="132" t="s">
        <v>174</v>
      </c>
      <c r="BL33" s="158" t="s">
        <v>192</v>
      </c>
      <c r="BM33" s="115" t="n">
        <v>2280</v>
      </c>
      <c r="BN33" s="115" t="n">
        <f aca="false" t="array" ref="BN33:BN33">IFERROR(BM33/(INDEX('LCU per US$, period average'!$A$4:$O$270,MATCH(A33,'LCU per US$, period average'!$A$4:$A$270),MATCH(BJ33,'LCU per US$, period average'!A$4:$O$4))),"NA")</f>
        <v>338.421625553558</v>
      </c>
      <c r="BO33" s="117" t="n">
        <f aca="false">IFERROR(BN33*HLOOKUP(BJ33,'LCU per US$, period average'!$A$4:$O$270,76),"NA")</f>
        <v>321.373214207643</v>
      </c>
      <c r="BP33" s="115" t="n">
        <f aca="false" t="array" ref="BP33:BP33">IFERROR(BM33/(INDEX('PPP private conversion factor'!$A$4:$O$270,MATCH(A33,'PPP private conversion factor'!$A$4:$A$270),MATCH(BJ33,'PPP private conversion factor'!$A$4:$O$4))),"NA")</f>
        <v>592.619255937287</v>
      </c>
      <c r="BQ33" s="115" t="n">
        <f aca="false">IFERROR(BM33*I33,"NA")</f>
        <v>4058.4</v>
      </c>
      <c r="BR33" s="115" t="n">
        <f aca="false">IFERROR(BN33*I33,"NA")</f>
        <v>602.390493485334</v>
      </c>
      <c r="BS33" s="115" t="n">
        <f aca="false">IFERROR(BO33*I33,"NA")</f>
        <v>572.044321289604</v>
      </c>
      <c r="BT33" s="115" t="n">
        <f aca="false">IFERROR(BP33*I33,"NA")</f>
        <v>1054.86227556837</v>
      </c>
      <c r="BU33" s="113" t="s">
        <v>175</v>
      </c>
      <c r="BV33" s="134" t="s">
        <v>176</v>
      </c>
      <c r="BW33" s="135"/>
      <c r="BX33" s="143"/>
      <c r="BY33" s="143"/>
      <c r="BZ33" s="143"/>
      <c r="CA33" s="143"/>
      <c r="CB33" s="143"/>
      <c r="CC33" s="136" t="str">
        <f aca="false">CONCATENATE(A33," / ",B33," area / ",C33)</f>
        <v>China / Urban area / Suzhou</v>
      </c>
      <c r="CD33" s="105" t="s">
        <v>191</v>
      </c>
    </row>
    <row r="34" customFormat="false" ht="102.95" hidden="false" customHeight="false" outlineLevel="0" collapsed="false">
      <c r="A34" s="104" t="s">
        <v>193</v>
      </c>
      <c r="B34" s="88" t="s">
        <v>82</v>
      </c>
      <c r="C34" s="90" t="s">
        <v>194</v>
      </c>
      <c r="D34" s="105" t="s">
        <v>195</v>
      </c>
      <c r="E34" s="106" t="s">
        <v>90</v>
      </c>
      <c r="F34" s="107" t="s">
        <v>101</v>
      </c>
      <c r="G34" s="146" t="n">
        <v>4</v>
      </c>
      <c r="H34" s="108" t="n">
        <v>2</v>
      </c>
      <c r="I34" s="109" t="n">
        <v>1.54</v>
      </c>
      <c r="J34" s="110" t="str">
        <f aca="false">CC34</f>
        <v>Colombia / Rural area / Rural Areas and Small Towns</v>
      </c>
      <c r="K34" s="131" t="s">
        <v>77</v>
      </c>
      <c r="L34" s="112" t="s">
        <v>196</v>
      </c>
      <c r="M34" s="147" t="n">
        <v>2022</v>
      </c>
      <c r="N34" s="137"/>
      <c r="O34" s="115" t="n">
        <f aca="false">IFERROR(S34/G34,"NA")</f>
        <v>676580.5</v>
      </c>
      <c r="P34" s="116" t="n">
        <f aca="false">IFERROR(IF(ISBLANK(O34),"",T34/G34),"NA")</f>
        <v>158.963729920686</v>
      </c>
      <c r="Q34" s="116" t="n">
        <f aca="false">IFERROR(IF(ISBLANK(O34),"",U34/G34),"NA")</f>
        <v>150.955733823108</v>
      </c>
      <c r="R34" s="117" t="str">
        <f aca="false">IFERROR(V34/F34,"NA")</f>
        <v>NA</v>
      </c>
      <c r="S34" s="115" t="n">
        <v>2706322</v>
      </c>
      <c r="T34" s="117" t="n">
        <f aca="false" t="array" ref="T34:T34">IFERROR(S34/(INDEX('LCU per US$, period average'!$A$4:$O$270,MATCH(A34,'LCU per US$, period average'!$A$4:$A$270),MATCH(M34,'LCU per US$, period average'!$A$4:$O$4))),"NA")</f>
        <v>635.854919682744</v>
      </c>
      <c r="U34" s="117" t="n">
        <f aca="false">IFERROR(T34*HLOOKUP(M34,'LCU per US$, period average'!$A$4:$O$270,76),"NA")</f>
        <v>603.822935292433</v>
      </c>
      <c r="V34" s="118" t="n">
        <f aca="false" t="array" ref="V34:V34">IFERROR(S34/(INDEX('PPP private conversion factor'!$A$4:$O$270,MATCH(A34,'PPP private conversion factor'!$A$4:$A$270),MATCH(M34,'PPP private conversion factor'!$A$4:$O$4))),"NA")</f>
        <v>1681.6865444371</v>
      </c>
      <c r="W34" s="119" t="str">
        <f aca="false">CC34</f>
        <v>Colombia / Rural area / Rural Areas and Small Towns</v>
      </c>
      <c r="X34" s="120" t="s">
        <v>197</v>
      </c>
      <c r="Y34" s="121" t="n">
        <v>2021</v>
      </c>
      <c r="Z34" s="122" t="n">
        <v>0.392</v>
      </c>
      <c r="AA34" s="123" t="n">
        <v>6.85</v>
      </c>
      <c r="AB34" s="123" t="n">
        <v>11206.9</v>
      </c>
      <c r="AC34" s="124" t="n">
        <f aca="false" t="array" ref="AC34:AC34">IFERROR(AE34/(INDEX('LCU per US$, period average'!$A$4:$O$270,MATCH(A34,'LCU per US$, period average'!$A$4:$A$270),MATCH(Y34,'LCU per US$, period average'!$A$4:$O$4))),"NA")</f>
        <v>91.0501246246182</v>
      </c>
      <c r="AD34" s="125" t="n">
        <f aca="false">IFERROR(AC34*HLOOKUP(Y34,'LCU per US$, period average'!$B$4:$O$270,76),"NA")</f>
        <v>76.9823467153597</v>
      </c>
      <c r="AE34" s="124" t="n">
        <f aca="false">IFERROR(AB34*30.42,"NA")</f>
        <v>340913.898</v>
      </c>
      <c r="AF34" s="124" t="n">
        <f aca="false" t="array" ref="AF34:AF34">IFERROR(AE34/(INDEX('PPP private conversion factor'!$A$4:$O$270,MATCH(A34,'PPP private conversion factor'!$A$4:$A$270),MATCH(Y34,'PPP private conversion factor'!$A$4:$O$4))),"NA")</f>
        <v>216.607052840059</v>
      </c>
      <c r="AG34" s="126" t="n">
        <f aca="false">IFERROR(AC34*G34,"NA")</f>
        <v>364.200498498473</v>
      </c>
      <c r="AH34" s="126" t="n">
        <f aca="false">IFERROR(AD34*G34,"NA")</f>
        <v>307.929386861439</v>
      </c>
      <c r="AI34" s="126" t="n">
        <f aca="false">IFERROR(AE34*G34,"NA")</f>
        <v>1363655.592</v>
      </c>
      <c r="AJ34" s="126" t="n">
        <f aca="false">IFERROR(AF34*G34,"NA")</f>
        <v>866.428211360236</v>
      </c>
      <c r="AK34" s="127" t="str">
        <f aca="false">CC34</f>
        <v>Colombia / Rural area / Rural Areas and Small Towns</v>
      </c>
      <c r="AL34" s="138" t="s">
        <v>75</v>
      </c>
      <c r="AM34" s="142" t="n">
        <v>2017</v>
      </c>
      <c r="AN34" s="141"/>
      <c r="AO34" s="115" t="n">
        <f aca="false">IFERROR(5.81*(INDEX('LCU per US$, period average'!$A$4:$O$270,MATCH(A34,'LCU per US$, period average'!$A$4:$A$270),MATCH(AM34,'LCU per US$, period average'!$A$4:$O$4))),"NA")</f>
        <v>17148.1389540814</v>
      </c>
      <c r="AP34" s="115" t="n">
        <f aca="false">AO34*30.42</f>
        <v>521646.386983155</v>
      </c>
      <c r="AQ34" s="115" t="n">
        <f aca="false" t="array" ref="AQ34:AQ34">IFERROR(AP34/(INDEX('LCU per US$, period average'!$A$4:$O$270,MATCH(A34,'LCU per US$, period average'!$A$4:$A$270),MATCH(AM34,'LCU per US$, period average'!$A$4:$O$4))),"NA")</f>
        <v>176.7402</v>
      </c>
      <c r="AR34" s="117" t="n">
        <f aca="false">IFERROR(AQ34*HLOOKUP(AM34,'LCU per US$, period average'!$A$4:$O$270,76),"NA")</f>
        <v>156.45139857263</v>
      </c>
      <c r="AS34" s="115" t="n">
        <f aca="false" t="array" ref="AS34:AS34">IFERROR(AP34/(INDEX('PPP private conversion factor'!$A$4:$O$270,MATCH(A34,'PPP private conversion factor'!$A$4:$A$270),MATCH(AM34,'PPP private conversion factor'!$A$4:$O$4))),"NA")</f>
        <v>355.519020898343</v>
      </c>
      <c r="AT34" s="115" t="e">
        <f aca="false">AP34*E34</f>
        <v>#VALUE!</v>
      </c>
      <c r="AU34" s="115" t="str">
        <f aca="false">IFERROR(AQ34*E34,"NA")</f>
        <v>NA</v>
      </c>
      <c r="AV34" s="115" t="str">
        <f aca="false">IFERROR(AR34*E34,"NA")</f>
        <v>NA</v>
      </c>
      <c r="AW34" s="129" t="str">
        <f aca="false">IFERROR(AS34*E34,"NA")</f>
        <v>NA</v>
      </c>
      <c r="AX34" s="130" t="str">
        <f aca="false">CC34</f>
        <v>Colombia / Rural area / Rural Areas and Small Towns</v>
      </c>
      <c r="AY34" s="147" t="n">
        <v>2022</v>
      </c>
      <c r="AZ34" s="157" t="s">
        <v>77</v>
      </c>
      <c r="BA34" s="116" t="n">
        <v>1910165</v>
      </c>
      <c r="BB34" s="115" t="n">
        <f aca="false" t="array" ref="BB34:BB34">IFERROR(BA34/(INDEX('LCU per US$, period average'!$A$4:$O$270,MATCH(A34,'LCU per US$, period average'!$A$4:$A$270),MATCH(AY34,'LCU per US$, period average'!$A$4:$O$4))),"NA")</f>
        <v>448.796489351891</v>
      </c>
      <c r="BC34" s="117" t="n">
        <f aca="false">IFERROR(BB34*HLOOKUP(AY34,'LCU per US$, period average'!$A$4:$O$270,76),"NA")</f>
        <v>426.187806622002</v>
      </c>
      <c r="BD34" s="116" t="n">
        <f aca="false" t="array" ref="BD34:BD34">IFERROR(BA34/(INDEX('PPP private conversion factor'!$A$4:$O$270,MATCH(A34,'PPP private conversion factor'!$A$4:$A$270),MATCH(AY34,'PPP private conversion factor'!$A$4:$O$4))),"NA")</f>
        <v>1186.96104090892</v>
      </c>
      <c r="BE34" s="116" t="n">
        <f aca="false">IFERROR(BA34*H34,"NA")</f>
        <v>3820330</v>
      </c>
      <c r="BF34" s="116" t="n">
        <f aca="false">IFERROR(BB34*H34,"NA")</f>
        <v>897.592978703783</v>
      </c>
      <c r="BG34" s="116" t="n">
        <f aca="false">IFERROR(BC34*H34,"NA")</f>
        <v>852.375613244004</v>
      </c>
      <c r="BH34" s="118" t="n">
        <f aca="false">IFERROR(BD34*H34,"NA")</f>
        <v>2373.92208181783</v>
      </c>
      <c r="BI34" s="116" t="str">
        <f aca="false">CC34</f>
        <v>Colombia / Rural area / Rural Areas and Small Towns</v>
      </c>
      <c r="BJ34" s="113" t="n">
        <v>2023</v>
      </c>
      <c r="BK34" s="132" t="s">
        <v>78</v>
      </c>
      <c r="BL34" s="133" t="s">
        <v>79</v>
      </c>
      <c r="BM34" s="115" t="n">
        <v>1300606</v>
      </c>
      <c r="BN34" s="115" t="n">
        <f aca="false" t="array" ref="BN34:BN34">IFERROR(BM34/(INDEX('LCU per US$, period average'!$A$4:$O$270,MATCH(A34,'LCU per US$, period average'!$A$4:$A$270),MATCH(BJ34,'LCU per US$, period average'!A$4:$O$4))),"NA")</f>
        <v>305.579573926863</v>
      </c>
      <c r="BO34" s="117" t="n">
        <f aca="false">IFERROR(BN34*HLOOKUP(BJ34,'LCU per US$, period average'!$A$4:$O$270,76),"NA")</f>
        <v>290.185621880526</v>
      </c>
      <c r="BP34" s="115" t="n">
        <f aca="false" t="array" ref="BP34:BP34">IFERROR(BM34/(INDEX('PPP private conversion factor'!$A$4:$O$270,MATCH(A34,'PPP private conversion factor'!$A$4:$A$270),MATCH(BJ34,'PPP private conversion factor'!$A$4:$O$4))),"NA")</f>
        <v>808.18602140254</v>
      </c>
      <c r="BQ34" s="115" t="n">
        <f aca="false">IFERROR(BM34*I34,"NA")</f>
        <v>2002933.24</v>
      </c>
      <c r="BR34" s="115" t="n">
        <f aca="false">IFERROR(BN34*I34,"NA")</f>
        <v>470.592543847369</v>
      </c>
      <c r="BS34" s="115" t="n">
        <f aca="false">IFERROR(BO34*I34,"NA")</f>
        <v>446.885857696011</v>
      </c>
      <c r="BT34" s="115" t="n">
        <f aca="false">IFERROR(BP34*I34,"NA")</f>
        <v>1244.60647295991</v>
      </c>
      <c r="BU34" s="113" t="s">
        <v>198</v>
      </c>
      <c r="BV34" s="134" t="s">
        <v>199</v>
      </c>
      <c r="BW34" s="135"/>
      <c r="BX34" s="162"/>
      <c r="BY34" s="162"/>
      <c r="BZ34" s="162"/>
      <c r="CA34" s="162"/>
      <c r="CB34" s="162"/>
      <c r="CC34" s="136" t="str">
        <f aca="false">CONCATENATE(A34," / ",B34," area / ",C34)</f>
        <v>Colombia / Rural area / Rural Areas and Small Towns</v>
      </c>
      <c r="CD34" s="105" t="s">
        <v>195</v>
      </c>
    </row>
    <row r="35" customFormat="false" ht="102.95" hidden="false" customHeight="false" outlineLevel="0" collapsed="false">
      <c r="A35" s="104" t="s">
        <v>193</v>
      </c>
      <c r="B35" s="88" t="s">
        <v>200</v>
      </c>
      <c r="C35" s="90" t="s">
        <v>201</v>
      </c>
      <c r="D35" s="105" t="s">
        <v>202</v>
      </c>
      <c r="E35" s="139" t="s">
        <v>90</v>
      </c>
      <c r="F35" s="107" t="s">
        <v>203</v>
      </c>
      <c r="G35" s="146" t="n">
        <v>4</v>
      </c>
      <c r="H35" s="108" t="n">
        <v>2</v>
      </c>
      <c r="I35" s="109" t="n">
        <v>1.61</v>
      </c>
      <c r="J35" s="110" t="str">
        <f aca="false">CC35</f>
        <v>Colombia / Urban-Rural area / Caribbean coast</v>
      </c>
      <c r="K35" s="111" t="s">
        <v>159</v>
      </c>
      <c r="L35" s="112" t="s">
        <v>204</v>
      </c>
      <c r="M35" s="147" t="n">
        <v>2022</v>
      </c>
      <c r="N35" s="137"/>
      <c r="O35" s="115" t="n">
        <f aca="false">IFERROR(S35/G35,"NA")</f>
        <v>696509</v>
      </c>
      <c r="P35" s="116" t="n">
        <f aca="false">IFERROR(IF(ISBLANK(O35),"",T35/G35),"NA")</f>
        <v>163.645964616667</v>
      </c>
      <c r="Q35" s="116" t="n">
        <f aca="false">IFERROR(IF(ISBLANK(O35),"",U35/G35),"NA")</f>
        <v>155.402095108268</v>
      </c>
      <c r="R35" s="117" t="str">
        <f aca="false">IFERROR(V35/F35,"NA")</f>
        <v>NA</v>
      </c>
      <c r="S35" s="115" t="n">
        <v>2786036</v>
      </c>
      <c r="T35" s="117" t="n">
        <f aca="false" t="array" ref="T35:T35">IFERROR(S35/(INDEX('LCU per US$, period average'!$A$4:$O$270,MATCH(A35,'LCU per US$, period average'!$A$4:$A$270),MATCH(M35,'LCU per US$, period average'!$A$4:$O$4))),"NA")</f>
        <v>654.58385846667</v>
      </c>
      <c r="U35" s="117" t="n">
        <f aca="false">IFERROR(T35*HLOOKUP(M35,'LCU per US$, period average'!$A$4:$O$270,76),"NA")</f>
        <v>621.608380433071</v>
      </c>
      <c r="V35" s="118" t="n">
        <f aca="false" t="array" ref="V35:V35">IFERROR(S35/(INDEX('PPP private conversion factor'!$A$4:$O$270,MATCH(A35,'PPP private conversion factor'!$A$4:$A$270),MATCH(M35,'PPP private conversion factor'!$A$4:$O$4))),"NA")</f>
        <v>1731.22017761278</v>
      </c>
      <c r="W35" s="119" t="str">
        <f aca="false">CC35</f>
        <v>Colombia / Urban-Rural area / Caribbean coast</v>
      </c>
      <c r="X35" s="120" t="s">
        <v>197</v>
      </c>
      <c r="Y35" s="121" t="n">
        <v>2021</v>
      </c>
      <c r="Z35" s="122" t="n">
        <v>0.392</v>
      </c>
      <c r="AA35" s="123" t="n">
        <v>6.85</v>
      </c>
      <c r="AB35" s="123" t="n">
        <v>11206.9</v>
      </c>
      <c r="AC35" s="124" t="n">
        <f aca="false" t="array" ref="AC35:AC35">IFERROR(AE35/(INDEX('LCU per US$, period average'!$A$4:$O$270,MATCH(A35,'LCU per US$, period average'!$A$4:$A$270),MATCH(Y35,'LCU per US$, period average'!$A$4:$O$4))),"NA")</f>
        <v>91.0501246246182</v>
      </c>
      <c r="AD35" s="125" t="n">
        <f aca="false">IFERROR(AC35*HLOOKUP(Y35,'LCU per US$, period average'!$B$4:$O$270,76),"NA")</f>
        <v>76.9823467153597</v>
      </c>
      <c r="AE35" s="124" t="n">
        <f aca="false">IFERROR(AB35*30.42,"NA")</f>
        <v>340913.898</v>
      </c>
      <c r="AF35" s="124" t="n">
        <f aca="false" t="array" ref="AF35:AF35">IFERROR(AE35/(INDEX('PPP private conversion factor'!$A$4:$O$270,MATCH(A35,'PPP private conversion factor'!$A$4:$A$270),MATCH(Y35,'PPP private conversion factor'!$A$4:$O$4))),"NA")</f>
        <v>216.607052840059</v>
      </c>
      <c r="AG35" s="126" t="n">
        <f aca="false">IFERROR(AC35*G35,"NA")</f>
        <v>364.200498498473</v>
      </c>
      <c r="AH35" s="126" t="n">
        <f aca="false">IFERROR(AD35*G35,"NA")</f>
        <v>307.929386861439</v>
      </c>
      <c r="AI35" s="126" t="n">
        <f aca="false">IFERROR(AE35*G35,"NA")</f>
        <v>1363655.592</v>
      </c>
      <c r="AJ35" s="126" t="n">
        <f aca="false">IFERROR(AF35*G35,"NA")</f>
        <v>866.428211360236</v>
      </c>
      <c r="AK35" s="127" t="str">
        <f aca="false">CC35</f>
        <v>Colombia / Urban-Rural area / Caribbean coast</v>
      </c>
      <c r="AL35" s="138" t="s">
        <v>75</v>
      </c>
      <c r="AM35" s="142" t="n">
        <v>2017</v>
      </c>
      <c r="AN35" s="141"/>
      <c r="AO35" s="115" t="n">
        <f aca="false">IFERROR(5.81*(INDEX('LCU per US$, period average'!$A$4:$O$270,MATCH(A35,'LCU per US$, period average'!$A$4:$A$270),MATCH(AM35,'LCU per US$, period average'!$A$4:$O$4))),"NA")</f>
        <v>17148.1389540814</v>
      </c>
      <c r="AP35" s="115" t="n">
        <f aca="false">AO35*30.42</f>
        <v>521646.386983155</v>
      </c>
      <c r="AQ35" s="115" t="n">
        <f aca="false" t="array" ref="AQ35:AQ35">IFERROR(AP35/(INDEX('LCU per US$, period average'!$A$4:$O$270,MATCH(A35,'LCU per US$, period average'!$A$4:$A$270),MATCH(AM35,'LCU per US$, period average'!$A$4:$O$4))),"NA")</f>
        <v>176.7402</v>
      </c>
      <c r="AR35" s="117" t="n">
        <f aca="false">IFERROR(AQ35*HLOOKUP(AM35,'LCU per US$, period average'!$A$4:$O$270,76),"NA")</f>
        <v>156.45139857263</v>
      </c>
      <c r="AS35" s="115" t="n">
        <f aca="false" t="array" ref="AS35:AS35">IFERROR(AP35/(INDEX('PPP private conversion factor'!$A$4:$O$270,MATCH(A35,'PPP private conversion factor'!$A$4:$A$270),MATCH(AM35,'PPP private conversion factor'!$A$4:$O$4))),"NA")</f>
        <v>355.519020898343</v>
      </c>
      <c r="AT35" s="115" t="e">
        <f aca="false">AP35*E35</f>
        <v>#VALUE!</v>
      </c>
      <c r="AU35" s="115" t="str">
        <f aca="false">IFERROR(AQ35*E35,"NA")</f>
        <v>NA</v>
      </c>
      <c r="AV35" s="115" t="str">
        <f aca="false">IFERROR(AR35*E35,"NA")</f>
        <v>NA</v>
      </c>
      <c r="AW35" s="129" t="str">
        <f aca="false">IFERROR(AS35*E35,"NA")</f>
        <v>NA</v>
      </c>
      <c r="AX35" s="130" t="str">
        <f aca="false">CC35</f>
        <v>Colombia / Urban-Rural area / Caribbean coast</v>
      </c>
      <c r="AY35" s="147" t="n">
        <v>2022</v>
      </c>
      <c r="AZ35" s="133" t="s">
        <v>77</v>
      </c>
      <c r="BA35" s="116" t="n">
        <v>1882737</v>
      </c>
      <c r="BB35" s="115" t="n">
        <f aca="false" t="array" ref="BB35:BB35">IFERROR(BA35/(INDEX('LCU per US$, period average'!$A$4:$O$270,MATCH(A35,'LCU per US$, period average'!$A$4:$A$270),MATCH(AY35,'LCU per US$, period average'!$A$4:$O$4))),"NA")</f>
        <v>442.352234478651</v>
      </c>
      <c r="BC35" s="117" t="n">
        <f aca="false">IFERROR(BB35*HLOOKUP(AY35,'LCU per US$, period average'!$A$4:$O$270,76),"NA")</f>
        <v>420.068189122975</v>
      </c>
      <c r="BD35" s="116" t="n">
        <f aca="false" t="array" ref="BD35:BD35">IFERROR(BA35/(INDEX('PPP private conversion factor'!$A$4:$O$270,MATCH(A35,'PPP private conversion factor'!$A$4:$A$270),MATCH(AY35,'PPP private conversion factor'!$A$4:$O$4))),"NA")</f>
        <v>1169.91750413065</v>
      </c>
      <c r="BE35" s="116" t="n">
        <f aca="false">IFERROR(BA35*H35,"NA")</f>
        <v>3765474</v>
      </c>
      <c r="BF35" s="116" t="n">
        <f aca="false">IFERROR(BB35*H35,"NA")</f>
        <v>884.704468957301</v>
      </c>
      <c r="BG35" s="116" t="n">
        <f aca="false">IFERROR(BC35*H35,"NA")</f>
        <v>840.136378245951</v>
      </c>
      <c r="BH35" s="118" t="n">
        <f aca="false">IFERROR(BD35*H35,"NA")</f>
        <v>2339.83500826131</v>
      </c>
      <c r="BI35" s="116" t="str">
        <f aca="false">CC35</f>
        <v>Colombia / Urban-Rural area / Caribbean coast</v>
      </c>
      <c r="BJ35" s="113" t="n">
        <v>2023</v>
      </c>
      <c r="BK35" s="132" t="s">
        <v>78</v>
      </c>
      <c r="BL35" s="133" t="s">
        <v>79</v>
      </c>
      <c r="BM35" s="115" t="n">
        <v>1300606</v>
      </c>
      <c r="BN35" s="115" t="n">
        <f aca="false" t="array" ref="BN35:BN35">IFERROR(BM35/(INDEX('LCU per US$, period average'!$A$4:$O$270,MATCH(A35,'LCU per US$, period average'!$A$4:$A$270),MATCH(BJ35,'LCU per US$, period average'!A$4:$O$4))),"NA")</f>
        <v>305.579573926863</v>
      </c>
      <c r="BO35" s="117" t="n">
        <f aca="false">IFERROR(BN35*HLOOKUP(BJ35,'LCU per US$, period average'!$A$4:$O$270,76),"NA")</f>
        <v>290.185621880526</v>
      </c>
      <c r="BP35" s="115" t="n">
        <f aca="false" t="array" ref="BP35:BP35">IFERROR(BM35/(INDEX('PPP private conversion factor'!$A$4:$O$270,MATCH(A35,'PPP private conversion factor'!$A$4:$A$270),MATCH(BJ35,'PPP private conversion factor'!$A$4:$O$4))),"NA")</f>
        <v>808.18602140254</v>
      </c>
      <c r="BQ35" s="115" t="n">
        <f aca="false">IFERROR(BM35*I35,"NA")</f>
        <v>2093975.66</v>
      </c>
      <c r="BR35" s="115" t="n">
        <f aca="false">IFERROR(BN35*I35,"NA")</f>
        <v>491.983114022249</v>
      </c>
      <c r="BS35" s="115" t="n">
        <f aca="false">IFERROR(BO35*I35,"NA")</f>
        <v>467.198851227648</v>
      </c>
      <c r="BT35" s="115" t="n">
        <f aca="false">IFERROR(BP35*I35,"NA")</f>
        <v>1301.17949445809</v>
      </c>
      <c r="BU35" s="113" t="s">
        <v>198</v>
      </c>
      <c r="BV35" s="134" t="s">
        <v>199</v>
      </c>
      <c r="BW35" s="135"/>
      <c r="BX35" s="143"/>
      <c r="BY35" s="143"/>
      <c r="BZ35" s="143"/>
      <c r="CA35" s="143"/>
      <c r="CB35" s="143"/>
      <c r="CC35" s="136" t="str">
        <f aca="false">CONCATENATE(A35," / ",B35," area / ",C35)</f>
        <v>Colombia / Urban-Rural area / Caribbean coast</v>
      </c>
      <c r="CD35" s="105" t="s">
        <v>202</v>
      </c>
    </row>
    <row r="36" customFormat="false" ht="77.6" hidden="false" customHeight="false" outlineLevel="0" collapsed="false">
      <c r="A36" s="104" t="s">
        <v>205</v>
      </c>
      <c r="B36" s="88" t="s">
        <v>82</v>
      </c>
      <c r="C36" s="90" t="s">
        <v>206</v>
      </c>
      <c r="D36" s="105" t="s">
        <v>207</v>
      </c>
      <c r="E36" s="139" t="s">
        <v>90</v>
      </c>
      <c r="F36" s="107" t="s">
        <v>208</v>
      </c>
      <c r="G36" s="146" t="n">
        <v>4</v>
      </c>
      <c r="H36" s="108" t="n">
        <v>2</v>
      </c>
      <c r="I36" s="109" t="n">
        <v>1.56</v>
      </c>
      <c r="J36" s="110" t="str">
        <f aca="false">CC36</f>
        <v>Costa Rica / Rural area / Limón and Heredia Provinces</v>
      </c>
      <c r="K36" s="133" t="s">
        <v>159</v>
      </c>
      <c r="L36" s="140" t="s">
        <v>209</v>
      </c>
      <c r="M36" s="113" t="n">
        <v>2022</v>
      </c>
      <c r="N36" s="137"/>
      <c r="O36" s="115" t="n">
        <f aca="false">IFERROR(S36/G36,"NA")</f>
        <v>172277.25</v>
      </c>
      <c r="P36" s="116" t="n">
        <f aca="false">IFERROR(IF(ISBLANK(O36),"",T36/G36),"NA")</f>
        <v>266.214981934653</v>
      </c>
      <c r="Q36" s="116" t="n">
        <f aca="false">IFERROR(IF(ISBLANK(O36),"",U36/G36),"NA")</f>
        <v>252.804070291392</v>
      </c>
      <c r="R36" s="117" t="str">
        <f aca="false">IFERROR(V36/F36,"NA")</f>
        <v>NA</v>
      </c>
      <c r="S36" s="115" t="n">
        <v>689109</v>
      </c>
      <c r="T36" s="117" t="n">
        <f aca="false" t="array" ref="T36:T36">IFERROR(S36/(INDEX('LCU per US$, period average'!$A$4:$O$270,MATCH(A36,'LCU per US$, period average'!$A$4:$A$270),MATCH(M36,'LCU per US$, period average'!$A$4:$O$4))),"NA")</f>
        <v>1064.85992773861</v>
      </c>
      <c r="U36" s="117" t="n">
        <f aca="false">IFERROR(T36*HLOOKUP(M36,'LCU per US$, period average'!$A$4:$O$270,76),"NA")</f>
        <v>1011.21628116557</v>
      </c>
      <c r="V36" s="118" t="n">
        <f aca="false" t="array" ref="V36:V36">IFERROR(S36/(INDEX('PPP private conversion factor'!$A$4:$O$270,MATCH(A36,'PPP private conversion factor'!$A$4:$A$270),MATCH(M36,'PPP private conversion factor'!$A$4:$O$4))),"NA")</f>
        <v>1800.53294452015</v>
      </c>
      <c r="W36" s="119" t="str">
        <f aca="false">CC36</f>
        <v>Costa Rica / Rural area / Limón and Heredia Provinces</v>
      </c>
      <c r="X36" s="120" t="s">
        <v>210</v>
      </c>
      <c r="Y36" s="121" t="n">
        <v>2021</v>
      </c>
      <c r="Z36" s="122" t="n">
        <v>0.143</v>
      </c>
      <c r="AA36" s="123" t="n">
        <v>6.85</v>
      </c>
      <c r="AB36" s="123" t="n">
        <v>2717.4</v>
      </c>
      <c r="AC36" s="124" t="n">
        <f aca="false" t="array" ref="AC36:AC36">IFERROR(AE36/(INDEX('LCU per US$, period average'!$A$4:$O$270,MATCH(A36,'LCU per US$, period average'!$A$4:$A$270),MATCH(Y36,'LCU per US$, period average'!$A$4:$O$4))),"NA")</f>
        <v>133.159379306445</v>
      </c>
      <c r="AD36" s="125" t="n">
        <f aca="false">IFERROR(AC36*HLOOKUP(Y36,'LCU per US$, period average'!$B$4:$O$270,76),"NA")</f>
        <v>112.585474741889</v>
      </c>
      <c r="AE36" s="124" t="n">
        <f aca="false">IFERROR(AB36*30.42,"NA")</f>
        <v>82663.308</v>
      </c>
      <c r="AF36" s="124" t="n">
        <f aca="false" t="array" ref="AF36:AF36">IFERROR(AE36/(INDEX('PPP private conversion factor'!$A$4:$O$270,MATCH(A36,'PPP private conversion factor'!$A$4:$A$270),MATCH(Y36,'PPP private conversion factor'!$A$4:$O$4))),"NA")</f>
        <v>214.986952132808</v>
      </c>
      <c r="AG36" s="126" t="n">
        <f aca="false">IFERROR(AC36*G36,"NA")</f>
        <v>532.637517225778</v>
      </c>
      <c r="AH36" s="126" t="n">
        <f aca="false">IFERROR(AD36*G36,"NA")</f>
        <v>450.341898967557</v>
      </c>
      <c r="AI36" s="126" t="n">
        <f aca="false">IFERROR(AE36*G36,"NA")</f>
        <v>330653.232</v>
      </c>
      <c r="AJ36" s="126" t="n">
        <f aca="false">IFERROR(AF36*G36,"NA")</f>
        <v>859.947808531232</v>
      </c>
      <c r="AK36" s="127" t="str">
        <f aca="false">CC36</f>
        <v>Costa Rica / Rural area / Limón and Heredia Provinces</v>
      </c>
      <c r="AL36" s="138" t="s">
        <v>75</v>
      </c>
      <c r="AM36" s="142" t="n">
        <v>2017</v>
      </c>
      <c r="AN36" s="141"/>
      <c r="AO36" s="115" t="n">
        <f aca="false">IFERROR(8.62*(INDEX('LCU per US$, period average'!$A$4:$O$270,MATCH(A36,'LCU per US$, period average'!$A$4:$A$270),MATCH(AM36,'LCU per US$, period average'!$A$4:$O$4))),"NA")</f>
        <v>4891.9628384703</v>
      </c>
      <c r="AP36" s="115" t="n">
        <f aca="false">AO36*30.42</f>
        <v>148813.509546267</v>
      </c>
      <c r="AQ36" s="115" t="n">
        <f aca="false" t="array" ref="AQ36:AQ36">IFERROR(AP36/(INDEX('LCU per US$, period average'!$A$4:$O$270,MATCH(A36,'LCU per US$, period average'!$A$4:$A$270),MATCH(AM36,'LCU per US$, period average'!$A$4:$O$4))),"NA")</f>
        <v>262.2204</v>
      </c>
      <c r="AR36" s="117" t="n">
        <f aca="false">IFERROR(AQ36*HLOOKUP(AM36,'LCU per US$, period average'!$A$4:$O$270,76),"NA")</f>
        <v>232.118942460598</v>
      </c>
      <c r="AS36" s="115" t="n">
        <f aca="false" t="array" ref="AS36:AS36">IFERROR(AP36/(INDEX('PPP private conversion factor'!$A$4:$O$270,MATCH(A36,'PPP private conversion factor'!$A$4:$A$270),MATCH(AM36,'PPP private conversion factor'!$A$4:$O$4))),"NA")</f>
        <v>412.104298499732</v>
      </c>
      <c r="AT36" s="115" t="e">
        <f aca="false">AP36*E36</f>
        <v>#VALUE!</v>
      </c>
      <c r="AU36" s="115" t="str">
        <f aca="false">IFERROR(AQ36*E36,"NA")</f>
        <v>NA</v>
      </c>
      <c r="AV36" s="115" t="str">
        <f aca="false">IFERROR(AR36*E36,"NA")</f>
        <v>NA</v>
      </c>
      <c r="AW36" s="129" t="str">
        <f aca="false">IFERROR(AS36*E36,"NA")</f>
        <v>NA</v>
      </c>
      <c r="AX36" s="130" t="str">
        <f aca="false">CC36</f>
        <v>Costa Rica / Rural area / Limón and Heredia Provinces</v>
      </c>
      <c r="AY36" s="147" t="n">
        <v>2022</v>
      </c>
      <c r="AZ36" s="149" t="s">
        <v>77</v>
      </c>
      <c r="BA36" s="116" t="n">
        <v>489147</v>
      </c>
      <c r="BB36" s="115" t="n">
        <f aca="false" t="array" ref="BB36:BB36">IFERROR(BA36/(INDEX('LCU per US$, period average'!$A$4:$O$270,MATCH(A36,'LCU per US$, period average'!$A$4:$A$270),MATCH(AY36,'LCU per US$, period average'!$A$4:$O$4))),"NA")</f>
        <v>755.864513558172</v>
      </c>
      <c r="BC36" s="117" t="n">
        <f aca="false">IFERROR(BB36*HLOOKUP(AY36,'LCU per US$, period average'!$A$4:$O$270,76),"NA")</f>
        <v>717.786896243257</v>
      </c>
      <c r="BD36" s="116" t="n">
        <f aca="false" t="array" ref="BD36:BD36">IFERROR(BA36/(INDEX('PPP private conversion factor'!$A$4:$O$270,MATCH(A36,'PPP private conversion factor'!$A$4:$A$270),MATCH(AY36,'PPP private conversion factor'!$A$4:$O$4))),"NA")</f>
        <v>1278.06383055975</v>
      </c>
      <c r="BE36" s="116" t="n">
        <f aca="false">IFERROR(BA36*H36,"NA")</f>
        <v>978294</v>
      </c>
      <c r="BF36" s="116" t="n">
        <f aca="false">IFERROR(BB36*H36,"NA")</f>
        <v>1511.72902711634</v>
      </c>
      <c r="BG36" s="116" t="n">
        <f aca="false">IFERROR(BC36*H36,"NA")</f>
        <v>1435.57379248651</v>
      </c>
      <c r="BH36" s="118" t="n">
        <f aca="false">IFERROR(BD36*H36,"NA")</f>
        <v>2556.12766111949</v>
      </c>
      <c r="BI36" s="116" t="str">
        <f aca="false">CC36</f>
        <v>Costa Rica / Rural area / Limón and Heredia Provinces</v>
      </c>
      <c r="BJ36" s="113" t="n">
        <v>2023</v>
      </c>
      <c r="BK36" s="132" t="s">
        <v>211</v>
      </c>
      <c r="BL36" s="158" t="s">
        <v>192</v>
      </c>
      <c r="BM36" s="115" t="n">
        <v>396210.87</v>
      </c>
      <c r="BN36" s="115" t="n">
        <f aca="false" t="array" ref="BN36:BN36">IFERROR(BM36/(INDEX('LCU per US$, period average'!$A$4:$O$270,MATCH(A36,'LCU per US$, period average'!$A$4:$A$270),MATCH(BJ36,'LCU per US$, period average'!A$4:$O$4))),"NA")</f>
        <v>612.253037469329</v>
      </c>
      <c r="BO36" s="117" t="n">
        <f aca="false">IFERROR(BN36*HLOOKUP(BJ36,'LCU per US$, period average'!$A$4:$O$270,76),"NA")</f>
        <v>581.410027323362</v>
      </c>
      <c r="BP36" s="115" t="n">
        <f aca="false" t="array" ref="BP36:BP36">IFERROR(BM36/(INDEX('PPP private conversion factor'!$A$4:$O$270,MATCH(A36,'PPP private conversion factor'!$A$4:$A$270),MATCH(BJ36,'PPP private conversion factor'!$A$4:$O$4))),"NA")</f>
        <v>1035.23640586901</v>
      </c>
      <c r="BQ36" s="115" t="n">
        <f aca="false">IFERROR(BM36*I36,"NA")</f>
        <v>618088.9572</v>
      </c>
      <c r="BR36" s="115" t="n">
        <f aca="false">IFERROR(BN36*I36,"NA")</f>
        <v>955.114738452154</v>
      </c>
      <c r="BS36" s="115" t="n">
        <f aca="false">IFERROR(BO36*I36,"NA")</f>
        <v>906.999642624444</v>
      </c>
      <c r="BT36" s="115" t="n">
        <f aca="false">IFERROR(BP36*I36,"NA")</f>
        <v>1614.96879315566</v>
      </c>
      <c r="BU36" s="113" t="s">
        <v>212</v>
      </c>
      <c r="BV36" s="134" t="s">
        <v>213</v>
      </c>
      <c r="BW36" s="135"/>
      <c r="BX36" s="143"/>
      <c r="BY36" s="143"/>
      <c r="BZ36" s="143"/>
      <c r="CA36" s="143"/>
      <c r="CB36" s="143"/>
      <c r="CC36" s="136" t="str">
        <f aca="false">CONCATENATE(A36," / ",B36," area / ",C36)</f>
        <v>Costa Rica / Rural area / Limón and Heredia Provinces</v>
      </c>
      <c r="CD36" s="105" t="s">
        <v>207</v>
      </c>
    </row>
    <row r="37" customFormat="false" ht="77.6" hidden="false" customHeight="false" outlineLevel="0" collapsed="false">
      <c r="A37" s="104" t="s">
        <v>214</v>
      </c>
      <c r="B37" s="88" t="s">
        <v>82</v>
      </c>
      <c r="C37" s="90" t="s">
        <v>68</v>
      </c>
      <c r="D37" s="105" t="s">
        <v>83</v>
      </c>
      <c r="E37" s="106" t="s">
        <v>70</v>
      </c>
      <c r="F37" s="107" t="s">
        <v>71</v>
      </c>
      <c r="G37" s="146" t="n">
        <v>5.5</v>
      </c>
      <c r="H37" s="108" t="n">
        <v>2</v>
      </c>
      <c r="I37" s="109" t="n">
        <v>1.61</v>
      </c>
      <c r="J37" s="110" t="str">
        <f aca="false">CC37</f>
        <v>Cote d'Ivoire / Rural area / All</v>
      </c>
      <c r="K37" s="133" t="s">
        <v>159</v>
      </c>
      <c r="L37" s="140" t="s">
        <v>209</v>
      </c>
      <c r="M37" s="147" t="n">
        <v>2022</v>
      </c>
      <c r="N37" s="137" t="n">
        <v>125510</v>
      </c>
      <c r="O37" s="115" t="n">
        <f aca="false">IFERROR(S37/G37,"NA")</f>
        <v>36740.2</v>
      </c>
      <c r="P37" s="116" t="n">
        <f aca="false">IFERROR(IF(ISBLANK(O37),"",T37/G37),"NA")</f>
        <v>58.9012081837449</v>
      </c>
      <c r="Q37" s="116" t="n">
        <f aca="false">IFERROR(IF(ISBLANK(O37),"",U37/G37),"NA")</f>
        <v>55.9339863809262</v>
      </c>
      <c r="R37" s="117" t="str">
        <f aca="false">IFERROR(V37/F37,"NA")</f>
        <v>NA</v>
      </c>
      <c r="S37" s="115" t="n">
        <f aca="false">N37*I37</f>
        <v>202071.1</v>
      </c>
      <c r="T37" s="117" t="n">
        <f aca="false" t="array" ref="T37:T37">IFERROR(S37/(INDEX('LCU per US$, period average'!$A$4:$O$270,MATCH(A37,'LCU per US$, period average'!$A$4:$A$270),MATCH(M37,'LCU per US$, period average'!$A$4:$O$4))),"NA")</f>
        <v>323.956645010597</v>
      </c>
      <c r="U37" s="117" t="n">
        <f aca="false">IFERROR(T37*HLOOKUP(M37,'LCU per US$, period average'!$A$4:$O$270,76),"NA")</f>
        <v>307.636925095094</v>
      </c>
      <c r="V37" s="118" t="n">
        <f aca="false" t="array" ref="V37:V37">IFERROR(S37/(INDEX('PPP private conversion factor'!$A$4:$O$270,MATCH(A37,'PPP private conversion factor'!$A$4:$A$270),MATCH(M37,'PPP private conversion factor'!$A$4:$O$4))),"NA")</f>
        <v>876.337309007742</v>
      </c>
      <c r="W37" s="119" t="str">
        <f aca="false">CC37</f>
        <v>Cote d'Ivoire / Rural area / All</v>
      </c>
      <c r="X37" s="152" t="s">
        <v>74</v>
      </c>
      <c r="Y37" s="121" t="n">
        <v>2018</v>
      </c>
      <c r="Z37" s="122" t="n">
        <v>0.754</v>
      </c>
      <c r="AA37" s="123" t="n">
        <v>6.85</v>
      </c>
      <c r="AB37" s="123" t="n">
        <v>1689.6</v>
      </c>
      <c r="AC37" s="124" t="n">
        <f aca="false" t="array" ref="AC37:AC37">IFERROR(AE37/(INDEX('LCU per US$, period average'!$A$4:$O$270,MATCH(A37,'LCU per US$, period average'!$A$4:$A$270),MATCH(Y37,'LCU per US$, period average'!$A$4:$O$4))),"NA")</f>
        <v>92.5339089355586</v>
      </c>
      <c r="AD37" s="125" t="n">
        <f aca="false">IFERROR(AC37*HLOOKUP(Y37,'LCU per US$, period average'!$B$4:$O$270,76),"NA")</f>
        <v>78.355184867302</v>
      </c>
      <c r="AE37" s="124" t="n">
        <f aca="false">IFERROR(AB37*30.42,"NA")</f>
        <v>51397.632</v>
      </c>
      <c r="AF37" s="124" t="n">
        <f aca="false" t="array" ref="AF37:AF37">IFERROR(AE37/(INDEX('PPP private conversion factor'!$A$4:$O$270,MATCH(A37,'PPP private conversion factor'!$A$4:$A$270),MATCH(Y37,'PPP private conversion factor'!$A$4:$O$4))),"NA")</f>
        <v>212.291342157893</v>
      </c>
      <c r="AG37" s="126" t="n">
        <f aca="false">IFERROR(AC37*G37,"NA")</f>
        <v>508.936499145572</v>
      </c>
      <c r="AH37" s="126" t="n">
        <f aca="false">IFERROR(AD37*G37,"NA")</f>
        <v>430.953516770161</v>
      </c>
      <c r="AI37" s="126" t="n">
        <f aca="false">IFERROR(AE37*G37,"NA")</f>
        <v>282686.976</v>
      </c>
      <c r="AJ37" s="126" t="n">
        <f aca="false">IFERROR(AF37*G37,"NA")</f>
        <v>1167.60238186841</v>
      </c>
      <c r="AK37" s="127" t="str">
        <f aca="false">CC37</f>
        <v>Cote d'Ivoire / Rural area / All</v>
      </c>
      <c r="AL37" s="138" t="s">
        <v>75</v>
      </c>
      <c r="AM37" s="142" t="n">
        <v>2015</v>
      </c>
      <c r="AN37" s="141"/>
      <c r="AO37" s="115" t="n">
        <f aca="false">IFERROR(2.58*(INDEX('LCU per US$, period average'!$A$4:$O$270,MATCH(A37,'LCU per US$, period average'!$A$4:$A$270),MATCH(AM37,'LCU per US$, period average'!$A$4:$O$4))),"NA")</f>
        <v>1525.32618079513</v>
      </c>
      <c r="AP37" s="115" t="n">
        <f aca="false">AO37*30.42</f>
        <v>46400.422419788</v>
      </c>
      <c r="AQ37" s="115" t="n">
        <f aca="false" t="array" ref="AQ37:AQ37">IFERROR(AP37/(INDEX('LCU per US$, period average'!$A$4:$O$270,MATCH(A37,'LCU per US$, period average'!$A$4:$A$270),MATCH(AM37,'LCU per US$, period average'!$A$4:$O$4))),"NA")</f>
        <v>78.4836</v>
      </c>
      <c r="AR37" s="117" t="n">
        <f aca="false">IFERROR(AQ37*HLOOKUP(AM37,'LCU per US$, period average'!$A$4:$O$270,76),"NA")</f>
        <v>70.7369879729738</v>
      </c>
      <c r="AS37" s="115" t="n">
        <f aca="false" t="array" ref="AS37:AS37">IFERROR(AP37/(INDEX('PPP private conversion factor'!$A$4:$O$270,MATCH(A37,'PPP private conversion factor'!$A$4:$A$270),MATCH(AM37,'PPP private conversion factor'!$A$4:$O$4))),"NA")</f>
        <v>188.442765715108</v>
      </c>
      <c r="AT37" s="115" t="e">
        <f aca="false">AP37*E37</f>
        <v>#VALUE!</v>
      </c>
      <c r="AU37" s="115" t="str">
        <f aca="false">IFERROR(AQ37*E37,"NA")</f>
        <v>NA</v>
      </c>
      <c r="AV37" s="115" t="str">
        <f aca="false">IFERROR(AR37*E37,"NA")</f>
        <v>NA</v>
      </c>
      <c r="AW37" s="129" t="str">
        <f aca="false">IFERROR(AS37*E37,"NA")</f>
        <v>NA</v>
      </c>
      <c r="AX37" s="130" t="str">
        <f aca="false">CC37</f>
        <v>Cote d'Ivoire / Rural area / All</v>
      </c>
      <c r="AY37" s="147" t="n">
        <v>2022</v>
      </c>
      <c r="AZ37" s="149" t="s">
        <v>77</v>
      </c>
      <c r="BA37" s="116" t="n">
        <v>135687</v>
      </c>
      <c r="BB37" s="115" t="n">
        <f aca="false" t="array" ref="BB37:BB37">IFERROR(BA37/(INDEX('LCU per US$, period average'!$A$4:$O$270,MATCH(A37,'LCU per US$, period average'!$A$4:$A$270),MATCH(AY37,'LCU per US$, period average'!$A$4:$O$4))),"NA")</f>
        <v>217.530885374271</v>
      </c>
      <c r="BC37" s="117" t="n">
        <f aca="false">IFERROR(BB37*HLOOKUP(AY37,'LCU per US$, period average'!$A$4:$O$270,76),"NA")</f>
        <v>206.572495796668</v>
      </c>
      <c r="BD37" s="116" t="n">
        <f aca="false" t="array" ref="BD37:BD37">IFERROR(BA37/(INDEX('PPP private conversion factor'!$A$4:$O$270,MATCH(A37,'PPP private conversion factor'!$A$4:$A$270),MATCH(AY37,'PPP private conversion factor'!$A$4:$O$4))),"NA")</f>
        <v>588.444267623294</v>
      </c>
      <c r="BE37" s="116" t="n">
        <f aca="false">IFERROR(BA37*H37,"NA")</f>
        <v>271374</v>
      </c>
      <c r="BF37" s="116" t="n">
        <f aca="false">IFERROR(BB37*H37,"NA")</f>
        <v>435.061770748542</v>
      </c>
      <c r="BG37" s="116" t="n">
        <f aca="false">IFERROR(BC37*H37,"NA")</f>
        <v>413.144991593336</v>
      </c>
      <c r="BH37" s="118" t="n">
        <f aca="false">IFERROR(BD37*H37,"NA")</f>
        <v>1176.88853524659</v>
      </c>
      <c r="BI37" s="116" t="str">
        <f aca="false">CC37</f>
        <v>Cote d'Ivoire / Rural area / All</v>
      </c>
      <c r="BJ37" s="113" t="n">
        <v>2023</v>
      </c>
      <c r="BK37" s="132" t="s">
        <v>215</v>
      </c>
      <c r="BL37" s="131" t="s">
        <v>79</v>
      </c>
      <c r="BM37" s="115" t="n">
        <v>75000</v>
      </c>
      <c r="BN37" s="115" t="n">
        <f aca="false" t="array" ref="BN37:BN37">IFERROR(BM37/(INDEX('LCU per US$, period average'!$A$4:$O$270,MATCH(A37,'LCU per US$, period average'!$A$4:$A$270),MATCH(BJ37,'LCU per US$, period average'!A$4:$O$4))),"NA")</f>
        <v>120.23861094335</v>
      </c>
      <c r="BO37" s="117" t="n">
        <f aca="false">IFERROR(BN37*HLOOKUP(BJ37,'LCU per US$, period average'!$A$4:$O$270,76),"NA")</f>
        <v>114.181440998401</v>
      </c>
      <c r="BP37" s="115" t="n">
        <f aca="false" t="array" ref="BP37:BP37">IFERROR(BM37/(INDEX('PPP private conversion factor'!$A$4:$O$270,MATCH(A37,'PPP private conversion factor'!$A$4:$A$270),MATCH(BJ37,'PPP private conversion factor'!$A$4:$O$4))),"NA")</f>
        <v>325.258278772079</v>
      </c>
      <c r="BQ37" s="115" t="n">
        <f aca="false">IFERROR(BM37*I37,"NA")</f>
        <v>120750</v>
      </c>
      <c r="BR37" s="115" t="n">
        <f aca="false">IFERROR(BN37*I37,"NA")</f>
        <v>193.584163618794</v>
      </c>
      <c r="BS37" s="115" t="n">
        <f aca="false">IFERROR(BO37*I37,"NA")</f>
        <v>183.832120007426</v>
      </c>
      <c r="BT37" s="115" t="n">
        <f aca="false">IFERROR(BP37*I37,"NA")</f>
        <v>523.665828823047</v>
      </c>
      <c r="BU37" s="113" t="s">
        <v>142</v>
      </c>
      <c r="BV37" s="134" t="s">
        <v>143</v>
      </c>
      <c r="BW37" s="135"/>
      <c r="BX37" s="143"/>
      <c r="BY37" s="143"/>
      <c r="BZ37" s="143"/>
      <c r="CA37" s="143"/>
      <c r="CB37" s="143"/>
      <c r="CC37" s="136" t="str">
        <f aca="false">CONCATENATE(A37," / ",B37," area / ",C37)</f>
        <v>Cote d'Ivoire / Rural area / All</v>
      </c>
      <c r="CD37" s="105" t="s">
        <v>83</v>
      </c>
    </row>
    <row r="38" customFormat="false" ht="77.6" hidden="false" customHeight="false" outlineLevel="0" collapsed="false">
      <c r="A38" s="104" t="s">
        <v>214</v>
      </c>
      <c r="B38" s="88" t="s">
        <v>82</v>
      </c>
      <c r="C38" s="90" t="s">
        <v>216</v>
      </c>
      <c r="D38" s="105" t="s">
        <v>217</v>
      </c>
      <c r="E38" s="139" t="s">
        <v>218</v>
      </c>
      <c r="F38" s="107" t="s">
        <v>203</v>
      </c>
      <c r="G38" s="146" t="n">
        <v>6</v>
      </c>
      <c r="H38" s="108" t="n">
        <v>2</v>
      </c>
      <c r="I38" s="109" t="n">
        <v>1.65</v>
      </c>
      <c r="J38" s="110" t="str">
        <f aca="false">CC38</f>
        <v>Cote d'Ivoire / Rural area / Cocoa growing areas</v>
      </c>
      <c r="K38" s="133" t="s">
        <v>218</v>
      </c>
      <c r="L38" s="140" t="s">
        <v>219</v>
      </c>
      <c r="M38" s="113" t="n">
        <v>2022</v>
      </c>
      <c r="N38" s="137"/>
      <c r="O38" s="115" t="n">
        <f aca="false">IFERROR(S38/G38,"NA")</f>
        <v>49830.5</v>
      </c>
      <c r="P38" s="116" t="n">
        <f aca="false">IFERROR(IF(ISBLANK(O38),"",T38/G38),"NA")</f>
        <v>79.8873347015014</v>
      </c>
      <c r="Q38" s="116" t="n">
        <f aca="false">IFERROR(IF(ISBLANK(O38),"",U38/G38),"NA")</f>
        <v>75.8629106089445</v>
      </c>
      <c r="R38" s="117" t="str">
        <f aca="false">IFERROR(V38/F38,"NA")</f>
        <v>NA</v>
      </c>
      <c r="S38" s="115" t="n">
        <v>298983</v>
      </c>
      <c r="T38" s="117" t="n">
        <f aca="false" t="array" ref="T38:T38">IFERROR(S38/(INDEX('LCU per US$, period average'!$A$4:$O$270,MATCH(A38,'LCU per US$, period average'!$A$4:$A$270),MATCH(M38,'LCU per US$, period average'!$A$4:$O$4))),"NA")</f>
        <v>479.324008209008</v>
      </c>
      <c r="U38" s="117" t="n">
        <f aca="false">IFERROR(T38*HLOOKUP(M38,'LCU per US$, period average'!$A$4:$O$270,76),"NA")</f>
        <v>455.177463653667</v>
      </c>
      <c r="V38" s="118" t="n">
        <f aca="false" t="array" ref="V38:V38">IFERROR(S38/(INDEX('PPP private conversion factor'!$A$4:$O$270,MATCH(A38,'PPP private conversion factor'!$A$4:$A$270),MATCH(M38,'PPP private conversion factor'!$A$4:$O$4))),"NA")</f>
        <v>1296.62261282817</v>
      </c>
      <c r="W38" s="119" t="str">
        <f aca="false">CC38</f>
        <v>Cote d'Ivoire / Rural area / Cocoa growing areas</v>
      </c>
      <c r="X38" s="120" t="s">
        <v>210</v>
      </c>
      <c r="Y38" s="121" t="n">
        <v>2018</v>
      </c>
      <c r="Z38" s="122" t="n">
        <v>0.754</v>
      </c>
      <c r="AA38" s="123" t="n">
        <v>6.85</v>
      </c>
      <c r="AB38" s="123" t="n">
        <v>1689.6</v>
      </c>
      <c r="AC38" s="124" t="n">
        <f aca="false" t="array" ref="AC38:AC38">IFERROR(AE38/(INDEX('LCU per US$, period average'!$A$4:$O$270,MATCH(A38,'LCU per US$, period average'!$A$4:$A$270),MATCH(Y38,'LCU per US$, period average'!$A$4:$O$4))),"NA")</f>
        <v>92.5339089355586</v>
      </c>
      <c r="AD38" s="125" t="n">
        <f aca="false">IFERROR(AC38*HLOOKUP(Y38,'LCU per US$, period average'!$B$4:$O$270,76),"NA")</f>
        <v>78.355184867302</v>
      </c>
      <c r="AE38" s="124" t="n">
        <f aca="false">IFERROR(AB38*30.42,"NA")</f>
        <v>51397.632</v>
      </c>
      <c r="AF38" s="124" t="n">
        <f aca="false" t="array" ref="AF38:AF38">IFERROR(AE38/(INDEX('PPP private conversion factor'!$A$4:$O$270,MATCH(A38,'PPP private conversion factor'!$A$4:$A$270),MATCH(Y38,'PPP private conversion factor'!$A$4:$O$4))),"NA")</f>
        <v>212.291342157893</v>
      </c>
      <c r="AG38" s="126" t="n">
        <f aca="false">IFERROR(AC38*G38,"NA")</f>
        <v>555.203453613352</v>
      </c>
      <c r="AH38" s="126" t="n">
        <f aca="false">IFERROR(AD38*G38,"NA")</f>
        <v>470.131109203812</v>
      </c>
      <c r="AI38" s="126" t="n">
        <f aca="false">IFERROR(AE38*G38,"NA")</f>
        <v>308385.792</v>
      </c>
      <c r="AJ38" s="126" t="n">
        <f aca="false">IFERROR(AF38*G38,"NA")</f>
        <v>1273.74805294736</v>
      </c>
      <c r="AK38" s="127" t="str">
        <f aca="false">CC38</f>
        <v>Cote d'Ivoire / Rural area / Cocoa growing areas</v>
      </c>
      <c r="AL38" s="138" t="s">
        <v>75</v>
      </c>
      <c r="AM38" s="142" t="n">
        <v>2015</v>
      </c>
      <c r="AN38" s="141"/>
      <c r="AO38" s="115" t="n">
        <f aca="false">IFERROR(2.58*(INDEX('LCU per US$, period average'!$A$4:$O$270,MATCH(A38,'LCU per US$, period average'!$A$4:$A$270),MATCH(AM38,'LCU per US$, period average'!$A$4:$O$4))),"NA")</f>
        <v>1525.32618079513</v>
      </c>
      <c r="AP38" s="115" t="n">
        <f aca="false">AO38*30.42</f>
        <v>46400.422419788</v>
      </c>
      <c r="AQ38" s="115" t="n">
        <f aca="false" t="array" ref="AQ38:AQ38">IFERROR(AP38/(INDEX('LCU per US$, period average'!$A$4:$O$270,MATCH(A38,'LCU per US$, period average'!$A$4:$A$270),MATCH(AM38,'LCU per US$, period average'!$A$4:$O$4))),"NA")</f>
        <v>78.4836</v>
      </c>
      <c r="AR38" s="117" t="n">
        <f aca="false">IFERROR(AQ38*HLOOKUP(AM38,'LCU per US$, period average'!$A$4:$O$270,76),"NA")</f>
        <v>70.7369879729738</v>
      </c>
      <c r="AS38" s="115" t="n">
        <f aca="false" t="array" ref="AS38:AS38">IFERROR(AP38/(INDEX('PPP private conversion factor'!$A$4:$O$270,MATCH(A38,'PPP private conversion factor'!$A$4:$A$270),MATCH(AM38,'PPP private conversion factor'!$A$4:$O$4))),"NA")</f>
        <v>188.442765715108</v>
      </c>
      <c r="AT38" s="115" t="e">
        <f aca="false">AP38*E38</f>
        <v>#VALUE!</v>
      </c>
      <c r="AU38" s="115" t="str">
        <f aca="false">IFERROR(AQ38*E38,"NA")</f>
        <v>NA</v>
      </c>
      <c r="AV38" s="115" t="str">
        <f aca="false">IFERROR(AR38*E38,"NA")</f>
        <v>NA</v>
      </c>
      <c r="AW38" s="129" t="str">
        <f aca="false">IFERROR(AS38*E38,"NA")</f>
        <v>NA</v>
      </c>
      <c r="AX38" s="130" t="str">
        <f aca="false">CC38</f>
        <v>Cote d'Ivoire / Rural area / Cocoa growing areas</v>
      </c>
      <c r="AY38" s="147" t="s">
        <v>76</v>
      </c>
      <c r="AZ38" s="116" t="s">
        <v>76</v>
      </c>
      <c r="BA38" s="116" t="s">
        <v>76</v>
      </c>
      <c r="BB38" s="115" t="str">
        <f aca="false" t="array" ref="BB38:BB38">IFERROR(BA38/(INDEX('LCU per US$, period average'!$A$4:$O$270,MATCH(A38,'LCU per US$, period average'!$A$4:$A$270),MATCH(AY38,'LCU per US$, period average'!$A$4:$O$4))),"NA")</f>
        <v>NA</v>
      </c>
      <c r="BC38" s="117" t="str">
        <f aca="false">IFERROR(BB38*HLOOKUP(AY38,'LCU per US$, period average'!$A$4:$O$270,76),"NA")</f>
        <v>NA</v>
      </c>
      <c r="BD38" s="116" t="str">
        <f aca="false" t="array" ref="BD38:BD38">IFERROR(BA38/(INDEX('PPP private conversion factor'!$A$4:$O$270,MATCH(A38,'PPP private conversion factor'!$A$4:$A$270),MATCH(AY38,'PPP private conversion factor'!$A$4:$O$4))),"NA")</f>
        <v>NA</v>
      </c>
      <c r="BE38" s="116" t="str">
        <f aca="false">IFERROR(BA38*H38,"NA")</f>
        <v>NA</v>
      </c>
      <c r="BF38" s="116" t="str">
        <f aca="false">IFERROR(BB38*H38,"NA")</f>
        <v>NA</v>
      </c>
      <c r="BG38" s="116" t="str">
        <f aca="false">IFERROR(BC38*H38,"NA")</f>
        <v>NA</v>
      </c>
      <c r="BH38" s="118" t="str">
        <f aca="false">IFERROR(BD38*H38,"NA")</f>
        <v>NA</v>
      </c>
      <c r="BI38" s="116" t="str">
        <f aca="false">CC38</f>
        <v>Cote d'Ivoire / Rural area / Cocoa growing areas</v>
      </c>
      <c r="BJ38" s="113" t="n">
        <v>2023</v>
      </c>
      <c r="BK38" s="132" t="s">
        <v>215</v>
      </c>
      <c r="BL38" s="133" t="s">
        <v>79</v>
      </c>
      <c r="BM38" s="115" t="n">
        <v>75000</v>
      </c>
      <c r="BN38" s="115" t="n">
        <f aca="false" t="array" ref="BN38:BN38">IFERROR(BM38/(INDEX('LCU per US$, period average'!$A$4:$O$270,MATCH(A38,'LCU per US$, period average'!$A$4:$A$270),MATCH(BJ38,'LCU per US$, period average'!A$4:$O$4))),"NA")</f>
        <v>120.23861094335</v>
      </c>
      <c r="BO38" s="117" t="n">
        <f aca="false">IFERROR(BN38*HLOOKUP(BJ38,'LCU per US$, period average'!$A$4:$O$270,76),"NA")</f>
        <v>114.181440998401</v>
      </c>
      <c r="BP38" s="115" t="n">
        <f aca="false" t="array" ref="BP38:BP38">IFERROR(BM38/(INDEX('PPP private conversion factor'!$A$4:$O$270,MATCH(A38,'PPP private conversion factor'!$A$4:$A$270),MATCH(BJ38,'PPP private conversion factor'!$A$4:$O$4))),"NA")</f>
        <v>325.258278772079</v>
      </c>
      <c r="BQ38" s="115" t="n">
        <f aca="false">IFERROR(BM38*I38,"NA")</f>
        <v>123750</v>
      </c>
      <c r="BR38" s="115" t="n">
        <f aca="false">IFERROR(BN38*I38,"NA")</f>
        <v>198.393708056528</v>
      </c>
      <c r="BS38" s="115" t="n">
        <f aca="false">IFERROR(BO38*I38,"NA")</f>
        <v>188.399377647362</v>
      </c>
      <c r="BT38" s="115" t="n">
        <f aca="false">IFERROR(BP38*I38,"NA")</f>
        <v>536.67615997393</v>
      </c>
      <c r="BU38" s="113" t="s">
        <v>142</v>
      </c>
      <c r="BV38" s="134" t="s">
        <v>143</v>
      </c>
      <c r="BW38" s="135"/>
      <c r="BX38" s="143"/>
      <c r="BY38" s="143"/>
      <c r="BZ38" s="143"/>
      <c r="CA38" s="143"/>
      <c r="CB38" s="143"/>
      <c r="CC38" s="136" t="str">
        <f aca="false">CONCATENATE(A38," / ",B38," area / ",C38)</f>
        <v>Cote d'Ivoire / Rural area / Cocoa growing areas</v>
      </c>
      <c r="CD38" s="105" t="s">
        <v>217</v>
      </c>
    </row>
    <row r="39" s="170" customFormat="true" ht="115.65" hidden="false" customHeight="false" outlineLevel="0" collapsed="false">
      <c r="A39" s="163" t="s">
        <v>220</v>
      </c>
      <c r="B39" s="88" t="s">
        <v>82</v>
      </c>
      <c r="C39" s="164" t="s">
        <v>221</v>
      </c>
      <c r="D39" s="105" t="s">
        <v>222</v>
      </c>
      <c r="E39" s="106" t="s">
        <v>70</v>
      </c>
      <c r="F39" s="107" t="n">
        <v>2022</v>
      </c>
      <c r="G39" s="146" t="n">
        <v>5.5</v>
      </c>
      <c r="H39" s="108" t="n">
        <v>2</v>
      </c>
      <c r="I39" s="109" t="n">
        <v>1.77</v>
      </c>
      <c r="J39" s="110" t="str">
        <f aca="false">CC39</f>
        <v>Congo, Rep. / Rural area / Congo/Congo Brazzaville</v>
      </c>
      <c r="K39" s="156" t="s">
        <v>159</v>
      </c>
      <c r="L39" s="112" t="s">
        <v>223</v>
      </c>
      <c r="M39" s="147" t="n">
        <v>2022</v>
      </c>
      <c r="N39" s="137" t="n">
        <v>103181</v>
      </c>
      <c r="O39" s="115" t="n">
        <f aca="false">IFERROR(S39/G39,"NA")</f>
        <v>33205.5218181818</v>
      </c>
      <c r="P39" s="116" t="n">
        <f aca="false">IFERROR(IF(ISBLANK(O39),"",T39/G39),"NA")</f>
        <v>53.2344775875638</v>
      </c>
      <c r="Q39" s="116" t="n">
        <f aca="false">IFERROR(IF(ISBLANK(O39),"",U39/G39),"NA")</f>
        <v>50.5527244040514</v>
      </c>
      <c r="R39" s="117" t="n">
        <f aca="false">IFERROR(V39/F39,"NA")</f>
        <v>0.341868858698502</v>
      </c>
      <c r="S39" s="117" t="n">
        <f aca="false">N39*I39</f>
        <v>182630.37</v>
      </c>
      <c r="T39" s="117" t="n">
        <f aca="false" t="array" ref="T39:T39">IFERROR(S39/(INDEX('LCU per US$, period average'!$A$4:$O$270,MATCH(A39,'LCU per US$, period average'!$A$4:$A$270),MATCH(M39,'LCU per US$, period average'!$A$4:$O$4))),"NA")</f>
        <v>292.789626731601</v>
      </c>
      <c r="U39" s="117" t="n">
        <f aca="false">IFERROR(T39*HLOOKUP(M39,'LCU per US$, period average'!$A$4:$O$270,76),"NA")</f>
        <v>278.039984222283</v>
      </c>
      <c r="V39" s="118" t="n">
        <f aca="false" t="array" ref="V39:V39">IFERROR(S39/(INDEX('PPP private conversion factor'!$A$4:$O$270,MATCH(A39,'PPP private conversion factor'!$A$4:$A$270),MATCH(M39,'PPP private conversion factor'!$A$4:$O$4))),"NA")</f>
        <v>691.258832288371</v>
      </c>
      <c r="W39" s="119" t="str">
        <f aca="false">CC39</f>
        <v>Congo, Rep. / Rural area / Congo/Congo Brazzaville</v>
      </c>
      <c r="X39" s="165" t="s">
        <v>210</v>
      </c>
      <c r="Y39" s="121" t="n">
        <v>2011</v>
      </c>
      <c r="Z39" s="122" t="n">
        <v>0.835</v>
      </c>
      <c r="AA39" s="123" t="n">
        <v>6.85</v>
      </c>
      <c r="AB39" s="123" t="n">
        <v>1707.5</v>
      </c>
      <c r="AC39" s="124" t="n">
        <f aca="false" t="array" ref="AC39:AC39">IFERROR(AE39/(INDEX('LCU per US$, period average'!$A$4:$O$270,MATCH(A39,'LCU per US$, period average'!$A$4:$A$270),MATCH(Y39,'LCU per US$, period average'!$A$4:$O$4))),"NA")</f>
        <v>110.222390401154</v>
      </c>
      <c r="AD39" s="125" t="n">
        <f aca="false">IFERROR(AC39*HLOOKUP(Y39,'LCU per US$, period average'!$B$4:$O$270,76),"NA")</f>
        <v>79.185297206981</v>
      </c>
      <c r="AE39" s="124" t="n">
        <f aca="false">IFERROR(AB39*30.42,"NA")</f>
        <v>51942.15</v>
      </c>
      <c r="AF39" s="124" t="n">
        <f aca="false" t="array" ref="AF39:AF39">IFERROR(AE39/(INDEX('PPP private conversion factor'!$A$4:$O$270,MATCH(A39,'PPP private conversion factor'!$A$4:$A$270),MATCH(Y39,'PPP private conversion factor'!$A$4:$O$4))),"NA")</f>
        <v>171.017567689499</v>
      </c>
      <c r="AG39" s="126" t="n">
        <f aca="false">IFERROR(AC39*G39,"NA")</f>
        <v>606.223147206347</v>
      </c>
      <c r="AH39" s="126" t="n">
        <f aca="false">IFERROR(AD39*G39,"NA")</f>
        <v>435.519134638396</v>
      </c>
      <c r="AI39" s="126" t="n">
        <f aca="false">IFERROR(AE39*G39,"NA")</f>
        <v>285681.825</v>
      </c>
      <c r="AJ39" s="126" t="n">
        <f aca="false">IFERROR(AF39*G39,"NA")</f>
        <v>940.596622292244</v>
      </c>
      <c r="AK39" s="127" t="str">
        <f aca="false">CC39</f>
        <v>Congo, Rep. / Rural area / Congo/Congo Brazzaville</v>
      </c>
      <c r="AL39" s="166"/>
      <c r="AM39" s="142" t="s">
        <v>76</v>
      </c>
      <c r="AN39" s="167" t="s">
        <v>76</v>
      </c>
      <c r="AO39" s="167" t="s">
        <v>76</v>
      </c>
      <c r="AP39" s="167" t="s">
        <v>76</v>
      </c>
      <c r="AQ39" s="167" t="s">
        <v>76</v>
      </c>
      <c r="AR39" s="167" t="s">
        <v>76</v>
      </c>
      <c r="AS39" s="167" t="s">
        <v>76</v>
      </c>
      <c r="AT39" s="167" t="s">
        <v>76</v>
      </c>
      <c r="AU39" s="167" t="s">
        <v>76</v>
      </c>
      <c r="AV39" s="167" t="s">
        <v>76</v>
      </c>
      <c r="AW39" s="167" t="s">
        <v>76</v>
      </c>
      <c r="AX39" s="130" t="str">
        <f aca="false">CC39</f>
        <v>Congo, Rep. / Rural area / Congo/Congo Brazzaville</v>
      </c>
      <c r="AY39" s="147" t="n">
        <v>2022</v>
      </c>
      <c r="AZ39" s="168" t="s">
        <v>77</v>
      </c>
      <c r="BA39" s="116" t="n">
        <v>108338</v>
      </c>
      <c r="BB39" s="115" t="n">
        <f aca="false" t="array" ref="BB39:BB39">IFERROR(BA39/(INDEX('LCU per US$, period average'!$A$4:$O$270,MATCH(C39,'LCU per US$, period average'!$A$4:$A$270),MATCH(AY39,'LCU per US$, period average'!$A$4:$O$4))),"NA")</f>
        <v>173.685475098409</v>
      </c>
      <c r="BC39" s="117" t="n">
        <f aca="false">IFERROR(BB39*HLOOKUP(AY39,'LCU per US$, period average'!$A$4:$O$270,76),"NA")</f>
        <v>164.935852731797</v>
      </c>
      <c r="BD39" s="116" t="n">
        <f aca="false" t="array" ref="BD39:BD39">IFERROR(BA39/(INDEX('PPP private conversion factor'!$A$4:$O$270,MATCH(C39,'PPP private conversion factor'!$A$4:$A$270),MATCH(AY39,'PPP private conversion factor'!$A$4:$O$4))),"NA")</f>
        <v>410.061039532787</v>
      </c>
      <c r="BE39" s="116" t="n">
        <f aca="false">IFERROR(BA39*H39,"NA")</f>
        <v>216676</v>
      </c>
      <c r="BF39" s="116" t="n">
        <f aca="false">IFERROR(BB39*H39,"NA")</f>
        <v>347.370950196818</v>
      </c>
      <c r="BG39" s="116" t="n">
        <f aca="false">IFERROR(BC39*H39,"NA")</f>
        <v>329.871705463595</v>
      </c>
      <c r="BH39" s="118" t="n">
        <f aca="false">IFERROR(BD39*H39,"NA")</f>
        <v>820.122079065575</v>
      </c>
      <c r="BI39" s="116" t="str">
        <f aca="false">CC39</f>
        <v>Congo, Rep. / Rural area / Congo/Congo Brazzaville</v>
      </c>
      <c r="BJ39" s="113" t="n">
        <v>2023</v>
      </c>
      <c r="BK39" s="132" t="s">
        <v>224</v>
      </c>
      <c r="BL39" s="168" t="s">
        <v>79</v>
      </c>
      <c r="BM39" s="115" t="n">
        <v>120000</v>
      </c>
      <c r="BN39" s="115" t="n">
        <f aca="false" t="array" ref="BN39:BN39">IFERROR(BM39/(INDEX('LCU per US$, period average'!$A$4:$O$270,MATCH(A39,'LCU per US$, period average'!$A$4:$A$270),MATCH(BJ39,'LCU per US$, period average'!A$4:$O$4))),"NA")</f>
        <v>192.38177750936</v>
      </c>
      <c r="BO39" s="117" t="n">
        <f aca="false">IFERROR(BN39*HLOOKUP(BJ39,'LCU per US$, period average'!$A$4:$O$270,76),"NA")</f>
        <v>182.690305597442</v>
      </c>
      <c r="BP39" s="115" t="n">
        <f aca="false" t="array" ref="BP39:BP39">IFERROR(BM39/(INDEX('PPP private conversion factor'!$A$4:$O$270,MATCH(A39,'PPP private conversion factor'!$A$4:$A$270),MATCH(BJ39,'PPP private conversion factor'!$A$4:$O$4))),"NA")</f>
        <v>454.20189355475</v>
      </c>
      <c r="BQ39" s="115" t="n">
        <f aca="false">IFERROR(BM39*I39,"NA")</f>
        <v>212400</v>
      </c>
      <c r="BR39" s="115" t="n">
        <f aca="false">IFERROR(BN39*I39,"NA")</f>
        <v>340.515746191567</v>
      </c>
      <c r="BS39" s="115" t="n">
        <f aca="false">IFERROR(BO39*I39,"NA")</f>
        <v>323.361840907472</v>
      </c>
      <c r="BT39" s="115" t="n">
        <f aca="false">IFERROR(BP39*I39,"NA")</f>
        <v>803.937351591907</v>
      </c>
      <c r="BU39" s="113" t="s">
        <v>225</v>
      </c>
      <c r="BV39" s="134" t="s">
        <v>226</v>
      </c>
      <c r="BW39" s="169"/>
      <c r="BX39" s="162"/>
      <c r="BY39" s="162"/>
      <c r="BZ39" s="162"/>
      <c r="CA39" s="162"/>
      <c r="CB39" s="162"/>
      <c r="CC39" s="136" t="str">
        <f aca="false">CONCATENATE(A39," / ",B39," area / ",C39)</f>
        <v>Congo, Rep. / Rural area / Congo/Congo Brazzaville</v>
      </c>
      <c r="CD39" s="105" t="s">
        <v>222</v>
      </c>
    </row>
    <row r="40" customFormat="false" ht="69" hidden="false" customHeight="true" outlineLevel="0" collapsed="false">
      <c r="A40" s="104" t="s">
        <v>227</v>
      </c>
      <c r="B40" s="88" t="s">
        <v>82</v>
      </c>
      <c r="C40" s="90" t="s">
        <v>228</v>
      </c>
      <c r="D40" s="105" t="s">
        <v>229</v>
      </c>
      <c r="E40" s="106" t="s">
        <v>84</v>
      </c>
      <c r="F40" s="107" t="s">
        <v>230</v>
      </c>
      <c r="G40" s="146" t="n">
        <v>6</v>
      </c>
      <c r="H40" s="108" t="n">
        <v>2</v>
      </c>
      <c r="I40" s="109" t="n">
        <v>1.77</v>
      </c>
      <c r="J40" s="110" t="str">
        <f aca="false">CC40</f>
        <v>Congo, Dem. Rep. / Rural area / All/ Congo Kinshasa</v>
      </c>
      <c r="K40" s="133" t="s">
        <v>84</v>
      </c>
      <c r="L40" s="140" t="s">
        <v>231</v>
      </c>
      <c r="M40" s="113" t="n">
        <v>2022</v>
      </c>
      <c r="N40" s="137"/>
      <c r="O40" s="115" t="n">
        <f aca="false">IFERROR(S40/G40,"NA")</f>
        <v>67614.1666666667</v>
      </c>
      <c r="P40" s="116" t="str">
        <f aca="false">IFERROR(IF(ISBLANK(O40),"",T40/G40),"NA")</f>
        <v>NA</v>
      </c>
      <c r="Q40" s="116" t="str">
        <f aca="false">IFERROR(IF(ISBLANK(O40),"",U40/G40),"NA")</f>
        <v>NA</v>
      </c>
      <c r="R40" s="117" t="str">
        <f aca="false">IFERROR(V40/F40,"NA")</f>
        <v>NA</v>
      </c>
      <c r="S40" s="115" t="n">
        <v>405685</v>
      </c>
      <c r="T40" s="117" t="str">
        <f aca="false" t="array" ref="T40:T40">IFERROR(S40/(INDEX('LCU per US$, period average'!$A$4:$O$270,MATCH(A40,'LCU per US$, period average'!$A$4:$A$270),MATCH(M40,'LCU per US$, period average'!$A$4:$O$4))),"NA")</f>
        <v>NA</v>
      </c>
      <c r="U40" s="117" t="str">
        <f aca="false">IFERROR(T40*HLOOKUP(M40,'LCU per US$, period average'!$A$4:$O$270,76),"NA")</f>
        <v>NA</v>
      </c>
      <c r="V40" s="118" t="str">
        <f aca="false" t="array" ref="V40:V40">IFERROR(S40/(INDEX('PPP private conversion factor'!$A$4:$O$270,MATCH(A40,'PPP private conversion factor'!$A$4:$A$270),MATCH(M40,'PPP private conversion factor'!$A$4:$O$4))),"NA")</f>
        <v>NA</v>
      </c>
      <c r="W40" s="119" t="str">
        <f aca="false">CC40</f>
        <v>Congo, Dem. Rep. / Rural area / All/ Congo Kinshasa</v>
      </c>
      <c r="X40" s="120" t="s">
        <v>210</v>
      </c>
      <c r="Y40" s="121" t="n">
        <v>2012</v>
      </c>
      <c r="Z40" s="122" t="n">
        <v>0.974</v>
      </c>
      <c r="AA40" s="123" t="n">
        <v>6.85</v>
      </c>
      <c r="AB40" s="123" t="n">
        <v>3018</v>
      </c>
      <c r="AC40" s="124" t="n">
        <f aca="false" t="array" ref="AC40:AC40">IFERROR(AE40/(INDEX('LCU per US$, period average'!$A$4:$O$270,MATCH(A40,'LCU per US$, period average'!$A$4:$A$270),MATCH(Y40,'LCU per US$, period average'!$A$4:$O$4))),"NA")</f>
        <v>99.8174060879001</v>
      </c>
      <c r="AD40" s="125" t="n">
        <f aca="false">IFERROR(AC40*HLOOKUP(Y40,'LCU per US$, period average'!$B$4:$O$270,76),"NA")</f>
        <v>77.6916922393378</v>
      </c>
      <c r="AE40" s="124" t="n">
        <f aca="false">IFERROR(AB40*30.42,"NA")</f>
        <v>91807.56</v>
      </c>
      <c r="AF40" s="124" t="n">
        <f aca="false" t="array" ref="AF40:AF40">IFERROR(AE40/(INDEX('PPP private conversion factor'!$A$4:$O$270,MATCH(A40,'PPP private conversion factor'!$A$4:$A$270),MATCH(Y40,'PPP private conversion factor'!$A$4:$O$4))),"NA")</f>
        <v>164.283493116842</v>
      </c>
      <c r="AG40" s="126" t="n">
        <f aca="false">IFERROR(AC40*G40,"NA")</f>
        <v>598.904436527401</v>
      </c>
      <c r="AH40" s="126" t="n">
        <f aca="false">IFERROR(AD40*G40,"NA")</f>
        <v>466.150153436027</v>
      </c>
      <c r="AI40" s="126" t="n">
        <f aca="false">IFERROR(AE40*G40,"NA")</f>
        <v>550845.36</v>
      </c>
      <c r="AJ40" s="126" t="n">
        <f aca="false">IFERROR(AF40*G40,"NA")</f>
        <v>985.700958701053</v>
      </c>
      <c r="AK40" s="127" t="str">
        <f aca="false">CC40</f>
        <v>Congo, Dem. Rep. / Rural area / All/ Congo Kinshasa</v>
      </c>
      <c r="AL40" s="138" t="s">
        <v>232</v>
      </c>
      <c r="AM40" s="142" t="n">
        <v>2012</v>
      </c>
      <c r="AN40" s="141"/>
      <c r="AO40" s="115" t="n">
        <f aca="false">IFERROR(1.9*(INDEX('LCU per US$, period average'!$A$4:$O$270,MATCH(A40,'LCU per US$, period average'!$A$4:$A$270),MATCH(AM40,'LCU per US$, period average'!$A$4:$O$4))),"NA")</f>
        <v>1747.53453166667</v>
      </c>
      <c r="AP40" s="115" t="n">
        <f aca="false">AO40*30.42</f>
        <v>53160.0004533</v>
      </c>
      <c r="AQ40" s="115" t="n">
        <f aca="false" t="array" ref="AQ40:AQ40">IFERROR(AP40/(INDEX('LCU per US$, period average'!$A$4:$O$270,MATCH(A40,'LCU per US$, period average'!$A$4:$A$270),MATCH(AM40,'LCU per US$, period average'!$A$4:$O$4))),"NA")</f>
        <v>57.798</v>
      </c>
      <c r="AR40" s="117" t="n">
        <f aca="false">IFERROR(AQ40*HLOOKUP(AM40,'LCU per US$, period average'!$A$4:$O$270,76),"NA")</f>
        <v>44.9863866838509</v>
      </c>
      <c r="AS40" s="115" t="n">
        <f aca="false" t="array" ref="AS40:AS40">IFERROR(AP40/(INDEX('PPP private conversion factor'!$A$4:$O$270,MATCH(A40,'PPP private conversion factor'!$A$4:$A$270),MATCH(AM40,'PPP private conversion factor'!$A$4:$O$4))),"NA")</f>
        <v>95.1262681260785</v>
      </c>
      <c r="AT40" s="115" t="e">
        <f aca="false">AP40*E40</f>
        <v>#VALUE!</v>
      </c>
      <c r="AU40" s="115" t="str">
        <f aca="false">IFERROR(AQ40*E40,"NA")</f>
        <v>NA</v>
      </c>
      <c r="AV40" s="115" t="str">
        <f aca="false">IFERROR(AR40*E40,"NA")</f>
        <v>NA</v>
      </c>
      <c r="AW40" s="129" t="str">
        <f aca="false">IFERROR(AS40*E40,"NA")</f>
        <v>NA</v>
      </c>
      <c r="AX40" s="130" t="str">
        <f aca="false">CC40</f>
        <v>Congo, Dem. Rep. / Rural area / All/ Congo Kinshasa</v>
      </c>
      <c r="AY40" s="147" t="s">
        <v>76</v>
      </c>
      <c r="AZ40" s="147" t="s">
        <v>76</v>
      </c>
      <c r="BA40" s="116" t="s">
        <v>76</v>
      </c>
      <c r="BB40" s="115" t="str">
        <f aca="false" t="array" ref="BB40:BB40">IFERROR(BA40/(INDEX('LCU per US$, period average'!$A$4:$O$270,MATCH(A40,'LCU per US$, period average'!$A$4:$A$270),MATCH(AY40,'LCU per US$, period average'!$A$4:$O$4))),"NA")</f>
        <v>NA</v>
      </c>
      <c r="BC40" s="117" t="str">
        <f aca="false">IFERROR(BB40*HLOOKUP(AY40,'LCU per US$, period average'!$A$4:$O$270,76),"NA")</f>
        <v>NA</v>
      </c>
      <c r="BD40" s="116" t="str">
        <f aca="false" t="array" ref="BD40:BD40">IFERROR(BA40/(INDEX('PPP private conversion factor'!$A$4:$O$270,MATCH(A40,'PPP private conversion factor'!$A$4:$A$270),MATCH(AY40,'PPP private conversion factor'!$A$4:$O$4))),"NA")</f>
        <v>NA</v>
      </c>
      <c r="BE40" s="116" t="str">
        <f aca="false">IFERROR(BA40*H40,"NA")</f>
        <v>NA</v>
      </c>
      <c r="BF40" s="116" t="str">
        <f aca="false">IFERROR(BB40*H40,"NA")</f>
        <v>NA</v>
      </c>
      <c r="BG40" s="116" t="str">
        <f aca="false">IFERROR(BC40*H40,"NA")</f>
        <v>NA</v>
      </c>
      <c r="BH40" s="118" t="str">
        <f aca="false">IFERROR(BD40*H40,"NA")</f>
        <v>NA</v>
      </c>
      <c r="BI40" s="116" t="str">
        <f aca="false">CC40</f>
        <v>Congo, Dem. Rep. / Rural area / All/ Congo Kinshasa</v>
      </c>
      <c r="BJ40" s="113" t="n">
        <v>2023</v>
      </c>
      <c r="BK40" s="132" t="s">
        <v>233</v>
      </c>
      <c r="BL40" s="133" t="s">
        <v>103</v>
      </c>
      <c r="BM40" s="115" t="n">
        <f aca="false">7075*4.33*6</f>
        <v>183808.5</v>
      </c>
      <c r="BN40" s="115" t="str">
        <f aca="false" t="array" ref="BN40:BN40">IFERROR(BM40/(INDEX('LCU per US$, period average'!$A$4:$O$270,MATCH(A40,'LCU per US$, period average'!$A$4:$A$270),MATCH(BJ40,'LCU per US$, period average'!A$4:$O$4))),"NA")</f>
        <v>NA</v>
      </c>
      <c r="BO40" s="117" t="str">
        <f aca="false">IFERROR(BN40*HLOOKUP(BJ40,'LCU per US$, period average'!$A$4:$O$270,76),"NA")</f>
        <v>NA</v>
      </c>
      <c r="BP40" s="115" t="str">
        <f aca="false" t="array" ref="BP40:BP40">IFERROR(BM40/(INDEX('PPP private conversion factor'!$A$4:$O$270,MATCH(A40,'PPP private conversion factor'!$A$4:$A$270),MATCH(BJ40,'PPP private conversion factor'!$A$4:$O$4))),"NA")</f>
        <v>NA</v>
      </c>
      <c r="BQ40" s="115" t="n">
        <f aca="false">IFERROR(BM40*I40,"NA")</f>
        <v>325341.045</v>
      </c>
      <c r="BR40" s="115" t="str">
        <f aca="false">IFERROR(BN40*I40,"NA")</f>
        <v>NA</v>
      </c>
      <c r="BS40" s="115" t="str">
        <f aca="false">IFERROR(BO40*I40,"NA")</f>
        <v>NA</v>
      </c>
      <c r="BT40" s="115" t="str">
        <f aca="false">IFERROR(BP40*I40,"NA")</f>
        <v>NA</v>
      </c>
      <c r="BU40" s="113" t="s">
        <v>225</v>
      </c>
      <c r="BV40" s="134" t="s">
        <v>226</v>
      </c>
      <c r="BW40" s="135"/>
      <c r="BX40" s="143"/>
      <c r="BY40" s="143"/>
      <c r="BZ40" s="143"/>
      <c r="CA40" s="143"/>
      <c r="CB40" s="143"/>
      <c r="CC40" s="136" t="str">
        <f aca="false">CONCATENATE(A40," / ",B40," area / ",C40)</f>
        <v>Congo, Dem. Rep. / Rural area / All/ Congo Kinshasa</v>
      </c>
      <c r="CD40" s="105" t="s">
        <v>229</v>
      </c>
    </row>
    <row r="41" customFormat="false" ht="90.25" hidden="false" customHeight="false" outlineLevel="0" collapsed="false">
      <c r="A41" s="104" t="s">
        <v>234</v>
      </c>
      <c r="B41" s="88" t="s">
        <v>82</v>
      </c>
      <c r="C41" s="90" t="s">
        <v>235</v>
      </c>
      <c r="D41" s="105" t="s">
        <v>236</v>
      </c>
      <c r="E41" s="139" t="s">
        <v>90</v>
      </c>
      <c r="F41" s="107" t="s">
        <v>237</v>
      </c>
      <c r="G41" s="146" t="n">
        <v>4</v>
      </c>
      <c r="H41" s="108" t="n">
        <v>2</v>
      </c>
      <c r="I41" s="109" t="n">
        <v>1.67</v>
      </c>
      <c r="J41" s="110" t="str">
        <f aca="false">CC41</f>
        <v>Dominican Republic / Rural area / Northern Region</v>
      </c>
      <c r="K41" s="133" t="s">
        <v>72</v>
      </c>
      <c r="L41" s="140" t="s">
        <v>238</v>
      </c>
      <c r="M41" s="147" t="n">
        <v>2022</v>
      </c>
      <c r="N41" s="137"/>
      <c r="O41" s="115" t="n">
        <f aca="false">IFERROR(S41/G41,"NA")</f>
        <v>7792</v>
      </c>
      <c r="P41" s="116" t="n">
        <f aca="false">IFERROR(IF(ISBLANK(O41),"",T41/G41),"NA")</f>
        <v>141.310479998319</v>
      </c>
      <c r="Q41" s="116" t="n">
        <f aca="false">IFERROR(IF(ISBLANK(O41),"",U41/G41),"NA")</f>
        <v>134.191788376413</v>
      </c>
      <c r="R41" s="117" t="str">
        <f aca="false">IFERROR(V41/F41,"NA")</f>
        <v>NA</v>
      </c>
      <c r="S41" s="115" t="n">
        <v>31168</v>
      </c>
      <c r="T41" s="117" t="n">
        <f aca="false" t="array" ref="T41:T41">IFERROR(S41/(INDEX('LCU per US$, period average'!$A$4:$O$270,MATCH(A41,'LCU per US$, period average'!$A$4:$A$270),MATCH(M41,'LCU per US$, period average'!$A$4:$O$4))),"NA")</f>
        <v>565.241919993278</v>
      </c>
      <c r="U41" s="117" t="n">
        <f aca="false">IFERROR(T41*HLOOKUP(M41,'LCU per US$, period average'!$A$4:$O$270,76),"NA")</f>
        <v>536.767153505652</v>
      </c>
      <c r="V41" s="118" t="n">
        <f aca="false" t="array" ref="V41:V41">IFERROR(S41/(INDEX('PPP private conversion factor'!$A$4:$O$270,MATCH(A41,'PPP private conversion factor'!$A$4:$A$270),MATCH(M41,'PPP private conversion factor'!$A$4:$O$4))),"NA")</f>
        <v>1183.77736735303</v>
      </c>
      <c r="W41" s="119" t="str">
        <f aca="false">CC41</f>
        <v>Dominican Republic / Rural area / Northern Region</v>
      </c>
      <c r="X41" s="120" t="s">
        <v>210</v>
      </c>
      <c r="Y41" s="121" t="n">
        <v>2021</v>
      </c>
      <c r="Z41" s="122" t="n">
        <v>0.232</v>
      </c>
      <c r="AA41" s="123" t="n">
        <v>6.85</v>
      </c>
      <c r="AB41" s="123" t="n">
        <v>197.9</v>
      </c>
      <c r="AC41" s="124" t="n">
        <f aca="false" t="array" ref="AC41:AC41">IFERROR(AE41/(INDEX('LCU per US$, period average'!$A$4:$O$270,MATCH(A41,'LCU per US$, period average'!$A$4:$A$270),MATCH(Y41,'LCU per US$, period average'!$A$4:$O$4))),"NA")</f>
        <v>105.207978290066</v>
      </c>
      <c r="AD41" s="125" t="n">
        <f aca="false">IFERROR(AC41*HLOOKUP(Y41,'LCU per US$, period average'!$B$4:$O$270,76),"NA")</f>
        <v>88.9527290087645</v>
      </c>
      <c r="AE41" s="124" t="n">
        <f aca="false">IFERROR(AB41*30.42,"NA")</f>
        <v>6020.118</v>
      </c>
      <c r="AF41" s="124" t="n">
        <f aca="false" t="array" ref="AF41:AF41">IFERROR(AE41/(INDEX('PPP private conversion factor'!$A$4:$O$270,MATCH(A41,'PPP private conversion factor'!$A$4:$A$270),MATCH(Y41,'PPP private conversion factor'!$A$4:$O$4))),"NA")</f>
        <v>230.358507582421</v>
      </c>
      <c r="AG41" s="126" t="n">
        <f aca="false">IFERROR(AC41*G41,"NA")</f>
        <v>420.831913160264</v>
      </c>
      <c r="AH41" s="126" t="n">
        <f aca="false">IFERROR(AD41*G41,"NA")</f>
        <v>355.810916035058</v>
      </c>
      <c r="AI41" s="126" t="n">
        <f aca="false">IFERROR(AE41*G41,"NA")</f>
        <v>24080.472</v>
      </c>
      <c r="AJ41" s="126" t="n">
        <f aca="false">IFERROR(AF41*G41,"NA")</f>
        <v>921.434030329685</v>
      </c>
      <c r="AK41" s="127" t="str">
        <f aca="false">CC41</f>
        <v>Dominican Republic / Rural area / Northern Region</v>
      </c>
      <c r="AL41" s="138" t="s">
        <v>75</v>
      </c>
      <c r="AM41" s="142" t="n">
        <v>2017</v>
      </c>
      <c r="AN41" s="141"/>
      <c r="AO41" s="115" t="n">
        <f aca="false">IFERROR(6.85*(INDEX('LCU per US$, period average'!$A$4:$O$270,MATCH(A41,'LCU per US$, period average'!$A$4:$A$270),MATCH(AM41,'LCU per US$, period average'!$A$4:$O$4))),"NA")</f>
        <v>325.6103536443</v>
      </c>
      <c r="AP41" s="115" t="n">
        <f aca="false">AO41*30.42</f>
        <v>9905.06695785961</v>
      </c>
      <c r="AQ41" s="115" t="n">
        <f aca="false" t="array" ref="AQ41:AQ41">IFERROR(AP41/(INDEX('LCU per US$, period average'!$A$4:$O$270,MATCH(A41,'LCU per US$, period average'!$A$4:$A$270),MATCH(AM41,'LCU per US$, period average'!$A$4:$O$4))),"NA")</f>
        <v>208.377</v>
      </c>
      <c r="AR41" s="117" t="n">
        <f aca="false">IFERROR(AQ41*HLOOKUP(AM41,'LCU per US$, period average'!$A$4:$O$270,76),"NA")</f>
        <v>184.456468196647</v>
      </c>
      <c r="AS41" s="115" t="n">
        <f aca="false" t="array" ref="AS41:AS41">IFERROR(AP41/(INDEX('PPP private conversion factor'!$A$4:$O$270,MATCH(A41,'PPP private conversion factor'!$A$4:$A$270),MATCH(AM41,'PPP private conversion factor'!$A$4:$O$4))),"NA")</f>
        <v>406.10219386839</v>
      </c>
      <c r="AT41" s="115" t="e">
        <f aca="false">AP41*E41</f>
        <v>#VALUE!</v>
      </c>
      <c r="AU41" s="115" t="str">
        <f aca="false">IFERROR(AQ41*E41,"NA")</f>
        <v>NA</v>
      </c>
      <c r="AV41" s="115" t="str">
        <f aca="false">IFERROR(AR41*E41,"NA")</f>
        <v>NA</v>
      </c>
      <c r="AW41" s="129" t="str">
        <f aca="false">IFERROR(AS41*E41,"NA")</f>
        <v>NA</v>
      </c>
      <c r="AX41" s="130" t="str">
        <f aca="false">CC41</f>
        <v>Dominican Republic / Rural area / Northern Region</v>
      </c>
      <c r="AY41" s="147" t="n">
        <v>2022</v>
      </c>
      <c r="AZ41" s="149" t="s">
        <v>77</v>
      </c>
      <c r="BA41" s="116" t="n">
        <v>20017</v>
      </c>
      <c r="BB41" s="115" t="n">
        <f aca="false" t="array" ref="BB41:BB41">IFERROR(BA41/(INDEX('LCU per US$, period average'!$A$4:$O$270,MATCH(A41,'LCU per US$, period average'!$A$4:$A$270),MATCH(AY41,'LCU per US$, period average'!$A$4:$O$4))),"NA")</f>
        <v>363.014871422787</v>
      </c>
      <c r="BC41" s="117" t="n">
        <f aca="false">IFERROR(BB41*HLOOKUP(AY41,'LCU per US$, period average'!$A$4:$O$270,76),"NA")</f>
        <v>344.727544652292</v>
      </c>
      <c r="BD41" s="116" t="n">
        <f aca="false" t="array" ref="BD41:BD41">IFERROR(BA41/(INDEX('PPP private conversion factor'!$A$4:$O$270,MATCH(A41,'PPP private conversion factor'!$A$4:$A$270),MATCH(AY41,'PPP private conversion factor'!$A$4:$O$4))),"NA")</f>
        <v>760.256402794716</v>
      </c>
      <c r="BE41" s="116" t="n">
        <f aca="false">IFERROR(BA41*H41,"NA")</f>
        <v>40034</v>
      </c>
      <c r="BF41" s="116" t="n">
        <f aca="false">IFERROR(BB41*H41,"NA")</f>
        <v>726.029742845575</v>
      </c>
      <c r="BG41" s="116" t="n">
        <f aca="false">IFERROR(BC41*H41,"NA")</f>
        <v>689.455089304583</v>
      </c>
      <c r="BH41" s="118" t="n">
        <f aca="false">IFERROR(BD41*H41,"NA")</f>
        <v>1520.51280558943</v>
      </c>
      <c r="BI41" s="116" t="str">
        <f aca="false">CC41</f>
        <v>Dominican Republic / Rural area / Northern Region</v>
      </c>
      <c r="BJ41" s="113" t="n">
        <v>2023</v>
      </c>
      <c r="BK41" s="132" t="s">
        <v>239</v>
      </c>
      <c r="BL41" s="158" t="s">
        <v>79</v>
      </c>
      <c r="BM41" s="115" t="n">
        <v>11900</v>
      </c>
      <c r="BN41" s="115" t="n">
        <f aca="false" t="array" ref="BN41:BN41">IFERROR(BM41/(INDEX('LCU per US$, period average'!$A$4:$O$270,MATCH(A41,'LCU per US$, period average'!$A$4:$A$270),MATCH(BJ41,'LCU per US$, period average'!A$4:$O$4))),"NA")</f>
        <v>215.810409648357</v>
      </c>
      <c r="BO41" s="117" t="n">
        <f aca="false">IFERROR(BN41*HLOOKUP(BJ41,'LCU per US$, period average'!$A$4:$O$270,76),"NA")</f>
        <v>204.93869118061</v>
      </c>
      <c r="BP41" s="115" t="n">
        <f aca="false" t="array" ref="BP41:BP41">IFERROR(BM41/(INDEX('PPP private conversion factor'!$A$4:$O$270,MATCH(A41,'PPP private conversion factor'!$A$4:$A$270),MATCH(BJ41,'PPP private conversion factor'!$A$4:$O$4))),"NA")</f>
        <v>451.968386534302</v>
      </c>
      <c r="BQ41" s="115" t="n">
        <f aca="false">IFERROR(BM41*I41,"NA")</f>
        <v>19873</v>
      </c>
      <c r="BR41" s="115" t="n">
        <f aca="false">IFERROR(BN41*I41,"NA")</f>
        <v>360.403384112757</v>
      </c>
      <c r="BS41" s="115" t="n">
        <f aca="false">IFERROR(BO41*I41,"NA")</f>
        <v>342.247614271619</v>
      </c>
      <c r="BT41" s="115" t="n">
        <f aca="false">IFERROR(BP41*I41,"NA")</f>
        <v>754.787205512284</v>
      </c>
      <c r="BU41" s="113" t="s">
        <v>240</v>
      </c>
      <c r="BV41" s="134" t="s">
        <v>241</v>
      </c>
      <c r="BW41" s="135"/>
      <c r="BX41" s="143"/>
      <c r="BY41" s="143"/>
      <c r="BZ41" s="143"/>
      <c r="CA41" s="143"/>
      <c r="CB41" s="143"/>
      <c r="CC41" s="136" t="str">
        <f aca="false">CONCATENATE(A41," / ",B41," area / ",C41)</f>
        <v>Dominican Republic / Rural area / Northern Region</v>
      </c>
      <c r="CD41" s="105" t="s">
        <v>236</v>
      </c>
    </row>
    <row r="42" customFormat="false" ht="68.65" hidden="false" customHeight="false" outlineLevel="0" collapsed="false">
      <c r="A42" s="104" t="s">
        <v>242</v>
      </c>
      <c r="B42" s="88" t="s">
        <v>82</v>
      </c>
      <c r="C42" s="90" t="s">
        <v>243</v>
      </c>
      <c r="D42" s="105" t="s">
        <v>244</v>
      </c>
      <c r="E42" s="139" t="s">
        <v>90</v>
      </c>
      <c r="F42" s="107" t="s">
        <v>91</v>
      </c>
      <c r="G42" s="146" t="n">
        <v>4</v>
      </c>
      <c r="H42" s="108" t="n">
        <v>2</v>
      </c>
      <c r="I42" s="109" t="n">
        <v>1.61</v>
      </c>
      <c r="J42" s="110" t="str">
        <f aca="false">CC42</f>
        <v>Ecuador / Rural area / Southern Coastal Region</v>
      </c>
      <c r="K42" s="133" t="s">
        <v>159</v>
      </c>
      <c r="L42" s="140" t="s">
        <v>245</v>
      </c>
      <c r="M42" s="147" t="n">
        <v>2022</v>
      </c>
      <c r="N42" s="137"/>
      <c r="O42" s="115" t="n">
        <f aca="false">IFERROR(S42/G42,"NA")</f>
        <v>178</v>
      </c>
      <c r="P42" s="116" t="n">
        <f aca="false">IFERROR(IF(ISBLANK(O42),"",T42/G42),"NA")</f>
        <v>178</v>
      </c>
      <c r="Q42" s="116" t="n">
        <f aca="false">IFERROR(IF(ISBLANK(O42),"",U42/G42),"NA")</f>
        <v>169.033028061936</v>
      </c>
      <c r="R42" s="117" t="str">
        <f aca="false">IFERROR(V42/F42,"NA")</f>
        <v>NA</v>
      </c>
      <c r="S42" s="115" t="n">
        <v>712</v>
      </c>
      <c r="T42" s="117" t="n">
        <f aca="false" t="array" ref="T42:T42">IFERROR(S42/(INDEX('LCU per US$, period average'!$A$4:$O$270,MATCH(A42,'LCU per US$, period average'!$A$4:$A$270),MATCH(M42,'LCU per US$, period average'!$A$4:$O$4))),"NA")</f>
        <v>712</v>
      </c>
      <c r="U42" s="117" t="n">
        <f aca="false">IFERROR(T42*HLOOKUP(M42,'LCU per US$, period average'!$A$4:$O$270,76),"NA")</f>
        <v>676.132112247742</v>
      </c>
      <c r="V42" s="118" t="n">
        <f aca="false" t="array" ref="V42:V42">IFERROR(S42/(INDEX('PPP private conversion factor'!$A$4:$O$270,MATCH(A42,'PPP private conversion factor'!$A$4:$A$270),MATCH(M42,'PPP private conversion factor'!$A$4:$O$4))),"NA")</f>
        <v>1432.46283673837</v>
      </c>
      <c r="W42" s="119" t="str">
        <f aca="false">CC42</f>
        <v>Ecuador / Rural area / Southern Coastal Region</v>
      </c>
      <c r="X42" s="120" t="s">
        <v>210</v>
      </c>
      <c r="Y42" s="121" t="n">
        <v>2021</v>
      </c>
      <c r="Z42" s="122" t="n">
        <v>0.317</v>
      </c>
      <c r="AA42" s="123" t="n">
        <v>6.85</v>
      </c>
      <c r="AB42" s="123" t="n">
        <v>4</v>
      </c>
      <c r="AC42" s="124" t="n">
        <f aca="false" t="array" ref="AC42:AC42">IFERROR(AE42/(INDEX('LCU per US$, period average'!$A$4:$O$270,MATCH(A42,'LCU per US$, period average'!$A$4:$A$270),MATCH(Y42,'LCU per US$, period average'!$A$4:$O$4))),"NA")</f>
        <v>121.68</v>
      </c>
      <c r="AD42" s="125" t="n">
        <f aca="false">IFERROR(AC42*HLOOKUP(Y42,'LCU per US$, period average'!$B$4:$O$270,76),"NA")</f>
        <v>102.87972682019</v>
      </c>
      <c r="AE42" s="124" t="n">
        <f aca="false">IFERROR(AB42*30.42,"NA")</f>
        <v>121.68</v>
      </c>
      <c r="AF42" s="124" t="n">
        <f aca="false" t="array" ref="AF42:AF42">IFERROR(AE42/(INDEX('PPP private conversion factor'!$A$4:$O$270,MATCH(A42,'PPP private conversion factor'!$A$4:$A$270),MATCH(Y42,'PPP private conversion factor'!$A$4:$O$4))),"NA")</f>
        <v>234.523263459778</v>
      </c>
      <c r="AG42" s="126" t="n">
        <f aca="false">IFERROR(AC42*G42,"NA")</f>
        <v>486.72</v>
      </c>
      <c r="AH42" s="126" t="n">
        <f aca="false">IFERROR(AD42*G42,"NA")</f>
        <v>411.51890728076</v>
      </c>
      <c r="AI42" s="126" t="n">
        <f aca="false">IFERROR(AE42*G42,"NA")</f>
        <v>486.72</v>
      </c>
      <c r="AJ42" s="126" t="n">
        <f aca="false">IFERROR(AF42*G42,"NA")</f>
        <v>938.093053839112</v>
      </c>
      <c r="AK42" s="127" t="str">
        <f aca="false">CC42</f>
        <v>Ecuador / Rural area / Southern Coastal Region</v>
      </c>
      <c r="AL42" s="138" t="s">
        <v>75</v>
      </c>
      <c r="AM42" s="142" t="n">
        <v>2017</v>
      </c>
      <c r="AN42" s="141"/>
      <c r="AO42" s="115" t="n">
        <f aca="false">IFERROR(5.94*(INDEX('LCU per US$, period average'!$A$4:$O$270,MATCH(A42,'LCU per US$, period average'!$A$4:$A$270),MATCH(AM42,'LCU per US$, period average'!$A$4:$O$4))),"NA")</f>
        <v>5.94</v>
      </c>
      <c r="AP42" s="115" t="n">
        <f aca="false">AO42*30.42</f>
        <v>180.6948</v>
      </c>
      <c r="AQ42" s="115" t="n">
        <f aca="false" t="array" ref="AQ42:AQ42">IFERROR(AP42/(INDEX('LCU per US$, period average'!$A$4:$O$270,MATCH(A42,'LCU per US$, period average'!$A$4:$A$270),MATCH(AM42,'LCU per US$, period average'!$A$4:$O$4))),"NA")</f>
        <v>180.6948</v>
      </c>
      <c r="AR42" s="117" t="n">
        <f aca="false">IFERROR(AQ42*HLOOKUP(AM42,'LCU per US$, period average'!$A$4:$O$270,76),"NA")</f>
        <v>159.952032275633</v>
      </c>
      <c r="AS42" s="115" t="n">
        <f aca="false" t="array" ref="AS42:AS42">IFERROR(AP42/(INDEX('PPP private conversion factor'!$A$4:$O$270,MATCH(A42,'PPP private conversion factor'!$A$4:$A$270),MATCH(AM42,'PPP private conversion factor'!$A$4:$O$4))),"NA")</f>
        <v>314.523485667195</v>
      </c>
      <c r="AT42" s="115" t="e">
        <f aca="false">AP42*E42</f>
        <v>#VALUE!</v>
      </c>
      <c r="AU42" s="115" t="str">
        <f aca="false">IFERROR(AQ42*E42,"NA")</f>
        <v>NA</v>
      </c>
      <c r="AV42" s="115" t="str">
        <f aca="false">IFERROR(AR42*E42,"NA")</f>
        <v>NA</v>
      </c>
      <c r="AW42" s="129" t="str">
        <f aca="false">IFERROR(AS42*E42,"NA")</f>
        <v>NA</v>
      </c>
      <c r="AX42" s="130" t="str">
        <f aca="false">CC42</f>
        <v>Ecuador / Rural area / Southern Coastal Region</v>
      </c>
      <c r="AY42" s="147" t="n">
        <v>2022</v>
      </c>
      <c r="AZ42" s="149" t="s">
        <v>77</v>
      </c>
      <c r="BA42" s="134" t="n">
        <v>482</v>
      </c>
      <c r="BB42" s="115" t="n">
        <f aca="false" t="array" ref="BB42:BB42">IFERROR(BA42/(INDEX('LCU per US$, period average'!$A$4:$O$270,MATCH(A42,'LCU per US$, period average'!$A$4:$A$270),MATCH(AY42,'LCU per US$, period average'!$A$4:$O$4))),"NA")</f>
        <v>482</v>
      </c>
      <c r="BC42" s="117" t="n">
        <f aca="false">IFERROR(BB42*HLOOKUP(AY42,'LCU per US$, period average'!$A$4:$O$270,76),"NA")</f>
        <v>457.718649021646</v>
      </c>
      <c r="BD42" s="116" t="n">
        <f aca="false" t="array" ref="BD42:BD42">IFERROR(BA42/(INDEX('PPP private conversion factor'!$A$4:$O$270,MATCH(A42,'PPP private conversion factor'!$A$4:$A$270),MATCH(AY42,'PPP private conversion factor'!$A$4:$O$4))),"NA")</f>
        <v>969.729055207719</v>
      </c>
      <c r="BE42" s="116" t="n">
        <f aca="false">IFERROR(BA42*H42,"NA")</f>
        <v>964</v>
      </c>
      <c r="BF42" s="116" t="n">
        <f aca="false">IFERROR(BB42*H42,"NA")</f>
        <v>964</v>
      </c>
      <c r="BG42" s="116" t="n">
        <f aca="false">IFERROR(BC42*H42,"NA")</f>
        <v>915.437298043291</v>
      </c>
      <c r="BH42" s="118" t="n">
        <f aca="false">IFERROR(BD42*H42,"NA")</f>
        <v>1939.45811041544</v>
      </c>
      <c r="BI42" s="116" t="str">
        <f aca="false">CC42</f>
        <v>Ecuador / Rural area / Southern Coastal Region</v>
      </c>
      <c r="BJ42" s="113" t="n">
        <v>2023</v>
      </c>
      <c r="BK42" s="132" t="s">
        <v>246</v>
      </c>
      <c r="BL42" s="171" t="s">
        <v>79</v>
      </c>
      <c r="BM42" s="115" t="n">
        <v>426.49</v>
      </c>
      <c r="BN42" s="115" t="n">
        <f aca="false" t="array" ref="BN42:BN42">IFERROR(BM42/(INDEX('LCU per US$, period average'!$A$4:$O$270,MATCH(A42,'LCU per US$, period average'!$A$4:$A$270),MATCH(BJ42,'LCU per US$, period average'!A$4:$O$4))),"NA")</f>
        <v>426.49</v>
      </c>
      <c r="BO42" s="117" t="n">
        <f aca="false">IFERROR(BN42*HLOOKUP(BJ42,'LCU per US$, period average'!$A$4:$O$270,76),"NA")</f>
        <v>405.005034483904</v>
      </c>
      <c r="BP42" s="115" t="n">
        <f aca="false" t="array" ref="BP42:BP42">IFERROR(BM42/(INDEX('PPP private conversion factor'!$A$4:$O$270,MATCH(A42,'PPP private conversion factor'!$A$4:$A$270),MATCH(BJ42,'PPP private conversion factor'!$A$4:$O$4))),"NA")</f>
        <v>858.049262978299</v>
      </c>
      <c r="BQ42" s="115" t="n">
        <f aca="false">IFERROR(BM42*I42,"NA")</f>
        <v>686.6489</v>
      </c>
      <c r="BR42" s="115" t="n">
        <f aca="false">IFERROR(BN42*I42,"NA")</f>
        <v>686.6489</v>
      </c>
      <c r="BS42" s="115" t="n">
        <f aca="false">IFERROR(BO42*I42,"NA")</f>
        <v>652.058105519085</v>
      </c>
      <c r="BT42" s="115" t="n">
        <f aca="false">IFERROR(BP42*I42,"NA")</f>
        <v>1381.45931339506</v>
      </c>
      <c r="BU42" s="113" t="s">
        <v>247</v>
      </c>
      <c r="BV42" s="134" t="s">
        <v>61</v>
      </c>
      <c r="BW42" s="135"/>
      <c r="BX42" s="143"/>
      <c r="BY42" s="143"/>
      <c r="BZ42" s="143"/>
      <c r="CA42" s="143"/>
      <c r="CB42" s="143"/>
      <c r="CC42" s="136" t="str">
        <f aca="false">CONCATENATE(A42," / ",B42," area / ",C42)</f>
        <v>Ecuador / Rural area / Southern Coastal Region</v>
      </c>
      <c r="CD42" s="105" t="s">
        <v>244</v>
      </c>
    </row>
    <row r="43" customFormat="false" ht="77.6" hidden="false" customHeight="false" outlineLevel="0" collapsed="false">
      <c r="A43" s="104" t="s">
        <v>248</v>
      </c>
      <c r="B43" s="88" t="s">
        <v>82</v>
      </c>
      <c r="C43" s="90" t="s">
        <v>68</v>
      </c>
      <c r="D43" s="105" t="s">
        <v>83</v>
      </c>
      <c r="E43" s="139" t="s">
        <v>70</v>
      </c>
      <c r="F43" s="107" t="s">
        <v>71</v>
      </c>
      <c r="G43" s="146" t="n">
        <v>5</v>
      </c>
      <c r="H43" s="108" t="n">
        <v>2</v>
      </c>
      <c r="I43" s="109" t="n">
        <v>1.53</v>
      </c>
      <c r="J43" s="110" t="str">
        <f aca="false">CC43</f>
        <v>Egypt, Arab Rep. / Rural area / All</v>
      </c>
      <c r="K43" s="133" t="s">
        <v>159</v>
      </c>
      <c r="L43" s="140" t="s">
        <v>249</v>
      </c>
      <c r="M43" s="147" t="n">
        <v>2022</v>
      </c>
      <c r="N43" s="137" t="n">
        <v>4337</v>
      </c>
      <c r="O43" s="115" t="n">
        <f aca="false">IFERROR(S43/G43,"NA")</f>
        <v>1327.122</v>
      </c>
      <c r="P43" s="116" t="n">
        <f aca="false">IFERROR(IF(ISBLANK(O43),"",T43/G43),"NA")</f>
        <v>69.2636504132483</v>
      </c>
      <c r="Q43" s="116" t="n">
        <f aca="false">IFERROR(IF(ISBLANK(O43),"",U43/G43),"NA")</f>
        <v>65.7744076627792</v>
      </c>
      <c r="R43" s="117" t="str">
        <f aca="false">IFERROR(V43/F43,"NA")</f>
        <v>NA</v>
      </c>
      <c r="S43" s="115" t="n">
        <f aca="false">N43*I43</f>
        <v>6635.61</v>
      </c>
      <c r="T43" s="117" t="n">
        <f aca="false" t="array" ref="T43:T43">IFERROR(S43/(INDEX('LCU per US$, period average'!$A$4:$O$270,MATCH(A43,'LCU per US$, period average'!$A$4:$A$270),MATCH(M43,'LCU per US$, period average'!$A$4:$O$4))),"NA")</f>
        <v>346.318252066242</v>
      </c>
      <c r="U43" s="117" t="n">
        <f aca="false">IFERROR(T43*HLOOKUP(M43,'LCU per US$, period average'!$A$4:$O$270,76),"NA")</f>
        <v>328.872038313896</v>
      </c>
      <c r="V43" s="118" t="n">
        <f aca="false" t="array" ref="V43:V43">IFERROR(S43/(INDEX('PPP private conversion factor'!$A$4:$O$270,MATCH(A43,'PPP private conversion factor'!$A$4:$A$270),MATCH(M43,'PPP private conversion factor'!$A$4:$O$4))),"NA")</f>
        <v>1478.98443265317</v>
      </c>
      <c r="W43" s="119" t="str">
        <f aca="false">CC43</f>
        <v>Egypt, Arab Rep. / Rural area / All</v>
      </c>
      <c r="X43" s="120" t="s">
        <v>210</v>
      </c>
      <c r="Y43" s="121" t="n">
        <v>2019</v>
      </c>
      <c r="Z43" s="122" t="n">
        <v>0.688</v>
      </c>
      <c r="AA43" s="123" t="n">
        <v>6.85</v>
      </c>
      <c r="AB43" s="123" t="n">
        <v>42.3</v>
      </c>
      <c r="AC43" s="124" t="n">
        <f aca="false" t="array" ref="AC43:AC43">IFERROR(AE43/(INDEX('LCU per US$, period average'!$A$4:$O$270,MATCH(A43,'LCU per US$, period average'!$A$4:$A$270),MATCH(Y43,'LCU per US$, period average'!$A$4:$O$4))),"NA")</f>
        <v>76.7275704597324</v>
      </c>
      <c r="AD43" s="125" t="n">
        <f aca="false">IFERROR(AC43*HLOOKUP(Y43,'LCU per US$, period average'!$B$4:$O$270,76),"NA")</f>
        <v>68.5389169541457</v>
      </c>
      <c r="AE43" s="124" t="n">
        <f aca="false">IFERROR(AB43*30.42,"NA")</f>
        <v>1286.766</v>
      </c>
      <c r="AF43" s="124" t="n">
        <f aca="false" t="array" ref="AF43:AF43">IFERROR(AE43/(INDEX('PPP private conversion factor'!$A$4:$O$270,MATCH(A43,'PPP private conversion factor'!$A$4:$A$270),MATCH(Y43,'PPP private conversion factor'!$A$4:$O$4))),"NA")</f>
        <v>315.384918160124</v>
      </c>
      <c r="AG43" s="126" t="n">
        <f aca="false">IFERROR(AC43*G43,"NA")</f>
        <v>383.637852298662</v>
      </c>
      <c r="AH43" s="126" t="n">
        <f aca="false">IFERROR(AD43*G43,"NA")</f>
        <v>342.694584770728</v>
      </c>
      <c r="AI43" s="126" t="n">
        <f aca="false">IFERROR(AE43*G43,"NA")</f>
        <v>6433.83</v>
      </c>
      <c r="AJ43" s="126" t="n">
        <f aca="false">IFERROR(AF43*G43,"NA")</f>
        <v>1576.92459080062</v>
      </c>
      <c r="AK43" s="127" t="str">
        <f aca="false">CC43</f>
        <v>Egypt, Arab Rep. / Rural area / All</v>
      </c>
      <c r="AL43" s="138" t="s">
        <v>75</v>
      </c>
      <c r="AM43" s="142" t="n">
        <v>2017</v>
      </c>
      <c r="AN43" s="141"/>
      <c r="AO43" s="115" t="n">
        <f aca="false">IFERROR(4.16*(INDEX('LCU per US$, period average'!$A$4:$O$270,MATCH(A43,'LCU per US$, period average'!$A$4:$A$270),MATCH(AM43,'LCU per US$, period average'!$A$4:$O$4))),"NA")</f>
        <v>73.9753394226646</v>
      </c>
      <c r="AP43" s="115" t="n">
        <f aca="false">AO43*30.42</f>
        <v>2250.32982523746</v>
      </c>
      <c r="AQ43" s="115" t="n">
        <f aca="false" t="array" ref="AQ43:AQ43">IFERROR(AP43/(INDEX('LCU per US$, period average'!$A$4:$O$270,MATCH(A43,'LCU per US$, period average'!$A$4:$A$270),MATCH(AM43,'LCU per US$, period average'!$A$4:$O$4))),"NA")</f>
        <v>126.5472</v>
      </c>
      <c r="AR43" s="117" t="n">
        <f aca="false">IFERROR(AQ43*HLOOKUP(AM43,'LCU per US$, period average'!$A$4:$O$270,76),"NA")</f>
        <v>112.020278496066</v>
      </c>
      <c r="AS43" s="115" t="n">
        <f aca="false" t="array" ref="AS43:AS43">IFERROR(AP43/(INDEX('PPP private conversion factor'!$A$4:$O$270,MATCH(A43,'PPP private conversion factor'!$A$4:$A$270),MATCH(AM43,'PPP private conversion factor'!$A$4:$O$4))),"NA")</f>
        <v>660.349117954699</v>
      </c>
      <c r="AT43" s="115" t="e">
        <f aca="false">AP43*E43</f>
        <v>#VALUE!</v>
      </c>
      <c r="AU43" s="115" t="str">
        <f aca="false">IFERROR(AQ43*E43,"NA")</f>
        <v>NA</v>
      </c>
      <c r="AV43" s="115" t="str">
        <f aca="false">IFERROR(AR43*E43,"NA")</f>
        <v>NA</v>
      </c>
      <c r="AW43" s="129" t="str">
        <f aca="false">IFERROR(AS43*E43,"NA")</f>
        <v>NA</v>
      </c>
      <c r="AX43" s="130" t="str">
        <f aca="false">CC43</f>
        <v>Egypt, Arab Rep. / Rural area / All</v>
      </c>
      <c r="AY43" s="147" t="n">
        <v>2022</v>
      </c>
      <c r="AZ43" s="149" t="s">
        <v>77</v>
      </c>
      <c r="BA43" s="116" t="n">
        <v>5048</v>
      </c>
      <c r="BB43" s="115" t="n">
        <f aca="false" t="array" ref="BB43:BB43">IFERROR(BA43/(INDEX('LCU per US$, period average'!$A$4:$O$270,MATCH(A43,'LCU per US$, period average'!$A$4:$A$270),MATCH(AY43,'LCU per US$, period average'!$A$4:$O$4))),"NA")</f>
        <v>263.459506575942</v>
      </c>
      <c r="BC43" s="117" t="n">
        <f aca="false">IFERROR(BB43*HLOOKUP(AY43,'LCU per US$, period average'!$A$4:$O$270,76),"NA")</f>
        <v>250.187405439522</v>
      </c>
      <c r="BD43" s="116" t="n">
        <f aca="false" t="array" ref="BD43:BD43">IFERROR(BA43/(INDEX('PPP private conversion factor'!$A$4:$O$270,MATCH(A43,'PPP private conversion factor'!$A$4:$A$270),MATCH(AY43,'PPP private conversion factor'!$A$4:$O$4))),"NA")</f>
        <v>1125.12842316429</v>
      </c>
      <c r="BE43" s="116" t="n">
        <f aca="false">IFERROR(BA43*H43,"NA")</f>
        <v>10096</v>
      </c>
      <c r="BF43" s="116" t="n">
        <f aca="false">IFERROR(BB43*H43,"NA")</f>
        <v>526.919013151884</v>
      </c>
      <c r="BG43" s="116" t="n">
        <f aca="false">IFERROR(BC43*H43,"NA")</f>
        <v>500.374810879044</v>
      </c>
      <c r="BH43" s="118" t="n">
        <f aca="false">IFERROR(BD43*H43,"NA")</f>
        <v>2250.25684632858</v>
      </c>
      <c r="BI43" s="116" t="str">
        <f aca="false">CC43</f>
        <v>Egypt, Arab Rep. / Rural area / All</v>
      </c>
      <c r="BJ43" s="113" t="n">
        <v>2023</v>
      </c>
      <c r="BK43" s="132" t="s">
        <v>250</v>
      </c>
      <c r="BL43" s="133" t="s">
        <v>79</v>
      </c>
      <c r="BM43" s="115" t="n">
        <v>2700</v>
      </c>
      <c r="BN43" s="115" t="n">
        <f aca="false" t="array" ref="BN43:BN43">IFERROR(BM43/(INDEX('LCU per US$, period average'!$A$4:$O$270,MATCH(A43,'LCU per US$, period average'!$A$4:$A$270),MATCH(BJ43,'LCU per US$, period average'!A$4:$O$4))),"NA")</f>
        <v>140.915346227227</v>
      </c>
      <c r="BO43" s="117" t="n">
        <f aca="false">IFERROR(BN43*HLOOKUP(BJ43,'LCU per US$, period average'!$A$4:$O$270,76),"NA")</f>
        <v>133.816559961709</v>
      </c>
      <c r="BP43" s="115" t="n">
        <f aca="false" t="array" ref="BP43:BP43">IFERROR(BM43/(INDEX('PPP private conversion factor'!$A$4:$O$270,MATCH(A43,'PPP private conversion factor'!$A$4:$A$270),MATCH(BJ43,'PPP private conversion factor'!$A$4:$O$4))),"NA")</f>
        <v>601.792143927018</v>
      </c>
      <c r="BQ43" s="115" t="n">
        <f aca="false">IFERROR(BM43*I43,"NA")</f>
        <v>4131</v>
      </c>
      <c r="BR43" s="115" t="n">
        <f aca="false">IFERROR(BN43*I43,"NA")</f>
        <v>215.600479727658</v>
      </c>
      <c r="BS43" s="115" t="n">
        <f aca="false">IFERROR(BO43*I43,"NA")</f>
        <v>204.739336741415</v>
      </c>
      <c r="BT43" s="115" t="n">
        <f aca="false">IFERROR(BP43*I43,"NA")</f>
        <v>920.741980208337</v>
      </c>
      <c r="BU43" s="113" t="s">
        <v>251</v>
      </c>
      <c r="BV43" s="134" t="s">
        <v>252</v>
      </c>
      <c r="BW43" s="135"/>
      <c r="BX43" s="143"/>
      <c r="BY43" s="143"/>
      <c r="BZ43" s="143"/>
      <c r="CA43" s="143"/>
      <c r="CB43" s="143"/>
      <c r="CC43" s="136" t="str">
        <f aca="false">CONCATENATE(A43," / ",B43," area / ",C43)</f>
        <v>Egypt, Arab Rep. / Rural area / All</v>
      </c>
      <c r="CD43" s="105" t="s">
        <v>83</v>
      </c>
    </row>
    <row r="44" customFormat="false" ht="77.6" hidden="false" customHeight="false" outlineLevel="0" collapsed="false">
      <c r="A44" s="104" t="s">
        <v>253</v>
      </c>
      <c r="B44" s="88" t="s">
        <v>87</v>
      </c>
      <c r="C44" s="90" t="s">
        <v>68</v>
      </c>
      <c r="D44" s="105" t="s">
        <v>145</v>
      </c>
      <c r="E44" s="106" t="s">
        <v>70</v>
      </c>
      <c r="F44" s="107" t="n">
        <v>2022</v>
      </c>
      <c r="G44" s="146" t="n">
        <v>4</v>
      </c>
      <c r="H44" s="108" t="n">
        <v>2</v>
      </c>
      <c r="I44" s="109" t="n">
        <v>1.56</v>
      </c>
      <c r="J44" s="110" t="str">
        <f aca="false">CC44</f>
        <v>El Salvador / Urban area / All</v>
      </c>
      <c r="K44" s="131" t="s">
        <v>159</v>
      </c>
      <c r="L44" s="112" t="s">
        <v>254</v>
      </c>
      <c r="M44" s="147" t="n">
        <v>2022</v>
      </c>
      <c r="N44" s="137" t="n">
        <v>466</v>
      </c>
      <c r="O44" s="115" t="n">
        <f aca="false">IFERROR(S44/G44,"NA")</f>
        <v>181.74</v>
      </c>
      <c r="P44" s="116" t="n">
        <f aca="false">IFERROR(IF(ISBLANK(O44),"",T44/G44),"NA")</f>
        <v>181.74</v>
      </c>
      <c r="Q44" s="116" t="n">
        <f aca="false">IFERROR(IF(ISBLANK(O44),"",U44/G44),"NA")</f>
        <v>172.584620898742</v>
      </c>
      <c r="R44" s="117" t="n">
        <f aca="false">IFERROR(V44/F44,"NA")</f>
        <v>0.745572742324853</v>
      </c>
      <c r="S44" s="115" t="n">
        <f aca="false">N44*I44</f>
        <v>726.96</v>
      </c>
      <c r="T44" s="117" t="n">
        <f aca="false" t="array" ref="T44:T44">IFERROR(S44/(INDEX('LCU per US$, period average'!$A$4:$O$270,MATCH(A44,'LCU per US$, period average'!$A$4:$A$270),MATCH(M44,'LCU per US$, period average'!$A$4:$O$4))),"NA")</f>
        <v>726.96</v>
      </c>
      <c r="U44" s="117" t="n">
        <f aca="false">IFERROR(T44*HLOOKUP(M44,'LCU per US$, period average'!$A$4:$O$270,76),"NA")</f>
        <v>690.33848359497</v>
      </c>
      <c r="V44" s="118" t="n">
        <f aca="false" t="array" ref="V44:V44">IFERROR(S44/(INDEX('PPP private conversion factor'!$A$4:$O$270,MATCH(A44,'PPP private conversion factor'!$A$4:$A$270),MATCH(M44,'PPP private conversion factor'!$A$4:$O$4))),"NA")</f>
        <v>1507.54808498085</v>
      </c>
      <c r="W44" s="119" t="str">
        <f aca="false">CC44</f>
        <v>El Salvador / Urban area / All</v>
      </c>
      <c r="X44" s="152" t="s">
        <v>210</v>
      </c>
      <c r="Y44" s="121" t="n">
        <v>2021</v>
      </c>
      <c r="Z44" s="122" t="n">
        <v>0.688</v>
      </c>
      <c r="AA44" s="123" t="n">
        <v>6.85</v>
      </c>
      <c r="AB44" s="123" t="n">
        <v>3.8</v>
      </c>
      <c r="AC44" s="124" t="n">
        <f aca="false" t="array" ref="AC44:AC44">IFERROR(AE44/(INDEX('LCU per US$, period average'!$A$4:$O$270,MATCH(A44,'LCU per US$, period average'!$A$4:$A$270),MATCH(Y44,'LCU per US$, period average'!$A$4:$O$4))),"NA")</f>
        <v>115.596</v>
      </c>
      <c r="AD44" s="125" t="n">
        <f aca="false">IFERROR(AC44*HLOOKUP(Y44,'LCU per US$, period average'!$B$4:$O$270,76),"NA")</f>
        <v>97.7357404791805</v>
      </c>
      <c r="AE44" s="124" t="n">
        <f aca="false">IFERROR(AB44*30.42,"NA")</f>
        <v>115.596</v>
      </c>
      <c r="AF44" s="124" t="n">
        <f aca="false" t="array" ref="AF44:AF44">IFERROR(AE44/(INDEX('PPP private conversion factor'!$A$4:$O$270,MATCH(A44,'PPP private conversion factor'!$A$4:$A$270),MATCH(Y44,'PPP private conversion factor'!$A$4:$O$4))),"NA")</f>
        <v>237.934615692438</v>
      </c>
      <c r="AG44" s="126" t="n">
        <f aca="false">IFERROR(AC44*G44,"NA")</f>
        <v>462.384</v>
      </c>
      <c r="AH44" s="126" t="n">
        <f aca="false">IFERROR(AD44*G44,"NA")</f>
        <v>390.942961916722</v>
      </c>
      <c r="AI44" s="126" t="n">
        <f aca="false">IFERROR(AE44*G44,"NA")</f>
        <v>462.384</v>
      </c>
      <c r="AJ44" s="126" t="n">
        <f aca="false">IFERROR(AF44*G44,"NA")</f>
        <v>951.738462769753</v>
      </c>
      <c r="AK44" s="127" t="str">
        <f aca="false">CC44</f>
        <v>El Salvador / Urban area / All</v>
      </c>
      <c r="AL44" s="138" t="s">
        <v>75</v>
      </c>
      <c r="AM44" s="142" t="n">
        <v>2017</v>
      </c>
      <c r="AN44" s="141"/>
      <c r="AO44" s="115" t="n">
        <f aca="false">IFERROR(5.97*(INDEX('LCU per US$, period average'!$A$4:$O$270,MATCH(A44,'LCU per US$, period average'!$A$4:$A$270),MATCH(AM44,'LCU per US$, period average'!$A$4:$O$4))),"NA")</f>
        <v>5.97</v>
      </c>
      <c r="AP44" s="115" t="n">
        <f aca="false">AO44*30.42</f>
        <v>181.6074</v>
      </c>
      <c r="AQ44" s="115" t="n">
        <f aca="false" t="array" ref="AQ44:AQ44">IFERROR(AP44/(INDEX('LCU per US$, period average'!$A$4:$O$270,MATCH(A44,'LCU per US$, period average'!$A$4:$A$270),MATCH(AM44,'LCU per US$, period average'!$A$4:$O$4))),"NA")</f>
        <v>181.6074</v>
      </c>
      <c r="AR44" s="117" t="n">
        <f aca="false">IFERROR(AQ44*HLOOKUP(AM44,'LCU per US$, period average'!$A$4:$O$270,76),"NA")</f>
        <v>160.759870822479</v>
      </c>
      <c r="AS44" s="115" t="n">
        <f aca="false" t="array" ref="AS44:AS44">IFERROR(AP44/(INDEX('PPP private conversion factor'!$A$4:$O$270,MATCH(A44,'PPP private conversion factor'!$A$4:$A$270),MATCH(AM44,'PPP private conversion factor'!$A$4:$O$4))),"NA")</f>
        <v>352.636227707935</v>
      </c>
      <c r="AT44" s="115" t="e">
        <f aca="false">AP44*E44</f>
        <v>#VALUE!</v>
      </c>
      <c r="AU44" s="115" t="str">
        <f aca="false">IFERROR(AQ44*E44,"NA")</f>
        <v>NA</v>
      </c>
      <c r="AV44" s="115" t="str">
        <f aca="false">IFERROR(AR44*E44,"NA")</f>
        <v>NA</v>
      </c>
      <c r="AW44" s="129" t="str">
        <f aca="false">IFERROR(AS44*E44,"NA")</f>
        <v>NA</v>
      </c>
      <c r="AX44" s="130" t="str">
        <f aca="false">CC44</f>
        <v>El Salvador / Urban area / All</v>
      </c>
      <c r="AY44" s="147" t="n">
        <v>2022</v>
      </c>
      <c r="AZ44" s="157" t="s">
        <v>77</v>
      </c>
      <c r="BA44" s="116" t="n">
        <v>519</v>
      </c>
      <c r="BB44" s="115" t="n">
        <f aca="false" t="array" ref="BB44:BB44">IFERROR(BA44/(INDEX('LCU per US$, period average'!$A$4:$O$270,MATCH(A44,'LCU per US$, period average'!$A$4:$A$270),MATCH(AY44,'LCU per US$, period average'!$A$4:$O$4))),"NA")</f>
        <v>519</v>
      </c>
      <c r="BC44" s="117" t="n">
        <f aca="false">IFERROR(BB44*HLOOKUP(AY44,'LCU per US$, period average'!$A$4:$O$270,76),"NA")</f>
        <v>492.854727888452</v>
      </c>
      <c r="BD44" s="116" t="n">
        <f aca="false" t="array" ref="BD44:BD44">IFERROR(BA44/(INDEX('PPP private conversion factor'!$A$4:$O$270,MATCH(A44,'PPP private conversion factor'!$A$4:$A$270),MATCH(AY44,'PPP private conversion factor'!$A$4:$O$4))),"NA")</f>
        <v>1076.28680547081</v>
      </c>
      <c r="BE44" s="116" t="n">
        <f aca="false">IFERROR(BA44*H44,"NA")</f>
        <v>1038</v>
      </c>
      <c r="BF44" s="116" t="n">
        <f aca="false">IFERROR(BB44*H44,"NA")</f>
        <v>1038</v>
      </c>
      <c r="BG44" s="116" t="n">
        <f aca="false">IFERROR(BC44*H44,"NA")</f>
        <v>985.709455776905</v>
      </c>
      <c r="BH44" s="118" t="n">
        <f aca="false">IFERROR(BD44*H44,"NA")</f>
        <v>2152.57361094163</v>
      </c>
      <c r="BI44" s="116" t="str">
        <f aca="false">CC44</f>
        <v>El Salvador / Urban area / All</v>
      </c>
      <c r="BJ44" s="113" t="n">
        <v>2023</v>
      </c>
      <c r="BK44" s="132" t="s">
        <v>255</v>
      </c>
      <c r="BL44" s="158" t="s">
        <v>79</v>
      </c>
      <c r="BM44" s="115" t="n">
        <v>243.46</v>
      </c>
      <c r="BN44" s="115" t="n">
        <f aca="false" t="array" ref="BN44:BN44">IFERROR(BM44/(INDEX('LCU per US$, period average'!$A$4:$O$270,MATCH(A44,'LCU per US$, period average'!$A$4:$A$270),MATCH(BJ44,'LCU per US$, period average'!A$4:$O$4))),"NA")</f>
        <v>243.46</v>
      </c>
      <c r="BO44" s="117" t="n">
        <f aca="false">IFERROR(BN44*HLOOKUP(BJ44,'LCU per US$, period average'!$A$4:$O$270,76),"NA")</f>
        <v>231.195398943589</v>
      </c>
      <c r="BP44" s="115" t="n">
        <f aca="false" t="array" ref="BP44:BP44">IFERROR(BM44/(INDEX('PPP private conversion factor'!$A$4:$O$270,MATCH(A44,'PPP private conversion factor'!$A$4:$A$270),MATCH(BJ44,'PPP private conversion factor'!$A$4:$O$4))),"NA")</f>
        <v>504.880126512378</v>
      </c>
      <c r="BQ44" s="115" t="n">
        <f aca="false">IFERROR(BM44*I44,"NA")</f>
        <v>379.7976</v>
      </c>
      <c r="BR44" s="115" t="n">
        <f aca="false">IFERROR(BN44*I44,"NA")</f>
        <v>379.7976</v>
      </c>
      <c r="BS44" s="115" t="n">
        <f aca="false">IFERROR(BO44*I44,"NA")</f>
        <v>360.664822351999</v>
      </c>
      <c r="BT44" s="115" t="n">
        <f aca="false">IFERROR(BP44*I44,"NA")</f>
        <v>787.61299735931</v>
      </c>
      <c r="BU44" s="113" t="s">
        <v>247</v>
      </c>
      <c r="BV44" s="134" t="s">
        <v>61</v>
      </c>
      <c r="BW44" s="135"/>
      <c r="BX44" s="143"/>
      <c r="BY44" s="143"/>
      <c r="BZ44" s="143"/>
      <c r="CA44" s="143"/>
      <c r="CB44" s="143"/>
      <c r="CC44" s="136" t="str">
        <f aca="false">CONCATENATE(A44," / ",B44," area / ",C44)</f>
        <v>El Salvador / Urban area / All</v>
      </c>
      <c r="CD44" s="105" t="s">
        <v>145</v>
      </c>
    </row>
    <row r="45" customFormat="false" ht="77.6" hidden="false" customHeight="false" outlineLevel="0" collapsed="false">
      <c r="A45" s="104" t="s">
        <v>253</v>
      </c>
      <c r="B45" s="88" t="s">
        <v>82</v>
      </c>
      <c r="C45" s="90" t="s">
        <v>68</v>
      </c>
      <c r="D45" s="105" t="s">
        <v>83</v>
      </c>
      <c r="E45" s="106" t="s">
        <v>70</v>
      </c>
      <c r="F45" s="107" t="s">
        <v>71</v>
      </c>
      <c r="G45" s="146" t="n">
        <v>4.5</v>
      </c>
      <c r="H45" s="108" t="n">
        <v>2</v>
      </c>
      <c r="I45" s="109" t="n">
        <v>1.59</v>
      </c>
      <c r="J45" s="110" t="str">
        <f aca="false">CC45</f>
        <v>El Salvador / Rural area / All</v>
      </c>
      <c r="K45" s="131" t="s">
        <v>159</v>
      </c>
      <c r="L45" s="112" t="s">
        <v>254</v>
      </c>
      <c r="M45" s="147" t="n">
        <v>2022</v>
      </c>
      <c r="N45" s="137" t="n">
        <v>352</v>
      </c>
      <c r="O45" s="115" t="n">
        <f aca="false">IFERROR(S45/G45,"NA")</f>
        <v>124.373333333333</v>
      </c>
      <c r="P45" s="116" t="n">
        <f aca="false">IFERROR(IF(ISBLANK(O45),"",T45/G45),"NA")</f>
        <v>124.373333333333</v>
      </c>
      <c r="Q45" s="116" t="n">
        <f aca="false">IFERROR(IF(ISBLANK(O45),"",U45/G45),"NA")</f>
        <v>118.107871592639</v>
      </c>
      <c r="R45" s="117" t="str">
        <f aca="false">IFERROR(V45/F45,"NA")</f>
        <v>NA</v>
      </c>
      <c r="S45" s="115" t="n">
        <f aca="false">N45*I45</f>
        <v>559.68</v>
      </c>
      <c r="T45" s="117" t="n">
        <f aca="false" t="array" ref="T45:T45">IFERROR(S45/(INDEX('LCU per US$, period average'!$A$4:$O$270,MATCH(A45,'LCU per US$, period average'!$A$4:$A$270),MATCH(M45,'LCU per US$, period average'!$A$4:$O$4))),"NA")</f>
        <v>559.68</v>
      </c>
      <c r="U45" s="117" t="n">
        <f aca="false">IFERROR(T45*HLOOKUP(M45,'LCU per US$, period average'!$A$4:$O$270,76),"NA")</f>
        <v>531.485422166877</v>
      </c>
      <c r="V45" s="118" t="n">
        <f aca="false" t="array" ref="V45:V45">IFERROR(S45/(INDEX('PPP private conversion factor'!$A$4:$O$270,MATCH(A45,'PPP private conversion factor'!$A$4:$A$270),MATCH(M45,'PPP private conversion factor'!$A$4:$O$4))),"NA")</f>
        <v>1160.64778282448</v>
      </c>
      <c r="W45" s="119" t="str">
        <f aca="false">CC45</f>
        <v>El Salvador / Rural area / All</v>
      </c>
      <c r="X45" s="152" t="s">
        <v>210</v>
      </c>
      <c r="Y45" s="121" t="n">
        <v>2021</v>
      </c>
      <c r="Z45" s="122" t="n">
        <v>0.284</v>
      </c>
      <c r="AA45" s="123" t="n">
        <v>6.85</v>
      </c>
      <c r="AB45" s="123" t="n">
        <v>3.8</v>
      </c>
      <c r="AC45" s="124" t="n">
        <f aca="false" t="array" ref="AC45:AC45">IFERROR(AE45/(INDEX('LCU per US$, period average'!$A$4:$O$270,MATCH(A45,'LCU per US$, period average'!$A$4:$A$270),MATCH(Y45,'LCU per US$, period average'!$A$4:$O$4))),"NA")</f>
        <v>115.596</v>
      </c>
      <c r="AD45" s="125" t="n">
        <f aca="false">IFERROR(AC45*HLOOKUP(Y45,'LCU per US$, period average'!$B$4:$O$270,76),"NA")</f>
        <v>97.7357404791805</v>
      </c>
      <c r="AE45" s="124" t="n">
        <f aca="false">IFERROR(AB45*30.42,"NA")</f>
        <v>115.596</v>
      </c>
      <c r="AF45" s="124" t="n">
        <f aca="false" t="array" ref="AF45:AF45">IFERROR(AE45/(INDEX('PPP private conversion factor'!$A$4:$O$270,MATCH(A45,'PPP private conversion factor'!$A$4:$A$270),MATCH(Y45,'PPP private conversion factor'!$A$4:$O$4))),"NA")</f>
        <v>237.934615692438</v>
      </c>
      <c r="AG45" s="126" t="n">
        <f aca="false">IFERROR(AC45*G45,"NA")</f>
        <v>520.182</v>
      </c>
      <c r="AH45" s="126" t="n">
        <f aca="false">IFERROR(AD45*G45,"NA")</f>
        <v>439.810832156312</v>
      </c>
      <c r="AI45" s="126" t="n">
        <f aca="false">IFERROR(AE45*G45,"NA")</f>
        <v>520.182</v>
      </c>
      <c r="AJ45" s="126" t="n">
        <f aca="false">IFERROR(AF45*G45,"NA")</f>
        <v>1070.70577061597</v>
      </c>
      <c r="AK45" s="127" t="str">
        <f aca="false">CC45</f>
        <v>El Salvador / Rural area / All</v>
      </c>
      <c r="AL45" s="138" t="s">
        <v>75</v>
      </c>
      <c r="AM45" s="142" t="n">
        <v>2017</v>
      </c>
      <c r="AN45" s="141"/>
      <c r="AO45" s="115" t="n">
        <f aca="false">IFERROR(5.97*(INDEX('LCU per US$, period average'!$A$4:$O$270,MATCH(A45,'LCU per US$, period average'!$A$4:$A$270),MATCH(AM45,'LCU per US$, period average'!$A$4:$O$4))),"NA")</f>
        <v>5.97</v>
      </c>
      <c r="AP45" s="115" t="n">
        <f aca="false">AO45*30.42</f>
        <v>181.6074</v>
      </c>
      <c r="AQ45" s="115" t="n">
        <f aca="false" t="array" ref="AQ45:AQ45">IFERROR(AP45/(INDEX('LCU per US$, period average'!$A$4:$O$270,MATCH(A45,'LCU per US$, period average'!$A$4:$A$270),MATCH(AM45,'LCU per US$, period average'!$A$4:$O$4))),"NA")</f>
        <v>181.6074</v>
      </c>
      <c r="AR45" s="117" t="n">
        <f aca="false">IFERROR(AQ45*HLOOKUP(AM45,'LCU per US$, period average'!$A$4:$O$270,76),"NA")</f>
        <v>160.759870822479</v>
      </c>
      <c r="AS45" s="115" t="n">
        <f aca="false" t="array" ref="AS45:AS45">IFERROR(AP45/(INDEX('PPP private conversion factor'!$A$4:$O$270,MATCH(A45,'PPP private conversion factor'!$A$4:$A$270),MATCH(AM45,'PPP private conversion factor'!$A$4:$O$4))),"NA")</f>
        <v>352.636227707935</v>
      </c>
      <c r="AT45" s="115" t="e">
        <f aca="false">AP45*E45</f>
        <v>#VALUE!</v>
      </c>
      <c r="AU45" s="115" t="str">
        <f aca="false">IFERROR(AQ45*E45,"NA")</f>
        <v>NA</v>
      </c>
      <c r="AV45" s="115" t="str">
        <f aca="false">IFERROR(AR45*E45,"NA")</f>
        <v>NA</v>
      </c>
      <c r="AW45" s="129" t="str">
        <f aca="false">IFERROR(AS45*E45,"NA")</f>
        <v>NA</v>
      </c>
      <c r="AX45" s="130" t="str">
        <f aca="false">CC45</f>
        <v>El Salvador / Rural area / All</v>
      </c>
      <c r="AY45" s="147" t="n">
        <v>2022</v>
      </c>
      <c r="AZ45" s="157" t="s">
        <v>77</v>
      </c>
      <c r="BA45" s="116" t="n">
        <v>393</v>
      </c>
      <c r="BB45" s="115" t="n">
        <f aca="false" t="array" ref="BB45:BB45">IFERROR(BA45/(INDEX('LCU per US$, period average'!$A$4:$O$270,MATCH(A45,'LCU per US$, period average'!$A$4:$A$270),MATCH(AY45,'LCU per US$, period average'!$A$4:$O$4))),"NA")</f>
        <v>393</v>
      </c>
      <c r="BC45" s="117" t="n">
        <f aca="false">IFERROR(BB45*HLOOKUP(AY45,'LCU per US$, period average'!$A$4:$O$270,76),"NA")</f>
        <v>373.202134990678</v>
      </c>
      <c r="BD45" s="116" t="n">
        <f aca="false" t="array" ref="BD45:BD45">IFERROR(BA45/(INDEX('PPP private conversion factor'!$A$4:$O$270,MATCH(A45,'PPP private conversion factor'!$A$4:$A$270),MATCH(AY45,'PPP private conversion factor'!$A$4:$O$4))),"NA")</f>
        <v>814.991742870963</v>
      </c>
      <c r="BE45" s="116" t="n">
        <f aca="false">IFERROR(BA45*H45,"NA")</f>
        <v>786</v>
      </c>
      <c r="BF45" s="116" t="n">
        <f aca="false">IFERROR(BB45*H45,"NA")</f>
        <v>786</v>
      </c>
      <c r="BG45" s="116" t="n">
        <f aca="false">IFERROR(BC45*H45,"NA")</f>
        <v>746.404269981356</v>
      </c>
      <c r="BH45" s="118" t="n">
        <f aca="false">IFERROR(BD45*H45,"NA")</f>
        <v>1629.98348574193</v>
      </c>
      <c r="BI45" s="116" t="str">
        <f aca="false">CC45</f>
        <v>El Salvador / Rural area / All</v>
      </c>
      <c r="BJ45" s="113" t="n">
        <v>2023</v>
      </c>
      <c r="BK45" s="132" t="s">
        <v>255</v>
      </c>
      <c r="BL45" s="158" t="s">
        <v>79</v>
      </c>
      <c r="BM45" s="115" t="n">
        <v>243.46</v>
      </c>
      <c r="BN45" s="115" t="n">
        <f aca="false" t="array" ref="BN45:BN45">IFERROR(BM45/(INDEX('LCU per US$, period average'!$A$4:$O$270,MATCH(A45,'LCU per US$, period average'!$A$4:$A$270),MATCH(BJ45,'LCU per US$, period average'!A$4:$O$4))),"NA")</f>
        <v>243.46</v>
      </c>
      <c r="BO45" s="117" t="n">
        <f aca="false">IFERROR(BN45*HLOOKUP(BJ45,'LCU per US$, period average'!$A$4:$O$270,76),"NA")</f>
        <v>231.195398943589</v>
      </c>
      <c r="BP45" s="115" t="n">
        <f aca="false" t="array" ref="BP45:BP45">IFERROR(BM45/(INDEX('PPP private conversion factor'!$A$4:$O$270,MATCH(A45,'PPP private conversion factor'!$A$4:$A$270),MATCH(BJ45,'PPP private conversion factor'!$A$4:$O$4))),"NA")</f>
        <v>504.880126512378</v>
      </c>
      <c r="BQ45" s="115" t="n">
        <f aca="false">IFERROR(BM45*I45,"NA")</f>
        <v>387.1014</v>
      </c>
      <c r="BR45" s="115" t="n">
        <f aca="false">IFERROR(BN45*I45,"NA")</f>
        <v>387.1014</v>
      </c>
      <c r="BS45" s="115" t="n">
        <f aca="false">IFERROR(BO45*I45,"NA")</f>
        <v>367.600684320306</v>
      </c>
      <c r="BT45" s="115" t="n">
        <f aca="false">IFERROR(BP45*I45,"NA")</f>
        <v>802.759401154681</v>
      </c>
      <c r="BU45" s="113" t="s">
        <v>247</v>
      </c>
      <c r="BV45" s="134" t="s">
        <v>61</v>
      </c>
      <c r="BW45" s="135"/>
      <c r="BX45" s="143"/>
      <c r="BY45" s="143"/>
      <c r="BZ45" s="143"/>
      <c r="CA45" s="143"/>
      <c r="CB45" s="143"/>
      <c r="CC45" s="136" t="str">
        <f aca="false">CONCATENATE(A45," / ",B45," area / ",C45)</f>
        <v>El Salvador / Rural area / All</v>
      </c>
      <c r="CD45" s="105" t="s">
        <v>83</v>
      </c>
    </row>
    <row r="46" s="170" customFormat="true" ht="77.6" hidden="false" customHeight="false" outlineLevel="0" collapsed="false">
      <c r="A46" s="172" t="s">
        <v>256</v>
      </c>
      <c r="B46" s="88" t="s">
        <v>257</v>
      </c>
      <c r="C46" s="90" t="s">
        <v>258</v>
      </c>
      <c r="D46" s="105" t="s">
        <v>259</v>
      </c>
      <c r="E46" s="106" t="s">
        <v>84</v>
      </c>
      <c r="F46" s="107" t="s">
        <v>260</v>
      </c>
      <c r="G46" s="173" t="n">
        <v>4.88</v>
      </c>
      <c r="H46" s="108" t="n">
        <v>2</v>
      </c>
      <c r="I46" s="174" t="n">
        <v>1.77</v>
      </c>
      <c r="J46" s="110" t="str">
        <f aca="false">CC46</f>
        <v>Ethiopia / Rural Guji zone area / Oromia Region</v>
      </c>
      <c r="K46" s="111" t="s">
        <v>77</v>
      </c>
      <c r="L46" s="112" t="s">
        <v>261</v>
      </c>
      <c r="M46" s="147" t="n">
        <v>2021</v>
      </c>
      <c r="N46" s="137"/>
      <c r="O46" s="115" t="n">
        <f aca="false">IFERROR(S46/G46,"NA")</f>
        <v>1750.81967213115</v>
      </c>
      <c r="P46" s="116" t="n">
        <f aca="false">IFERROR(IF(ISBLANK(O46),"",T46/G46),"NA")</f>
        <v>40.0335790648327</v>
      </c>
      <c r="Q46" s="116" t="n">
        <f aca="false">IFERROR(IF(ISBLANK(O46),"",U46/G46),"NA")</f>
        <v>33.8481564581235</v>
      </c>
      <c r="R46" s="117" t="str">
        <f aca="false">IFERROR(V46/F46,"NA")</f>
        <v>NA</v>
      </c>
      <c r="S46" s="115" t="n">
        <v>8544</v>
      </c>
      <c r="T46" s="117" t="n">
        <f aca="false" t="array" ref="T46:T46">IFERROR(S46/(INDEX('LCU per US$, period average'!$A$4:$O$270,MATCH(A46,'LCU per US$, period average'!$A$4:$A$270),MATCH(M46,'LCU per US$, period average'!$A$4:$O$4))),"NA")</f>
        <v>195.363865836384</v>
      </c>
      <c r="U46" s="117" t="n">
        <f aca="false">IFERROR(T46*HLOOKUP(M46,'LCU per US$, period average'!$A$4:$O$270,76),"NA")</f>
        <v>165.179003515643</v>
      </c>
      <c r="V46" s="118" t="n">
        <f aca="false" t="array" ref="V46:V46">IFERROR(S46/(INDEX('PPP private conversion factor'!$A$4:$O$270,MATCH(A46,'PPP private conversion factor'!$A$4:$A$270),MATCH(M46,'PPP private conversion factor'!$A$4:$O$4))),"NA")</f>
        <v>552.371960401367</v>
      </c>
      <c r="W46" s="119" t="str">
        <f aca="false">CC46</f>
        <v>Ethiopia / Rural Guji zone area / Oromia Region</v>
      </c>
      <c r="X46" s="152" t="s">
        <v>262</v>
      </c>
      <c r="Y46" s="121" t="n">
        <v>2015</v>
      </c>
      <c r="Z46" s="122" t="n">
        <v>0.909</v>
      </c>
      <c r="AA46" s="123" t="n">
        <v>6.85</v>
      </c>
      <c r="AB46" s="123" t="n">
        <v>50.2</v>
      </c>
      <c r="AC46" s="124" t="n">
        <f aca="false" t="array" ref="AC46:AC46">IFERROR(AE46/(INDEX('LCU per US$, period average'!$A$4:$O$270,MATCH(A46,'LCU per US$, period average'!$A$4:$A$270),MATCH(Y46,'LCU per US$, period average'!$A$4:$O$4))),"NA")</f>
        <v>74.2136961083509</v>
      </c>
      <c r="AD46" s="125" t="n">
        <f aca="false">IFERROR(AC46*HLOOKUP(Y46,'LCU per US$, period average'!$B$4:$O$270,76),"NA")</f>
        <v>66.8885388673092</v>
      </c>
      <c r="AE46" s="124" t="n">
        <f aca="false">IFERROR(AB46*30.42,"NA")</f>
        <v>1527.084</v>
      </c>
      <c r="AF46" s="124" t="n">
        <f aca="false" t="array" ref="AF46:AF46">IFERROR(AE46/(INDEX('PPP private conversion factor'!$A$4:$O$270,MATCH(A46,'PPP private conversion factor'!$A$4:$A$270),MATCH(Y46,'PPP private conversion factor'!$A$4:$O$4))),"NA")</f>
        <v>193.807101259763</v>
      </c>
      <c r="AG46" s="126" t="n">
        <f aca="false">IFERROR(AC46*G46,"NA")</f>
        <v>362.162837008752</v>
      </c>
      <c r="AH46" s="126" t="n">
        <f aca="false">IFERROR(AD46*G46,"NA")</f>
        <v>326.416069672469</v>
      </c>
      <c r="AI46" s="126" t="n">
        <f aca="false">IFERROR(AE46*G46,"NA")</f>
        <v>7452.16992</v>
      </c>
      <c r="AJ46" s="126" t="n">
        <f aca="false">IFERROR(AF46*G46,"NA")</f>
        <v>945.778654147642</v>
      </c>
      <c r="AK46" s="127" t="str">
        <f aca="false">CC46</f>
        <v>Ethiopia / Rural Guji zone area / Oromia Region</v>
      </c>
      <c r="AL46" s="138" t="s">
        <v>75</v>
      </c>
      <c r="AM46" s="142" t="n">
        <v>2015</v>
      </c>
      <c r="AN46" s="141"/>
      <c r="AO46" s="115" t="n">
        <f aca="false">IFERROR(2.04*(INDEX('LCU per US$, period average'!$A$4:$O$270,MATCH(A46,'LCU per US$, period average'!$A$4:$A$270),MATCH(AM46,'LCU per US$, period average'!$A$4:$O$4))),"NA")</f>
        <v>41.97677145</v>
      </c>
      <c r="AP46" s="115" t="n">
        <f aca="false">AO46*30.42</f>
        <v>1276.933387509</v>
      </c>
      <c r="AQ46" s="115" t="n">
        <f aca="false" t="array" ref="AQ46:AQ46">IFERROR(AP46/(INDEX('LCU per US$, period average'!$A$4:$O$270,MATCH(A46,'LCU per US$, period average'!$A$4:$A$270),MATCH(AM46,'LCU per US$, period average'!$A$4:$O$4))),"NA")</f>
        <v>62.0568</v>
      </c>
      <c r="AR46" s="117" t="n">
        <f aca="false">IFERROR(AQ46*HLOOKUP(AM46,'LCU per US$, period average'!$A$4:$O$270,76),"NA")</f>
        <v>55.9315718856072</v>
      </c>
      <c r="AS46" s="115" t="n">
        <f aca="false" t="array" ref="AS46:AS46">IFERROR(AP46/(INDEX('PPP private conversion factor'!$A$4:$O$270,MATCH(A46,'PPP private conversion factor'!$A$4:$A$270),MATCH(AM46,'PPP private conversion factor'!$A$4:$O$4))),"NA")</f>
        <v>162.05968914279</v>
      </c>
      <c r="AT46" s="115" t="e">
        <f aca="false">AP46*E46</f>
        <v>#VALUE!</v>
      </c>
      <c r="AU46" s="115" t="str">
        <f aca="false">IFERROR(AQ46*E46,"NA")</f>
        <v>NA</v>
      </c>
      <c r="AV46" s="115" t="str">
        <f aca="false">IFERROR(AR46*E46,"NA")</f>
        <v>NA</v>
      </c>
      <c r="AW46" s="129" t="str">
        <f aca="false">IFERROR(AS46*E46,"NA")</f>
        <v>NA</v>
      </c>
      <c r="AX46" s="130" t="str">
        <f aca="false">CC46</f>
        <v>Ethiopia / Rural Guji zone area / Oromia Region</v>
      </c>
      <c r="AY46" s="147" t="s">
        <v>76</v>
      </c>
      <c r="AZ46" s="147" t="s">
        <v>76</v>
      </c>
      <c r="BA46" s="147" t="s">
        <v>76</v>
      </c>
      <c r="BB46" s="147" t="s">
        <v>76</v>
      </c>
      <c r="BC46" s="147" t="s">
        <v>76</v>
      </c>
      <c r="BD46" s="147" t="s">
        <v>76</v>
      </c>
      <c r="BE46" s="147" t="s">
        <v>76</v>
      </c>
      <c r="BF46" s="147" t="s">
        <v>76</v>
      </c>
      <c r="BG46" s="147" t="s">
        <v>76</v>
      </c>
      <c r="BH46" s="147" t="s">
        <v>76</v>
      </c>
      <c r="BI46" s="116" t="str">
        <f aca="false">CC46</f>
        <v>Ethiopia / Rural Guji zone area / Oromia Region</v>
      </c>
      <c r="BJ46" s="113" t="n">
        <v>2023</v>
      </c>
      <c r="BK46" s="132" t="s">
        <v>263</v>
      </c>
      <c r="BL46" s="171" t="s">
        <v>192</v>
      </c>
      <c r="BM46" s="134" t="s">
        <v>76</v>
      </c>
      <c r="BN46" s="115" t="str">
        <f aca="false" t="array" ref="BN46:BN46">IFERROR(BM46/(INDEX('LCU per US$, period average'!$A$4:$O$270,MATCH(A46,'LCU per US$, period average'!$A$4:$A$270),MATCH(BJ46,'LCU per US$, period average'!A$4:$O$4))),"NA")</f>
        <v>NA</v>
      </c>
      <c r="BO46" s="117" t="str">
        <f aca="false">IFERROR(BN46*HLOOKUP(BJ46,'LCU per US$, period average'!$A$4:$O$270,76),"NA")</f>
        <v>NA</v>
      </c>
      <c r="BP46" s="115" t="str">
        <f aca="false" t="array" ref="BP46:BP46">IFERROR(BM46/(INDEX('PPP private conversion factor'!$A$4:$O$270,MATCH(A46,'PPP private conversion factor'!$A$4:$A$270),MATCH(BJ46,'PPP private conversion factor'!$A$4:$O$4))),"NA")</f>
        <v>NA</v>
      </c>
      <c r="BQ46" s="115" t="str">
        <f aca="false">IFERROR(BM46*I46,"NA")</f>
        <v>NA</v>
      </c>
      <c r="BR46" s="115" t="str">
        <f aca="false">IFERROR(BN46*I46,"NA")</f>
        <v>NA</v>
      </c>
      <c r="BS46" s="115" t="str">
        <f aca="false">IFERROR(BO46*I46,"NA")</f>
        <v>NA</v>
      </c>
      <c r="BT46" s="115" t="str">
        <f aca="false">IFERROR(BP46*I46,"NA")</f>
        <v>NA</v>
      </c>
      <c r="BU46" s="113" t="s">
        <v>264</v>
      </c>
      <c r="BV46" s="134" t="s">
        <v>265</v>
      </c>
      <c r="BW46" s="169"/>
      <c r="BX46" s="162"/>
      <c r="BY46" s="162"/>
      <c r="BZ46" s="162"/>
      <c r="CA46" s="162"/>
      <c r="CB46" s="162"/>
      <c r="CC46" s="136" t="str">
        <f aca="false">CONCATENATE(A46," / ",B46," area / ",C46)</f>
        <v>Ethiopia / Rural Guji zone area / Oromia Region</v>
      </c>
      <c r="CD46" s="105" t="s">
        <v>259</v>
      </c>
    </row>
    <row r="47" customFormat="false" ht="102.95" hidden="false" customHeight="false" outlineLevel="0" collapsed="false">
      <c r="A47" s="172" t="s">
        <v>256</v>
      </c>
      <c r="B47" s="88" t="s">
        <v>67</v>
      </c>
      <c r="C47" s="90" t="s">
        <v>266</v>
      </c>
      <c r="D47" s="105" t="s">
        <v>267</v>
      </c>
      <c r="E47" s="139" t="s">
        <v>90</v>
      </c>
      <c r="F47" s="107" t="s">
        <v>172</v>
      </c>
      <c r="G47" s="146" t="n">
        <v>5</v>
      </c>
      <c r="H47" s="108" t="n">
        <v>2</v>
      </c>
      <c r="I47" s="109" t="n">
        <v>1.65</v>
      </c>
      <c r="J47" s="110" t="str">
        <f aca="false">CC47</f>
        <v>Ethiopia / Non-Metropolitan Urban area / Ziway Region</v>
      </c>
      <c r="K47" s="133" t="s">
        <v>159</v>
      </c>
      <c r="L47" s="140" t="s">
        <v>268</v>
      </c>
      <c r="M47" s="147" t="n">
        <v>2022</v>
      </c>
      <c r="N47" s="137"/>
      <c r="O47" s="115" t="n">
        <f aca="false">IFERROR(S47/G47,"NA")</f>
        <v>2599</v>
      </c>
      <c r="P47" s="116" t="n">
        <f aca="false">IFERROR(IF(ISBLANK(O47),"",T47/G47),"NA")</f>
        <v>50.2161913950224</v>
      </c>
      <c r="Q47" s="116" t="n">
        <f aca="false">IFERROR(IF(ISBLANK(O47),"",U47/G47),"NA")</f>
        <v>47.6864881417885</v>
      </c>
      <c r="R47" s="117" t="str">
        <f aca="false">IFERROR(V47/F47,"NA")</f>
        <v>NA</v>
      </c>
      <c r="S47" s="115" t="n">
        <v>12995</v>
      </c>
      <c r="T47" s="117" t="n">
        <f aca="false" t="array" ref="T47:T47">IFERROR(S47/(INDEX('LCU per US$, period average'!$A$4:$O$270,MATCH(A47,'LCU per US$, period average'!$A$4:$A$270),MATCH(M47,'LCU per US$, period average'!$A$4:$O$4))),"NA")</f>
        <v>251.080956975112</v>
      </c>
      <c r="U47" s="117" t="n">
        <f aca="false">IFERROR(T47*HLOOKUP(M47,'LCU per US$, period average'!$A$4:$O$270,76),"NA")</f>
        <v>238.432440708942</v>
      </c>
      <c r="V47" s="118" t="str">
        <f aca="false" t="array" ref="V47:V47">IFERROR(S47/(INDEX('PPP private conversion factor'!$A$4:$O$270,MATCH(A47,'PPP private conversion factor'!$A$4:$A$270),MATCH(M47,'PPP private conversion factor'!$A$4:$O$4))),"NA")</f>
        <v>NA</v>
      </c>
      <c r="W47" s="119" t="str">
        <f aca="false">CC47</f>
        <v>Ethiopia / Non-Metropolitan Urban area / Ziway Region</v>
      </c>
      <c r="X47" s="152" t="s">
        <v>262</v>
      </c>
      <c r="Y47" s="121" t="n">
        <v>2015</v>
      </c>
      <c r="Z47" s="122" t="n">
        <v>0.909</v>
      </c>
      <c r="AA47" s="123" t="n">
        <v>6.85</v>
      </c>
      <c r="AB47" s="123" t="n">
        <v>50.2</v>
      </c>
      <c r="AC47" s="124" t="n">
        <f aca="false" t="array" ref="AC47:AC47">IFERROR(AE47/(INDEX('LCU per US$, period average'!$A$4:$O$270,MATCH(A47,'LCU per US$, period average'!$A$4:$A$270),MATCH(Y47,'LCU per US$, period average'!$A$4:$O$4))),"NA")</f>
        <v>74.2136961083509</v>
      </c>
      <c r="AD47" s="125" t="n">
        <f aca="false">IFERROR(AC47*HLOOKUP(Y47,'LCU per US$, period average'!$B$4:$O$270,76),"NA")</f>
        <v>66.8885388673092</v>
      </c>
      <c r="AE47" s="124" t="n">
        <f aca="false">IFERROR(AB47*30.42,"NA")</f>
        <v>1527.084</v>
      </c>
      <c r="AF47" s="124" t="n">
        <f aca="false" t="array" ref="AF47:AF47">IFERROR(AE47/(INDEX('PPP private conversion factor'!$A$4:$O$270,MATCH(A47,'PPP private conversion factor'!$A$4:$A$270),MATCH(Y47,'PPP private conversion factor'!$A$4:$O$4))),"NA")</f>
        <v>193.807101259763</v>
      </c>
      <c r="AG47" s="126" t="n">
        <f aca="false">IFERROR(AC47*G47,"NA")</f>
        <v>371.068480541755</v>
      </c>
      <c r="AH47" s="126" t="n">
        <f aca="false">IFERROR(AD47*G47,"NA")</f>
        <v>334.442694336546</v>
      </c>
      <c r="AI47" s="126" t="n">
        <f aca="false">IFERROR(AE47*G47,"NA")</f>
        <v>7635.42</v>
      </c>
      <c r="AJ47" s="126" t="n">
        <f aca="false">IFERROR(AF47*G47,"NA")</f>
        <v>969.035506298814</v>
      </c>
      <c r="AK47" s="127" t="str">
        <f aca="false">CC47</f>
        <v>Ethiopia / Non-Metropolitan Urban area / Ziway Region</v>
      </c>
      <c r="AL47" s="138" t="s">
        <v>75</v>
      </c>
      <c r="AM47" s="142" t="n">
        <v>2015</v>
      </c>
      <c r="AN47" s="141" t="s">
        <v>269</v>
      </c>
      <c r="AO47" s="115" t="n">
        <f aca="false">IFERROR(2.04*(INDEX('LCU per US$, period average'!$A$4:$O$270,MATCH(A47,'LCU per US$, period average'!$A$4:$A$270),MATCH(AM47,'LCU per US$, period average'!$A$4:$O$4))),"NA")</f>
        <v>41.97677145</v>
      </c>
      <c r="AP47" s="115" t="n">
        <f aca="false">AO47*30.42</f>
        <v>1276.933387509</v>
      </c>
      <c r="AQ47" s="115" t="n">
        <f aca="false" t="array" ref="AQ47:AQ47">IFERROR(AP47/(INDEX('LCU per US$, period average'!$A$4:$O$270,MATCH(A47,'LCU per US$, period average'!$A$4:$A$270),MATCH(AM47,'LCU per US$, period average'!$A$4:$O$4))),"NA")</f>
        <v>62.0568</v>
      </c>
      <c r="AR47" s="117" t="n">
        <f aca="false">IFERROR(AQ47*HLOOKUP(AM47,'LCU per US$, period average'!$A$4:$O$270,76),"NA")</f>
        <v>55.9315718856072</v>
      </c>
      <c r="AS47" s="115" t="n">
        <f aca="false" t="array" ref="AS47:AS47">IFERROR(AP47/(INDEX('PPP private conversion factor'!$A$4:$O$270,MATCH(A47,'PPP private conversion factor'!$A$4:$A$270),MATCH(AM47,'PPP private conversion factor'!$A$4:$O$4))),"NA")</f>
        <v>162.05968914279</v>
      </c>
      <c r="AT47" s="115" t="e">
        <f aca="false">AP47*E47</f>
        <v>#VALUE!</v>
      </c>
      <c r="AU47" s="115" t="str">
        <f aca="false">IFERROR(AQ47*E47,"NA")</f>
        <v>NA</v>
      </c>
      <c r="AV47" s="115" t="str">
        <f aca="false">IFERROR(AR47*E47,"NA")</f>
        <v>NA</v>
      </c>
      <c r="AW47" s="129" t="str">
        <f aca="false">IFERROR(AS47*E47,"NA")</f>
        <v>NA</v>
      </c>
      <c r="AX47" s="130" t="str">
        <f aca="false">CC47</f>
        <v>Ethiopia / Non-Metropolitan Urban area / Ziway Region</v>
      </c>
      <c r="AY47" s="147" t="n">
        <v>2022</v>
      </c>
      <c r="AZ47" s="149" t="s">
        <v>77</v>
      </c>
      <c r="BA47" s="116" t="n">
        <v>10607</v>
      </c>
      <c r="BB47" s="115" t="n">
        <f aca="false" t="array" ref="BB47:BB47">IFERROR(BA47/(INDEX('LCU per US$, period average'!$A$4:$O$270,MATCH(A47,'LCU per US$, period average'!$A$4:$A$270),MATCH(AY47,'LCU per US$, period average'!$A$4:$O$4))),"NA")</f>
        <v>204.941570652945</v>
      </c>
      <c r="BC47" s="117" t="n">
        <f aca="false">IFERROR(BB47*HLOOKUP(AY47,'LCU per US$, period average'!$A$4:$O$270,76),"NA")</f>
        <v>194.617383501328</v>
      </c>
      <c r="BD47" s="116" t="str">
        <f aca="false" t="array" ref="BD47:BD47">IFERROR(BA47/(INDEX('PPP private conversion factor'!$A$4:$O$270,MATCH(A47,'PPP private conversion factor'!$A$4:$A$270),MATCH(AY47,'PPP private conversion factor'!$A$4:$O$4))),"NA")</f>
        <v>NA</v>
      </c>
      <c r="BE47" s="116" t="n">
        <f aca="false">IFERROR(BA47*H47,"NA")</f>
        <v>21214</v>
      </c>
      <c r="BF47" s="116" t="n">
        <f aca="false">IFERROR(BB47*H47,"NA")</f>
        <v>409.883141305889</v>
      </c>
      <c r="BG47" s="116" t="n">
        <f aca="false">IFERROR(BC47*H47,"NA")</f>
        <v>389.234767002655</v>
      </c>
      <c r="BH47" s="118" t="str">
        <f aca="false">IFERROR(BD47*H47,"NA")</f>
        <v>NA</v>
      </c>
      <c r="BI47" s="116" t="str">
        <f aca="false">CC47</f>
        <v>Ethiopia / Non-Metropolitan Urban area / Ziway Region</v>
      </c>
      <c r="BJ47" s="113" t="n">
        <v>2023</v>
      </c>
      <c r="BK47" s="132" t="s">
        <v>263</v>
      </c>
      <c r="BL47" s="171" t="s">
        <v>192</v>
      </c>
      <c r="BM47" s="134" t="s">
        <v>76</v>
      </c>
      <c r="BN47" s="115" t="str">
        <f aca="false" t="array" ref="BN47:BN47">IFERROR(BM47/(INDEX('LCU per US$, period average'!$A$4:$O$270,MATCH(A47,'LCU per US$, period average'!$A$4:$A$270),MATCH(BJ47,'LCU per US$, period average'!A$4:$O$4))),"NA")</f>
        <v>NA</v>
      </c>
      <c r="BO47" s="117" t="str">
        <f aca="false">IFERROR(BN47*HLOOKUP(BJ47,'LCU per US$, period average'!$A$4:$O$270,76),"NA")</f>
        <v>NA</v>
      </c>
      <c r="BP47" s="115" t="str">
        <f aca="false" t="array" ref="BP47:BP47">IFERROR(BM47/(INDEX('PPP private conversion factor'!$A$4:$O$270,MATCH(A47,'PPP private conversion factor'!$A$4:$A$270),MATCH(BJ47,'PPP private conversion factor'!$A$4:$O$4))),"NA")</f>
        <v>NA</v>
      </c>
      <c r="BQ47" s="115" t="str">
        <f aca="false">IFERROR(BM47*I47,"NA")</f>
        <v>NA</v>
      </c>
      <c r="BR47" s="115" t="str">
        <f aca="false">IFERROR(BN47*I47,"NA")</f>
        <v>NA</v>
      </c>
      <c r="BS47" s="115" t="str">
        <f aca="false">IFERROR(BO47*I47,"NA")</f>
        <v>NA</v>
      </c>
      <c r="BT47" s="115" t="str">
        <f aca="false">IFERROR(BP47*I47,"NA")</f>
        <v>NA</v>
      </c>
      <c r="BU47" s="113" t="s">
        <v>264</v>
      </c>
      <c r="BV47" s="134" t="s">
        <v>265</v>
      </c>
      <c r="BW47" s="135"/>
      <c r="BX47" s="143"/>
      <c r="BY47" s="143"/>
      <c r="BZ47" s="143"/>
      <c r="CA47" s="143"/>
      <c r="CB47" s="143"/>
      <c r="CC47" s="136" t="str">
        <f aca="false">CONCATENATE(A47," / ",B47," area / ",C47)</f>
        <v>Ethiopia / Non-Metropolitan Urban area / Ziway Region</v>
      </c>
      <c r="CD47" s="105" t="s">
        <v>267</v>
      </c>
    </row>
    <row r="48" customFormat="false" ht="102.95" hidden="false" customHeight="false" outlineLevel="0" collapsed="false">
      <c r="A48" s="172" t="s">
        <v>270</v>
      </c>
      <c r="B48" s="88" t="s">
        <v>87</v>
      </c>
      <c r="C48" s="90" t="s">
        <v>68</v>
      </c>
      <c r="D48" s="105" t="s">
        <v>145</v>
      </c>
      <c r="E48" s="106" t="s">
        <v>90</v>
      </c>
      <c r="F48" s="107" t="s">
        <v>101</v>
      </c>
      <c r="G48" s="146" t="n">
        <v>5</v>
      </c>
      <c r="H48" s="108" t="n">
        <v>2</v>
      </c>
      <c r="I48" s="109" t="n">
        <v>1.65</v>
      </c>
      <c r="J48" s="110" t="str">
        <f aca="false">CC48</f>
        <v>Gabon / Urban area / All</v>
      </c>
      <c r="K48" s="156" t="s">
        <v>159</v>
      </c>
      <c r="L48" s="112" t="s">
        <v>268</v>
      </c>
      <c r="M48" s="147" t="n">
        <v>2022</v>
      </c>
      <c r="N48" s="115" t="n">
        <v>250693</v>
      </c>
      <c r="O48" s="115" t="n">
        <f aca="false">IFERROR(S48/G48,"NA")</f>
        <v>82728.69</v>
      </c>
      <c r="P48" s="116" t="n">
        <f aca="false">IFERROR(IF(ISBLANK(O48),"",T48/G48),"NA")</f>
        <v>132.629103610174</v>
      </c>
      <c r="Q48" s="116" t="n">
        <f aca="false">IFERROR(IF(ISBLANK(O48),"",U48/G48),"NA")</f>
        <v>125.947747148134</v>
      </c>
      <c r="R48" s="117" t="str">
        <f aca="false">IFERROR(V48/F48,"NA")</f>
        <v>NA</v>
      </c>
      <c r="S48" s="117" t="n">
        <f aca="false">N48*I48</f>
        <v>413643.45</v>
      </c>
      <c r="T48" s="117" t="n">
        <f aca="false" t="array" ref="T48:T48">IFERROR(S48/(INDEX('LCU per US$, period average'!$A$4:$O$270,MATCH(A48,'LCU per US$, period average'!$A$4:$A$270),MATCH(M48,'LCU per US$, period average'!$A$4:$O$4))),"NA")</f>
        <v>663.145518050868</v>
      </c>
      <c r="U48" s="117" t="n">
        <f aca="false">IFERROR(T48*HLOOKUP(M48,'LCU per US$, period average'!$A$4:$O$270,76),"NA")</f>
        <v>629.738735740669</v>
      </c>
      <c r="V48" s="118" t="n">
        <f aca="false" t="array" ref="V48:V48">IFERROR(S48/(INDEX('PPP private conversion factor'!$A$4:$O$270,MATCH(A48,'PPP private conversion factor'!$A$4:$A$270),MATCH(M48,'PPP private conversion factor'!$A$4:$O$4))),"NA")</f>
        <v>1350.0278975431</v>
      </c>
      <c r="W48" s="119" t="str">
        <f aca="false">CC48</f>
        <v>Gabon / Urban area / All</v>
      </c>
      <c r="X48" s="152" t="s">
        <v>74</v>
      </c>
      <c r="Y48" s="121" t="n">
        <v>2017</v>
      </c>
      <c r="Z48" s="122" t="n">
        <v>0.312</v>
      </c>
      <c r="AA48" s="123" t="n">
        <v>6.85</v>
      </c>
      <c r="AB48" s="123" t="n">
        <v>2186.2</v>
      </c>
      <c r="AC48" s="124" t="n">
        <f aca="false" t="array" ref="AC48:AC48">IFERROR(AE48/(INDEX('LCU per US$, period average'!$A$4:$O$270,MATCH(A48,'LCU per US$, period average'!$A$4:$A$270),MATCH(Y48,'LCU per US$, period average'!$A$4:$O$4))),"NA")</f>
        <v>114.532732198849</v>
      </c>
      <c r="AD48" s="125" t="n">
        <f aca="false">IFERROR(AC48*HLOOKUP(Y48,'LCU per US$, period average'!$B$4:$O$270,76),"NA")</f>
        <v>101.385005419562</v>
      </c>
      <c r="AE48" s="124" t="n">
        <f aca="false">IFERROR(AB48*30.42,"NA")</f>
        <v>66504.204</v>
      </c>
      <c r="AF48" s="124" t="n">
        <f aca="false" t="array" ref="AF48:AF48">IFERROR(AE48/(INDEX('PPP private conversion factor'!$A$4:$O$270,MATCH(A48,'PPP private conversion factor'!$A$4:$A$270),MATCH(Y48,'PPP private conversion factor'!$A$4:$O$4))),"NA")</f>
        <v>208.37239405843</v>
      </c>
      <c r="AG48" s="126" t="n">
        <f aca="false">IFERROR(AC48*G48,"NA")</f>
        <v>572.663660994243</v>
      </c>
      <c r="AH48" s="126" t="n">
        <f aca="false">IFERROR(AD48*G48,"NA")</f>
        <v>506.925027097808</v>
      </c>
      <c r="AI48" s="126" t="n">
        <f aca="false">IFERROR(AE48*G48,"NA")</f>
        <v>332521.02</v>
      </c>
      <c r="AJ48" s="126" t="n">
        <f aca="false">IFERROR(AF48*G48,"NA")</f>
        <v>1041.86197029215</v>
      </c>
      <c r="AK48" s="127" t="str">
        <f aca="false">CC48</f>
        <v>Gabon / Urban area / All</v>
      </c>
      <c r="AL48" s="138" t="s">
        <v>75</v>
      </c>
      <c r="AM48" s="142" t="n">
        <v>2017</v>
      </c>
      <c r="AN48" s="141"/>
      <c r="AO48" s="115" t="n">
        <f aca="false">IFERROR(7.16*(INDEX('LCU per US$, period average'!$A$4:$O$270,MATCH(A48,'LCU per US$, period average'!$A$4:$A$270),MATCH(AM48,'LCU per US$, period average'!$A$4:$O$4))),"NA")</f>
        <v>4157.50232704906</v>
      </c>
      <c r="AP48" s="115" t="n">
        <f aca="false">AO48*30.42</f>
        <v>126471.220788833</v>
      </c>
      <c r="AQ48" s="115" t="n">
        <f aca="false" t="array" ref="AQ48:AQ48">IFERROR(AP48/(INDEX('LCU per US$, period average'!$A$4:$O$270,MATCH(A48,'LCU per US$, period average'!$A$4:$A$270),MATCH(AM48,'LCU per US$, period average'!$A$4:$O$4))),"NA")</f>
        <v>217.8072</v>
      </c>
      <c r="AR48" s="117" t="n">
        <f aca="false">IFERROR(AQ48*HLOOKUP(AM48,'LCU per US$, period average'!$A$4:$O$270,76),"NA")</f>
        <v>192.804133180729</v>
      </c>
      <c r="AS48" s="115" t="n">
        <f aca="false" t="array" ref="AS48:AS48">IFERROR(AP48/(INDEX('PPP private conversion factor'!$A$4:$O$270,MATCH(A48,'PPP private conversion factor'!$A$4:$A$270),MATCH(AM48,'PPP private conversion factor'!$A$4:$O$4))),"NA")</f>
        <v>396.262333359577</v>
      </c>
      <c r="AT48" s="115" t="e">
        <f aca="false">AP48*E48</f>
        <v>#VALUE!</v>
      </c>
      <c r="AU48" s="115" t="str">
        <f aca="false">IFERROR(AQ48*E48,"NA")</f>
        <v>NA</v>
      </c>
      <c r="AV48" s="115" t="str">
        <f aca="false">IFERROR(AR48*E48,"NA")</f>
        <v>NA</v>
      </c>
      <c r="AW48" s="129" t="str">
        <f aca="false">IFERROR(AS48*E48,"NA")</f>
        <v>NA</v>
      </c>
      <c r="AX48" s="130" t="str">
        <f aca="false">CC48</f>
        <v>Gabon / Urban area / All</v>
      </c>
      <c r="AY48" s="147" t="n">
        <v>2022</v>
      </c>
      <c r="AZ48" s="149" t="s">
        <v>77</v>
      </c>
      <c r="BA48" s="116" t="n">
        <v>274914</v>
      </c>
      <c r="BB48" s="115" t="n">
        <f aca="false" t="array" ref="BB48:BB48">IFERROR(BA48/(INDEX('LCU per US$, period average'!$A$4:$O$270,MATCH(A48,'LCU per US$, period average'!$A$4:$A$270),MATCH(AY48,'LCU per US$, period average'!$A$4:$O$4))),"NA")</f>
        <v>440.737033185069</v>
      </c>
      <c r="BC48" s="117" t="n">
        <f aca="false">IFERROR(BB48*HLOOKUP(AY48,'LCU per US$, period average'!$A$4:$O$270,76),"NA")</f>
        <v>418.53435560846</v>
      </c>
      <c r="BD48" s="116" t="n">
        <f aca="false" t="array" ref="BD48:BD48">IFERROR(BA48/(INDEX('PPP private conversion factor'!$A$4:$O$270,MATCH(A48,'PPP private conversion factor'!$A$4:$A$270),MATCH(AY48,'PPP private conversion factor'!$A$4:$O$4))),"NA")</f>
        <v>897.249961108203</v>
      </c>
      <c r="BE48" s="116" t="n">
        <f aca="false">IFERROR(BA48*H48,"NA")</f>
        <v>549828</v>
      </c>
      <c r="BF48" s="116" t="n">
        <f aca="false">IFERROR(BB48*H48,"NA")</f>
        <v>881.474066370137</v>
      </c>
      <c r="BG48" s="116" t="n">
        <f aca="false">IFERROR(BC48*H48,"NA")</f>
        <v>837.06871121692</v>
      </c>
      <c r="BH48" s="118" t="n">
        <f aca="false">IFERROR(BD48*H48,"NA")</f>
        <v>1794.49992221641</v>
      </c>
      <c r="BI48" s="116" t="str">
        <f aca="false">CC48</f>
        <v>Gabon / Urban area / All</v>
      </c>
      <c r="BJ48" s="113" t="n">
        <v>2023</v>
      </c>
      <c r="BK48" s="132" t="s">
        <v>215</v>
      </c>
      <c r="BL48" s="133" t="s">
        <v>79</v>
      </c>
      <c r="BM48" s="115" t="n">
        <v>150000</v>
      </c>
      <c r="BN48" s="115" t="n">
        <f aca="false" t="array" ref="BN48:BN48">IFERROR(BM48/(INDEX('LCU per US$, period average'!$A$4:$O$270,MATCH(A48,'LCU per US$, period average'!$A$4:$A$270),MATCH(BJ48,'LCU per US$, period average'!A$4:$O$4))),"NA")</f>
        <v>240.4772218867</v>
      </c>
      <c r="BO48" s="117" t="n">
        <f aca="false">IFERROR(BN48*HLOOKUP(BJ48,'LCU per US$, period average'!$A$4:$O$270,76),"NA")</f>
        <v>228.362881996803</v>
      </c>
      <c r="BP48" s="115" t="n">
        <f aca="false" t="array" ref="BP48:BP48">IFERROR(BM48/(INDEX('PPP private conversion factor'!$A$4:$O$270,MATCH(A48,'PPP private conversion factor'!$A$4:$A$270),MATCH(BJ48,'PPP private conversion factor'!$A$4:$O$4))),"NA")</f>
        <v>489.562169137368</v>
      </c>
      <c r="BQ48" s="115" t="n">
        <f aca="false">IFERROR(BM48*I48,"NA")</f>
        <v>247500</v>
      </c>
      <c r="BR48" s="115" t="n">
        <f aca="false">IFERROR(BN48*I48,"NA")</f>
        <v>396.787416113055</v>
      </c>
      <c r="BS48" s="115" t="n">
        <f aca="false">IFERROR(BO48*I48,"NA")</f>
        <v>376.798755294724</v>
      </c>
      <c r="BT48" s="115" t="n">
        <f aca="false">IFERROR(BP48*I48,"NA")</f>
        <v>807.777579076658</v>
      </c>
      <c r="BU48" s="113" t="s">
        <v>156</v>
      </c>
      <c r="BV48" s="134" t="s">
        <v>271</v>
      </c>
      <c r="BW48" s="135"/>
      <c r="BX48" s="143"/>
      <c r="BY48" s="143"/>
      <c r="BZ48" s="143"/>
      <c r="CA48" s="143"/>
      <c r="CB48" s="143"/>
      <c r="CC48" s="136" t="str">
        <f aca="false">CONCATENATE(A48," / ",B48," area / ",C48)</f>
        <v>Gabon / Urban area / All</v>
      </c>
      <c r="CD48" s="105" t="s">
        <v>145</v>
      </c>
    </row>
    <row r="49" customFormat="false" ht="77.6" hidden="false" customHeight="false" outlineLevel="0" collapsed="false">
      <c r="A49" s="172" t="s">
        <v>270</v>
      </c>
      <c r="B49" s="88" t="s">
        <v>82</v>
      </c>
      <c r="C49" s="90" t="s">
        <v>68</v>
      </c>
      <c r="D49" s="105" t="s">
        <v>83</v>
      </c>
      <c r="E49" s="106" t="s">
        <v>90</v>
      </c>
      <c r="F49" s="107" t="s">
        <v>101</v>
      </c>
      <c r="G49" s="146" t="n">
        <v>5</v>
      </c>
      <c r="H49" s="108" t="n">
        <v>2</v>
      </c>
      <c r="I49" s="109" t="n">
        <v>1.65</v>
      </c>
      <c r="J49" s="110" t="str">
        <f aca="false">CC49</f>
        <v>Gabon / Rural area / All</v>
      </c>
      <c r="K49" s="156" t="s">
        <v>159</v>
      </c>
      <c r="L49" s="112" t="s">
        <v>272</v>
      </c>
      <c r="M49" s="147" t="n">
        <v>2022</v>
      </c>
      <c r="N49" s="115" t="n">
        <v>189197</v>
      </c>
      <c r="O49" s="115" t="n">
        <f aca="false">IFERROR(S49/G49,"NA")</f>
        <v>62435.01</v>
      </c>
      <c r="P49" s="116" t="n">
        <f aca="false">IFERROR(IF(ISBLANK(O49),"",T49/G49),"NA")</f>
        <v>100.094651688456</v>
      </c>
      <c r="Q49" s="116" t="n">
        <f aca="false">IFERROR(IF(ISBLANK(O49),"",U49/G49),"NA")</f>
        <v>95.0522588073279</v>
      </c>
      <c r="R49" s="117" t="str">
        <f aca="false">IFERROR(V49/F49,"NA")</f>
        <v>NA</v>
      </c>
      <c r="S49" s="117" t="n">
        <f aca="false">N49*I49</f>
        <v>312175.05</v>
      </c>
      <c r="T49" s="117" t="n">
        <f aca="false" t="array" ref="T49:T49">IFERROR(S49/(INDEX('LCU per US$, period average'!$A$4:$O$270,MATCH(A49,'LCU per US$, period average'!$A$4:$A$270),MATCH(M49,'LCU per US$, period average'!$A$4:$O$4))),"NA")</f>
        <v>500.473258442278</v>
      </c>
      <c r="U49" s="117" t="n">
        <f aca="false">IFERROR(T49*HLOOKUP(M49,'LCU per US$, period average'!$A$4:$O$270,76),"NA")</f>
        <v>475.26129403664</v>
      </c>
      <c r="V49" s="118" t="n">
        <f aca="false" t="array" ref="V49:V49">IFERROR(S49/(INDEX('PPP private conversion factor'!$A$4:$O$270,MATCH(A49,'PPP private conversion factor'!$A$4:$A$270),MATCH(M49,'PPP private conversion factor'!$A$4:$O$4))),"NA")</f>
        <v>1018.86063085711</v>
      </c>
      <c r="W49" s="119" t="str">
        <f aca="false">CC49</f>
        <v>Gabon / Rural area / All</v>
      </c>
      <c r="X49" s="152" t="s">
        <v>74</v>
      </c>
      <c r="Y49" s="121" t="n">
        <v>2017</v>
      </c>
      <c r="Z49" s="122" t="n">
        <v>0.312</v>
      </c>
      <c r="AA49" s="123" t="n">
        <v>6.85</v>
      </c>
      <c r="AB49" s="123" t="n">
        <v>2186.2</v>
      </c>
      <c r="AC49" s="124" t="n">
        <f aca="false" t="array" ref="AC49:AC49">IFERROR(AE49/(INDEX('LCU per US$, period average'!$A$4:$O$270,MATCH(A49,'LCU per US$, period average'!$A$4:$A$270),MATCH(Y49,'LCU per US$, period average'!$A$4:$O$4))),"NA")</f>
        <v>114.532732198849</v>
      </c>
      <c r="AD49" s="125" t="n">
        <f aca="false">IFERROR(AC49*HLOOKUP(Y49,'LCU per US$, period average'!$B$4:$O$270,76),"NA")</f>
        <v>101.385005419562</v>
      </c>
      <c r="AE49" s="124" t="n">
        <f aca="false">IFERROR(AB49*30.42,"NA")</f>
        <v>66504.204</v>
      </c>
      <c r="AF49" s="124" t="n">
        <f aca="false" t="array" ref="AF49:AF49">IFERROR(AE49/(INDEX('PPP private conversion factor'!$A$4:$O$270,MATCH(A49,'PPP private conversion factor'!$A$4:$A$270),MATCH(Y49,'PPP private conversion factor'!$A$4:$O$4))),"NA")</f>
        <v>208.37239405843</v>
      </c>
      <c r="AG49" s="126" t="n">
        <f aca="false">IFERROR(AC49*G49,"NA")</f>
        <v>572.663660994243</v>
      </c>
      <c r="AH49" s="126" t="n">
        <f aca="false">IFERROR(AD49*G49,"NA")</f>
        <v>506.925027097808</v>
      </c>
      <c r="AI49" s="126" t="n">
        <f aca="false">IFERROR(AE49*G49,"NA")</f>
        <v>332521.02</v>
      </c>
      <c r="AJ49" s="126" t="n">
        <f aca="false">IFERROR(AF49*G49,"NA")</f>
        <v>1041.86197029215</v>
      </c>
      <c r="AK49" s="127" t="str">
        <f aca="false">CC49</f>
        <v>Gabon / Rural area / All</v>
      </c>
      <c r="AL49" s="138" t="s">
        <v>75</v>
      </c>
      <c r="AM49" s="142" t="n">
        <v>2017</v>
      </c>
      <c r="AN49" s="141"/>
      <c r="AO49" s="115" t="n">
        <f aca="false">IFERROR(7.16*(INDEX('LCU per US$, period average'!$A$4:$O$270,MATCH(A49,'LCU per US$, period average'!$A$4:$A$270),MATCH(AM49,'LCU per US$, period average'!$A$4:$O$4))),"NA")</f>
        <v>4157.50232704906</v>
      </c>
      <c r="AP49" s="115" t="n">
        <f aca="false">AO49*30.42</f>
        <v>126471.220788833</v>
      </c>
      <c r="AQ49" s="115" t="n">
        <f aca="false" t="array" ref="AQ49:AQ49">IFERROR(AP49/(INDEX('LCU per US$, period average'!$A$4:$O$270,MATCH(A49,'LCU per US$, period average'!$A$4:$A$270),MATCH(AM49,'LCU per US$, period average'!$A$4:$O$4))),"NA")</f>
        <v>217.8072</v>
      </c>
      <c r="AR49" s="117" t="n">
        <f aca="false">IFERROR(AQ49*HLOOKUP(AM49,'LCU per US$, period average'!$A$4:$O$270,76),"NA")</f>
        <v>192.804133180729</v>
      </c>
      <c r="AS49" s="115" t="n">
        <f aca="false" t="array" ref="AS49:AS49">IFERROR(AP49/(INDEX('PPP private conversion factor'!$A$4:$O$270,MATCH(A49,'PPP private conversion factor'!$A$4:$A$270),MATCH(AM49,'PPP private conversion factor'!$A$4:$O$4))),"NA")</f>
        <v>396.262333359577</v>
      </c>
      <c r="AT49" s="115" t="e">
        <f aca="false">AP49*E49</f>
        <v>#VALUE!</v>
      </c>
      <c r="AU49" s="115" t="str">
        <f aca="false">IFERROR(AQ49*E49,"NA")</f>
        <v>NA</v>
      </c>
      <c r="AV49" s="115" t="str">
        <f aca="false">IFERROR(AR49*E49,"NA")</f>
        <v>NA</v>
      </c>
      <c r="AW49" s="129" t="str">
        <f aca="false">IFERROR(AS49*E49,"NA")</f>
        <v>NA</v>
      </c>
      <c r="AX49" s="130" t="str">
        <f aca="false">CC49</f>
        <v>Gabon / Rural area / All</v>
      </c>
      <c r="AY49" s="147" t="n">
        <v>2022</v>
      </c>
      <c r="AZ49" s="149" t="s">
        <v>77</v>
      </c>
      <c r="BA49" s="116" t="n">
        <v>205446</v>
      </c>
      <c r="BB49" s="115" t="n">
        <f aca="false" t="array" ref="BB49:BB49">IFERROR(BA49/(INDEX('LCU per US$, period average'!$A$4:$O$270,MATCH(A49,'LCU per US$, period average'!$A$4:$A$270),MATCH(AY49,'LCU per US$, period average'!$A$4:$O$4))),"NA")</f>
        <v>329.3672221849</v>
      </c>
      <c r="BC49" s="117" t="n">
        <f aca="false">IFERROR(BB49*HLOOKUP(AY49,'LCU per US$, period average'!$A$4:$O$270,76),"NA")</f>
        <v>312.774937698101</v>
      </c>
      <c r="BD49" s="116" t="n">
        <f aca="false" t="array" ref="BD49:BD49">IFERROR(BA49/(INDEX('PPP private conversion factor'!$A$4:$O$270,MATCH(A49,'PPP private conversion factor'!$A$4:$A$270),MATCH(AY49,'PPP private conversion factor'!$A$4:$O$4))),"NA")</f>
        <v>670.523929337305</v>
      </c>
      <c r="BE49" s="116" t="n">
        <f aca="false">IFERROR(BA49*H49,"NA")</f>
        <v>410892</v>
      </c>
      <c r="BF49" s="116" t="n">
        <f aca="false">IFERROR(BB49*H49,"NA")</f>
        <v>658.7344443698</v>
      </c>
      <c r="BG49" s="116" t="n">
        <f aca="false">IFERROR(BC49*H49,"NA")</f>
        <v>625.549875396202</v>
      </c>
      <c r="BH49" s="118" t="n">
        <f aca="false">IFERROR(BD49*H49,"NA")</f>
        <v>1341.04785867461</v>
      </c>
      <c r="BI49" s="116" t="str">
        <f aca="false">CC49</f>
        <v>Gabon / Rural area / All</v>
      </c>
      <c r="BJ49" s="113" t="n">
        <v>2023</v>
      </c>
      <c r="BK49" s="132" t="s">
        <v>215</v>
      </c>
      <c r="BL49" s="133" t="s">
        <v>79</v>
      </c>
      <c r="BM49" s="115" t="n">
        <v>150000</v>
      </c>
      <c r="BN49" s="115" t="n">
        <f aca="false" t="array" ref="BN49:BN49">IFERROR(BM49/(INDEX('LCU per US$, period average'!$A$4:$O$270,MATCH(A49,'LCU per US$, period average'!$A$4:$A$270),MATCH(BJ49,'LCU per US$, period average'!A$4:$O$4))),"NA")</f>
        <v>240.4772218867</v>
      </c>
      <c r="BO49" s="117" t="n">
        <f aca="false">IFERROR(BN49*HLOOKUP(BJ49,'LCU per US$, period average'!$A$4:$O$270,76),"NA")</f>
        <v>228.362881996803</v>
      </c>
      <c r="BP49" s="115" t="n">
        <f aca="false" t="array" ref="BP49:BP49">IFERROR(BM49/(INDEX('PPP private conversion factor'!$A$4:$O$270,MATCH(A49,'PPP private conversion factor'!$A$4:$A$270),MATCH(BJ49,'PPP private conversion factor'!$A$4:$O$4))),"NA")</f>
        <v>489.562169137368</v>
      </c>
      <c r="BQ49" s="115" t="n">
        <f aca="false">IFERROR(BM49*I49,"NA")</f>
        <v>247500</v>
      </c>
      <c r="BR49" s="115" t="n">
        <f aca="false">IFERROR(BN49*I49,"NA")</f>
        <v>396.787416113055</v>
      </c>
      <c r="BS49" s="115" t="n">
        <f aca="false">IFERROR(BO49*I49,"NA")</f>
        <v>376.798755294724</v>
      </c>
      <c r="BT49" s="115" t="n">
        <f aca="false">IFERROR(BP49*I49,"NA")</f>
        <v>807.777579076658</v>
      </c>
      <c r="BU49" s="113" t="s">
        <v>156</v>
      </c>
      <c r="BV49" s="134" t="s">
        <v>271</v>
      </c>
      <c r="BW49" s="135"/>
      <c r="BX49" s="143"/>
      <c r="BY49" s="143"/>
      <c r="BZ49" s="143"/>
      <c r="CA49" s="143"/>
      <c r="CB49" s="143"/>
      <c r="CC49" s="136" t="str">
        <f aca="false">CONCATENATE(A49," / ",B49," area / ",C49)</f>
        <v>Gabon / Rural area / All</v>
      </c>
      <c r="CD49" s="105" t="s">
        <v>83</v>
      </c>
    </row>
    <row r="50" customFormat="false" ht="77.6" hidden="false" customHeight="false" outlineLevel="0" collapsed="false">
      <c r="A50" s="104" t="s">
        <v>273</v>
      </c>
      <c r="B50" s="88" t="s">
        <v>274</v>
      </c>
      <c r="C50" s="90" t="s">
        <v>275</v>
      </c>
      <c r="D50" s="105" t="s">
        <v>276</v>
      </c>
      <c r="E50" s="139" t="s">
        <v>90</v>
      </c>
      <c r="F50" s="107" t="s">
        <v>208</v>
      </c>
      <c r="G50" s="146" t="n">
        <v>4.5</v>
      </c>
      <c r="H50" s="108" t="n">
        <v>2</v>
      </c>
      <c r="I50" s="109" t="n">
        <v>1.78</v>
      </c>
      <c r="J50" s="110" t="str">
        <f aca="false">CC50</f>
        <v>Ghana / Peri-Urban area / Lower Volta Region</v>
      </c>
      <c r="K50" s="131" t="s">
        <v>159</v>
      </c>
      <c r="L50" s="112" t="s">
        <v>272</v>
      </c>
      <c r="M50" s="147" t="n">
        <v>2022</v>
      </c>
      <c r="N50" s="137"/>
      <c r="O50" s="115" t="n">
        <f aca="false">IFERROR(S50/G50,"NA")</f>
        <v>674</v>
      </c>
      <c r="P50" s="116" t="n">
        <f aca="false">IFERROR(IF(ISBLANK(O50),"",T50/G50),"NA")</f>
        <v>81.4757506890382</v>
      </c>
      <c r="Q50" s="116" t="n">
        <f aca="false">IFERROR(IF(ISBLANK(O50),"",U50/G50),"NA")</f>
        <v>77.3713081606037</v>
      </c>
      <c r="R50" s="117" t="str">
        <f aca="false">IFERROR(V50/F50,"NA")</f>
        <v>NA</v>
      </c>
      <c r="S50" s="115" t="n">
        <v>3033</v>
      </c>
      <c r="T50" s="117" t="n">
        <f aca="false" t="array" ref="T50:T50">IFERROR(S50/(INDEX('LCU per US$, period average'!$A$4:$O$270,MATCH(A50,'LCU per US$, period average'!$A$4:$A$270),MATCH(M50,'LCU per US$, period average'!$A$4:$O$4))),"NA")</f>
        <v>366.640878100672</v>
      </c>
      <c r="U50" s="117" t="n">
        <f aca="false">IFERROR(T50*HLOOKUP(M50,'LCU per US$, period average'!$A$4:$O$270,76),"NA")</f>
        <v>348.170886722717</v>
      </c>
      <c r="V50" s="118" t="n">
        <f aca="false" t="array" ref="V50:V50">IFERROR(S50/(INDEX('PPP private conversion factor'!$A$4:$O$270,MATCH(A50,'PPP private conversion factor'!$A$4:$A$270),MATCH(M50,'PPP private conversion factor'!$A$4:$O$4))),"NA")</f>
        <v>1128.75775431796</v>
      </c>
      <c r="W50" s="119" t="str">
        <f aca="false">CC50</f>
        <v>Ghana / Peri-Urban area / Lower Volta Region</v>
      </c>
      <c r="X50" s="152" t="s">
        <v>74</v>
      </c>
      <c r="Y50" s="121" t="n">
        <v>2016</v>
      </c>
      <c r="Z50" s="122" t="n">
        <v>0.785</v>
      </c>
      <c r="AA50" s="123" t="n">
        <v>6.85</v>
      </c>
      <c r="AB50" s="123" t="n">
        <v>11.7</v>
      </c>
      <c r="AC50" s="124" t="n">
        <f aca="false" t="array" ref="AC50:AC50">IFERROR(AE50/(INDEX('LCU per US$, period average'!$A$4:$O$270,MATCH(A50,'LCU per US$, period average'!$A$4:$A$270),MATCH(Y50,'LCU per US$, period average'!$A$4:$O$4))),"NA")</f>
        <v>91.0308667499328</v>
      </c>
      <c r="AD50" s="125" t="n">
        <f aca="false">IFERROR(AC50*HLOOKUP(Y50,'LCU per US$, period average'!$B$4:$O$270,76),"NA")</f>
        <v>82.2392363829678</v>
      </c>
      <c r="AE50" s="124" t="n">
        <f aca="false">IFERROR(AB50*30.42,"NA")</f>
        <v>355.914</v>
      </c>
      <c r="AF50" s="124" t="n">
        <f aca="false" t="array" ref="AF50:AF50">IFERROR(AE50/(INDEX('PPP private conversion factor'!$A$4:$O$270,MATCH(A50,'PPP private conversion factor'!$A$4:$A$270),MATCH(Y50,'PPP private conversion factor'!$A$4:$O$4))),"NA")</f>
        <v>231.34633662709</v>
      </c>
      <c r="AG50" s="126" t="n">
        <f aca="false">IFERROR(AC50*G50,"NA")</f>
        <v>409.638900374698</v>
      </c>
      <c r="AH50" s="126" t="n">
        <f aca="false">IFERROR(AD50*G50,"NA")</f>
        <v>370.076563723355</v>
      </c>
      <c r="AI50" s="126" t="n">
        <f aca="false">IFERROR(AE50*G50,"NA")</f>
        <v>1601.613</v>
      </c>
      <c r="AJ50" s="126" t="n">
        <f aca="false">IFERROR(AF50*G50,"NA")</f>
        <v>1041.05851482191</v>
      </c>
      <c r="AK50" s="127" t="str">
        <f aca="false">CC50</f>
        <v>Ghana / Peri-Urban area / Lower Volta Region</v>
      </c>
      <c r="AL50" s="138" t="s">
        <v>75</v>
      </c>
      <c r="AM50" s="142" t="n">
        <v>2016</v>
      </c>
      <c r="AN50" s="141" t="s">
        <v>277</v>
      </c>
      <c r="AO50" s="115" t="n">
        <f aca="false">IFERROR(2.04*(INDEX('LCU per US$, period average'!$A$4:$O$270,MATCH(A50,'LCU per US$, period average'!$A$4:$A$270),MATCH(AM50,'LCU per US$, period average'!$A$4:$O$4))),"NA")</f>
        <v>7.97602600000001</v>
      </c>
      <c r="AP50" s="115" t="n">
        <f aca="false">AO50*30.42</f>
        <v>242.63071092</v>
      </c>
      <c r="AQ50" s="115" t="n">
        <f aca="false" t="array" ref="AQ50:AQ50">IFERROR(AP50/(INDEX('LCU per US$, period average'!$A$4:$O$270,MATCH(A50,'LCU per US$, period average'!$A$4:$A$270),MATCH(AM50,'LCU per US$, period average'!$A$4:$O$4))),"NA")</f>
        <v>62.0568</v>
      </c>
      <c r="AR50" s="117" t="n">
        <f aca="false">IFERROR(AQ50*HLOOKUP(AM50,'LCU per US$, period average'!$A$4:$O$270,76),"NA")</f>
        <v>56.0634433855297</v>
      </c>
      <c r="AS50" s="115" t="n">
        <f aca="false" t="array" ref="AS50:AS50">IFERROR(AP50/(INDEX('PPP private conversion factor'!$A$4:$O$270,MATCH(A50,'PPP private conversion factor'!$A$4:$A$270),MATCH(AM50,'PPP private conversion factor'!$A$4:$O$4))),"NA")</f>
        <v>157.711486832686</v>
      </c>
      <c r="AT50" s="115" t="e">
        <f aca="false">AP50*E50</f>
        <v>#VALUE!</v>
      </c>
      <c r="AU50" s="115" t="str">
        <f aca="false">IFERROR(AQ50*E50,"NA")</f>
        <v>NA</v>
      </c>
      <c r="AV50" s="115" t="str">
        <f aca="false">IFERROR(AR50*E50,"NA")</f>
        <v>NA</v>
      </c>
      <c r="AW50" s="129" t="str">
        <f aca="false">IFERROR(AS50*E50,"NA")</f>
        <v>NA</v>
      </c>
      <c r="AX50" s="130" t="str">
        <f aca="false">CC50</f>
        <v>Ghana / Peri-Urban area / Lower Volta Region</v>
      </c>
      <c r="AY50" s="147" t="n">
        <v>2022</v>
      </c>
      <c r="AZ50" s="155" t="s">
        <v>77</v>
      </c>
      <c r="BA50" s="116" t="n">
        <v>2112</v>
      </c>
      <c r="BB50" s="115" t="n">
        <f aca="false" t="array" ref="BB50:BB50">IFERROR(BA50/(INDEX('LCU per US$, period average'!$A$4:$O$270,MATCH(A50,'LCU per US$, period average'!$A$4:$A$270),MATCH(AY50,'LCU per US$, period average'!$A$4:$O$4))),"NA")</f>
        <v>255.306803346066</v>
      </c>
      <c r="BC50" s="117" t="n">
        <f aca="false">IFERROR(BB50*HLOOKUP(AY50,'LCU per US$, period average'!$A$4:$O$270,76),"NA")</f>
        <v>242.445404799993</v>
      </c>
      <c r="BD50" s="116" t="n">
        <f aca="false" t="array" ref="BD50:BD50">IFERROR(BA50/(INDEX('PPP private conversion factor'!$A$4:$O$270,MATCH(A50,'PPP private conversion factor'!$A$4:$A$270),MATCH(AY50,'PPP private conversion factor'!$A$4:$O$4))),"NA")</f>
        <v>785.99946492566</v>
      </c>
      <c r="BE50" s="116" t="n">
        <f aca="false">IFERROR(BA50*H50,"NA")</f>
        <v>4224</v>
      </c>
      <c r="BF50" s="116" t="n">
        <f aca="false">IFERROR(BB50*H50,"NA")</f>
        <v>510.613606692133</v>
      </c>
      <c r="BG50" s="116" t="n">
        <f aca="false">IFERROR(BC50*H50,"NA")</f>
        <v>484.890809599985</v>
      </c>
      <c r="BH50" s="118" t="n">
        <f aca="false">IFERROR(BD50*H50,"NA")</f>
        <v>1571.99892985132</v>
      </c>
      <c r="BI50" s="116" t="str">
        <f aca="false">CC50</f>
        <v>Ghana / Peri-Urban area / Lower Volta Region</v>
      </c>
      <c r="BJ50" s="113" t="n">
        <v>2023</v>
      </c>
      <c r="BK50" s="132" t="s">
        <v>278</v>
      </c>
      <c r="BL50" s="133" t="s">
        <v>103</v>
      </c>
      <c r="BM50" s="115" t="n">
        <f aca="false">14.88*6*4.33</f>
        <v>386.5824</v>
      </c>
      <c r="BN50" s="115" t="n">
        <f aca="false" t="array" ref="BN50:BN50">IFERROR(BM50/(INDEX('LCU per US$, period average'!$A$4:$O$270,MATCH(A50,'LCU per US$, period average'!$A$4:$A$270),MATCH(BJ50,'LCU per US$, period average'!A$4:$O$4))),"NA")</f>
        <v>46.731589381558</v>
      </c>
      <c r="BO50" s="117" t="n">
        <f aca="false">IFERROR(BN50*HLOOKUP(BJ50,'LCU per US$, period average'!$A$4:$O$270,76),"NA")</f>
        <v>44.3774272995041</v>
      </c>
      <c r="BP50" s="115" t="n">
        <f aca="false" t="array" ref="BP50:BP50">IFERROR(BM50/(INDEX('PPP private conversion factor'!$A$4:$O$270,MATCH(A50,'PPP private conversion factor'!$A$4:$A$270),MATCH(BJ50,'PPP private conversion factor'!$A$4:$O$4))),"NA")</f>
        <v>143.870056604961</v>
      </c>
      <c r="BQ50" s="115" t="n">
        <f aca="false">IFERROR(BM50*I50,"NA")</f>
        <v>688.116672</v>
      </c>
      <c r="BR50" s="115" t="n">
        <f aca="false">IFERROR(BN50*I50,"NA")</f>
        <v>83.1822290991732</v>
      </c>
      <c r="BS50" s="115" t="n">
        <f aca="false">IFERROR(BO50*I50,"NA")</f>
        <v>78.9918205931173</v>
      </c>
      <c r="BT50" s="115" t="n">
        <f aca="false">IFERROR(BP50*I50,"NA")</f>
        <v>256.08870075683</v>
      </c>
      <c r="BU50" s="113" t="s">
        <v>279</v>
      </c>
      <c r="BV50" s="134" t="s">
        <v>280</v>
      </c>
      <c r="BW50" s="135"/>
      <c r="BX50" s="143"/>
      <c r="BY50" s="143"/>
      <c r="BZ50" s="143"/>
      <c r="CA50" s="143"/>
      <c r="CB50" s="143"/>
      <c r="CC50" s="136" t="str">
        <f aca="false">CONCATENATE(A50," / ",B50," area / ",C50)</f>
        <v>Ghana / Peri-Urban area / Lower Volta Region</v>
      </c>
      <c r="CD50" s="105" t="s">
        <v>276</v>
      </c>
    </row>
    <row r="51" customFormat="false" ht="77.6" hidden="false" customHeight="false" outlineLevel="0" collapsed="false">
      <c r="A51" s="104" t="s">
        <v>273</v>
      </c>
      <c r="B51" s="88" t="s">
        <v>82</v>
      </c>
      <c r="C51" s="90" t="s">
        <v>281</v>
      </c>
      <c r="D51" s="105" t="s">
        <v>282</v>
      </c>
      <c r="E51" s="139" t="s">
        <v>218</v>
      </c>
      <c r="F51" s="113" t="s">
        <v>203</v>
      </c>
      <c r="G51" s="146" t="n">
        <v>5</v>
      </c>
      <c r="H51" s="108" t="n">
        <v>2</v>
      </c>
      <c r="I51" s="109" t="n">
        <v>1.56</v>
      </c>
      <c r="J51" s="110" t="str">
        <f aca="false">CC51</f>
        <v>Ghana / Rural area / Cocoa growing areas of Ashanti, Central, Eastern, Western Regions</v>
      </c>
      <c r="K51" s="133" t="s">
        <v>218</v>
      </c>
      <c r="L51" s="140" t="s">
        <v>283</v>
      </c>
      <c r="M51" s="113" t="n">
        <v>2022</v>
      </c>
      <c r="N51" s="137"/>
      <c r="O51" s="115" t="n">
        <f aca="false">IFERROR(S51/G51,"NA")</f>
        <v>464.8</v>
      </c>
      <c r="P51" s="116" t="n">
        <f aca="false">IFERROR(IF(ISBLANK(O51),"",T51/G51),"NA")</f>
        <v>56.1868381606305</v>
      </c>
      <c r="Q51" s="116" t="n">
        <f aca="false">IFERROR(IF(ISBLANK(O51),"",U51/G51),"NA")</f>
        <v>53.3563561321196</v>
      </c>
      <c r="R51" s="117" t="str">
        <f aca="false">IFERROR(V51/F51,"NA")</f>
        <v>NA</v>
      </c>
      <c r="S51" s="115" t="n">
        <v>2324</v>
      </c>
      <c r="T51" s="117" t="n">
        <f aca="false" t="array" ref="T51:T51">IFERROR(S51/(INDEX('LCU per US$, period average'!$A$4:$O$270,MATCH(A51,'LCU per US$, period average'!$A$4:$A$270),MATCH(M51,'LCU per US$, period average'!$A$4:$O$4))),"NA")</f>
        <v>280.934190803153</v>
      </c>
      <c r="U51" s="117" t="n">
        <f aca="false">IFERROR(T51*HLOOKUP(M51,'LCU per US$, period average'!$A$4:$O$270,76),"NA")</f>
        <v>266.781780660598</v>
      </c>
      <c r="V51" s="118" t="n">
        <f aca="false" t="array" ref="V51:V51">IFERROR(S51/(INDEX('PPP private conversion factor'!$A$4:$O$270,MATCH(A51,'PPP private conversion factor'!$A$4:$A$270),MATCH(M51,'PPP private conversion factor'!$A$4:$O$4))),"NA")</f>
        <v>864.897138488274</v>
      </c>
      <c r="W51" s="119" t="str">
        <f aca="false">CC51</f>
        <v>Ghana / Rural area / Cocoa growing areas of Ashanti, Central, Eastern, Western Regions</v>
      </c>
      <c r="X51" s="152" t="s">
        <v>74</v>
      </c>
      <c r="Y51" s="121" t="n">
        <v>2016</v>
      </c>
      <c r="Z51" s="122" t="n">
        <v>0.785</v>
      </c>
      <c r="AA51" s="123" t="n">
        <v>6.85</v>
      </c>
      <c r="AB51" s="123" t="n">
        <v>11.7</v>
      </c>
      <c r="AC51" s="124" t="n">
        <f aca="false" t="array" ref="AC51:AC51">IFERROR(AE51/(INDEX('LCU per US$, period average'!$A$4:$O$270,MATCH(A51,'LCU per US$, period average'!$A$4:$A$270),MATCH(Y51,'LCU per US$, period average'!$A$4:$O$4))),"NA")</f>
        <v>91.0308667499328</v>
      </c>
      <c r="AD51" s="125" t="n">
        <f aca="false">IFERROR(AC51*HLOOKUP(Y51,'LCU per US$, period average'!$B$4:$O$270,76),"NA")</f>
        <v>82.2392363829678</v>
      </c>
      <c r="AE51" s="124" t="n">
        <f aca="false">IFERROR(AB51*30.42,"NA")</f>
        <v>355.914</v>
      </c>
      <c r="AF51" s="124" t="n">
        <f aca="false" t="array" ref="AF51:AF51">IFERROR(AE51/(INDEX('PPP private conversion factor'!$A$4:$O$270,MATCH(A51,'PPP private conversion factor'!$A$4:$A$270),MATCH(Y51,'PPP private conversion factor'!$A$4:$O$4))),"NA")</f>
        <v>231.34633662709</v>
      </c>
      <c r="AG51" s="126" t="n">
        <f aca="false">IFERROR(AC51*G51,"NA")</f>
        <v>455.154333749664</v>
      </c>
      <c r="AH51" s="126" t="n">
        <f aca="false">IFERROR(AD51*G51,"NA")</f>
        <v>411.196181914839</v>
      </c>
      <c r="AI51" s="126" t="n">
        <f aca="false">IFERROR(AE51*G51,"NA")</f>
        <v>1779.57</v>
      </c>
      <c r="AJ51" s="126" t="n">
        <f aca="false">IFERROR(AF51*G51,"NA")</f>
        <v>1156.73168313545</v>
      </c>
      <c r="AK51" s="127" t="str">
        <f aca="false">CC51</f>
        <v>Ghana / Rural area / Cocoa growing areas of Ashanti, Central, Eastern, Western Regions</v>
      </c>
      <c r="AL51" s="138" t="s">
        <v>75</v>
      </c>
      <c r="AM51" s="142" t="n">
        <v>2016</v>
      </c>
      <c r="AN51" s="141" t="s">
        <v>277</v>
      </c>
      <c r="AO51" s="115" t="n">
        <f aca="false">IFERROR(2.04*(INDEX('LCU per US$, period average'!$A$4:$O$270,MATCH(A51,'LCU per US$, period average'!$A$4:$A$270),MATCH(AM51,'LCU per US$, period average'!$A$4:$O$4))),"NA")</f>
        <v>7.97602600000001</v>
      </c>
      <c r="AP51" s="115" t="n">
        <f aca="false">AO51*30.42</f>
        <v>242.63071092</v>
      </c>
      <c r="AQ51" s="115" t="n">
        <f aca="false" t="array" ref="AQ51:AQ51">IFERROR(AP51/(INDEX('LCU per US$, period average'!$A$4:$O$270,MATCH(A51,'LCU per US$, period average'!$A$4:$A$270),MATCH(AM51,'LCU per US$, period average'!$A$4:$O$4))),"NA")</f>
        <v>62.0568</v>
      </c>
      <c r="AR51" s="117" t="n">
        <f aca="false">IFERROR(AQ51*HLOOKUP(AM51,'LCU per US$, period average'!$A$4:$O$270,76),"NA")</f>
        <v>56.0634433855297</v>
      </c>
      <c r="AS51" s="115" t="n">
        <f aca="false" t="array" ref="AS51:AS51">IFERROR(AP51/(INDEX('PPP private conversion factor'!$A$4:$O$270,MATCH(A51,'PPP private conversion factor'!$A$4:$A$270),MATCH(AM51,'PPP private conversion factor'!$A$4:$O$4))),"NA")</f>
        <v>157.711486832686</v>
      </c>
      <c r="AT51" s="115" t="e">
        <f aca="false">AP51*E51</f>
        <v>#VALUE!</v>
      </c>
      <c r="AU51" s="115" t="str">
        <f aca="false">IFERROR(AQ51*E51,"NA")</f>
        <v>NA</v>
      </c>
      <c r="AV51" s="115" t="str">
        <f aca="false">IFERROR(AR51*E51,"NA")</f>
        <v>NA</v>
      </c>
      <c r="AW51" s="129" t="str">
        <f aca="false">IFERROR(AS51*E51,"NA")</f>
        <v>NA</v>
      </c>
      <c r="AX51" s="130" t="str">
        <f aca="false">CC51</f>
        <v>Ghana / Rural area / Cocoa growing areas of Ashanti, Central, Eastern, Western Regions</v>
      </c>
      <c r="AY51" s="147" t="s">
        <v>76</v>
      </c>
      <c r="AZ51" s="116" t="s">
        <v>76</v>
      </c>
      <c r="BA51" s="116" t="s">
        <v>76</v>
      </c>
      <c r="BB51" s="115" t="str">
        <f aca="false" t="array" ref="BB51:BB51">IFERROR(BA51/(INDEX('LCU per US$, period average'!$A$4:$O$270,MATCH(A51,'LCU per US$, period average'!$A$4:$A$270),MATCH(AY51,'LCU per US$, period average'!$A$4:$O$4))),"NA")</f>
        <v>NA</v>
      </c>
      <c r="BC51" s="117" t="str">
        <f aca="false">IFERROR(BB51*HLOOKUP(AY51,'LCU per US$, period average'!$A$4:$O$270,76),"NA")</f>
        <v>NA</v>
      </c>
      <c r="BD51" s="116" t="str">
        <f aca="false" t="array" ref="BD51:BD51">IFERROR(BA51/(INDEX('PPP private conversion factor'!$A$4:$O$270,MATCH(A51,'PPP private conversion factor'!$A$4:$A$270),MATCH(AY51,'PPP private conversion factor'!$A$4:$O$4))),"NA")</f>
        <v>NA</v>
      </c>
      <c r="BE51" s="116" t="str">
        <f aca="false">IFERROR(BA51*H51,"NA")</f>
        <v>NA</v>
      </c>
      <c r="BF51" s="116" t="str">
        <f aca="false">IFERROR(BB51*H51,"NA")</f>
        <v>NA</v>
      </c>
      <c r="BG51" s="116" t="str">
        <f aca="false">IFERROR(BC51*H51,"NA")</f>
        <v>NA</v>
      </c>
      <c r="BH51" s="118" t="str">
        <f aca="false">IFERROR(BD51*H51,"NA")</f>
        <v>NA</v>
      </c>
      <c r="BI51" s="116" t="str">
        <f aca="false">CC51</f>
        <v>Ghana / Rural area / Cocoa growing areas of Ashanti, Central, Eastern, Western Regions</v>
      </c>
      <c r="BJ51" s="113" t="n">
        <v>2023</v>
      </c>
      <c r="BK51" s="132" t="s">
        <v>278</v>
      </c>
      <c r="BL51" s="133" t="s">
        <v>103</v>
      </c>
      <c r="BM51" s="115" t="n">
        <f aca="false">14.88*6*4.33</f>
        <v>386.5824</v>
      </c>
      <c r="BN51" s="115" t="n">
        <f aca="false" t="array" ref="BN51:BN51">IFERROR(BM51/(INDEX('LCU per US$, period average'!$A$4:$O$270,MATCH(A51,'LCU per US$, period average'!$A$4:$A$270),MATCH(BJ51,'LCU per US$, period average'!A$4:$O$4))),"NA")</f>
        <v>46.731589381558</v>
      </c>
      <c r="BO51" s="117" t="n">
        <f aca="false">IFERROR(BN51*HLOOKUP(BJ51,'LCU per US$, period average'!$A$4:$O$270,76),"NA")</f>
        <v>44.3774272995041</v>
      </c>
      <c r="BP51" s="115" t="n">
        <f aca="false" t="array" ref="BP51:BP51">IFERROR(BM51/(INDEX('PPP private conversion factor'!$A$4:$O$270,MATCH(A51,'PPP private conversion factor'!$A$4:$A$270),MATCH(BJ51,'PPP private conversion factor'!$A$4:$O$4))),"NA")</f>
        <v>143.870056604961</v>
      </c>
      <c r="BQ51" s="115" t="n">
        <f aca="false">IFERROR(BM51*I51,"NA")</f>
        <v>603.068544</v>
      </c>
      <c r="BR51" s="115" t="n">
        <f aca="false">IFERROR(BN51*I51,"NA")</f>
        <v>72.9012794352304</v>
      </c>
      <c r="BS51" s="115" t="n">
        <f aca="false">IFERROR(BO51*I51,"NA")</f>
        <v>69.2287865872264</v>
      </c>
      <c r="BT51" s="115" t="n">
        <f aca="false">IFERROR(BP51*I51,"NA")</f>
        <v>224.437288303739</v>
      </c>
      <c r="BU51" s="113" t="s">
        <v>279</v>
      </c>
      <c r="BV51" s="134" t="s">
        <v>280</v>
      </c>
      <c r="BW51" s="135"/>
      <c r="BX51" s="143"/>
      <c r="BY51" s="143"/>
      <c r="BZ51" s="143"/>
      <c r="CA51" s="143"/>
      <c r="CB51" s="143"/>
      <c r="CC51" s="136" t="str">
        <f aca="false">CONCATENATE(A51," / ",B51," area / ",C51)</f>
        <v>Ghana / Rural area / Cocoa growing areas of Ashanti, Central, Eastern, Western Regions</v>
      </c>
      <c r="CD51" s="105" t="s">
        <v>282</v>
      </c>
    </row>
    <row r="52" customFormat="false" ht="77.6" hidden="false" customHeight="false" outlineLevel="0" collapsed="false">
      <c r="A52" s="104" t="s">
        <v>284</v>
      </c>
      <c r="B52" s="88" t="s">
        <v>87</v>
      </c>
      <c r="C52" s="90"/>
      <c r="D52" s="105" t="s">
        <v>285</v>
      </c>
      <c r="E52" s="106" t="s">
        <v>70</v>
      </c>
      <c r="F52" s="107" t="n">
        <v>2022</v>
      </c>
      <c r="G52" s="146" t="n">
        <v>4</v>
      </c>
      <c r="H52" s="108" t="n">
        <v>2</v>
      </c>
      <c r="I52" s="109" t="n">
        <v>1.63</v>
      </c>
      <c r="J52" s="110" t="str">
        <f aca="false">CC52</f>
        <v>Guatemala / Urban area / </v>
      </c>
      <c r="K52" s="131" t="s">
        <v>159</v>
      </c>
      <c r="L52" s="112" t="s">
        <v>286</v>
      </c>
      <c r="M52" s="147" t="n">
        <v>2022</v>
      </c>
      <c r="N52" s="137" t="n">
        <v>4401</v>
      </c>
      <c r="O52" s="115" t="n">
        <f aca="false">IFERROR(S52/G52,"NA")</f>
        <v>1793.4075</v>
      </c>
      <c r="P52" s="116" t="n">
        <f aca="false">IFERROR(IF(ISBLANK(O52),"",T52/G52),"NA")</f>
        <v>231.45987114822</v>
      </c>
      <c r="Q52" s="116" t="n">
        <f aca="false">IFERROR(IF(ISBLANK(O52),"",U52/G52),"NA")</f>
        <v>219.799791544994</v>
      </c>
      <c r="R52" s="117" t="n">
        <f aca="false">IFERROR(V52/F52,"NA")</f>
        <v>0.777330859910636</v>
      </c>
      <c r="S52" s="117" t="n">
        <f aca="false">N52*I52</f>
        <v>7173.63</v>
      </c>
      <c r="T52" s="117" t="n">
        <f aca="false" t="array" ref="T52:T52">IFERROR(S52/(INDEX('LCU per US$, period average'!$A$4:$O$270,MATCH(A52,'LCU per US$, period average'!$A$4:$A$270),MATCH(M52,'LCU per US$, period average'!$A$4:$O$4))),"NA")</f>
        <v>925.839484592879</v>
      </c>
      <c r="U52" s="117" t="n">
        <f aca="false">IFERROR(T52*HLOOKUP(M52,'LCU per US$, period average'!$A$4:$O$270,76),"NA")</f>
        <v>879.199166179978</v>
      </c>
      <c r="V52" s="118" t="n">
        <f aca="false" t="array" ref="V52:V52">IFERROR(S52/(INDEX('PPP private conversion factor'!$A$4:$O$270,MATCH(A52,'PPP private conversion factor'!$A$4:$A$270),MATCH(M52,'PPP private conversion factor'!$A$4:$O$4))),"NA")</f>
        <v>1571.76299873931</v>
      </c>
      <c r="W52" s="119" t="str">
        <f aca="false">CC52</f>
        <v>Guatemala / Urban area / </v>
      </c>
      <c r="X52" s="152" t="s">
        <v>74</v>
      </c>
      <c r="Y52" s="121" t="n">
        <v>2014</v>
      </c>
      <c r="Z52" s="122" t="n">
        <v>0.554</v>
      </c>
      <c r="AA52" s="123" t="n">
        <v>6.85</v>
      </c>
      <c r="AB52" s="123" t="n">
        <v>27.1</v>
      </c>
      <c r="AC52" s="124" t="n">
        <f aca="false" t="array" ref="AC52:AC52">IFERROR(AE52/(INDEX('LCU per US$, period average'!$A$4:$O$270,MATCH(A52,'LCU per US$, period average'!$A$4:$A$270),MATCH(Y52,'LCU per US$, period average'!$A$4:$O$4))),"NA")</f>
        <v>106.616285937224</v>
      </c>
      <c r="AD52" s="125" t="n">
        <f aca="false">IFERROR(AC52*HLOOKUP(Y52,'LCU per US$, period average'!$B$4:$O$270,76),"NA")</f>
        <v>80.2530846771774</v>
      </c>
      <c r="AE52" s="124" t="n">
        <f aca="false">IFERROR(AB52*30.42,"NA")</f>
        <v>824.382</v>
      </c>
      <c r="AF52" s="124" t="n">
        <f aca="false" t="array" ref="AF52:AF52">IFERROR(AE52/(INDEX('PPP private conversion factor'!$A$4:$O$270,MATCH(A52,'PPP private conversion factor'!$A$4:$A$270),MATCH(Y52,'PPP private conversion factor'!$A$4:$O$4))),"NA")</f>
        <v>200.142850832741</v>
      </c>
      <c r="AG52" s="126" t="n">
        <f aca="false">IFERROR(AC52*G52,"NA")</f>
        <v>426.465143748896</v>
      </c>
      <c r="AH52" s="126" t="n">
        <f aca="false">IFERROR(AD52*G52,"NA")</f>
        <v>321.012338708709</v>
      </c>
      <c r="AI52" s="126" t="n">
        <f aca="false">IFERROR(AE52*G52,"NA")</f>
        <v>3297.528</v>
      </c>
      <c r="AJ52" s="126" t="n">
        <f aca="false">IFERROR(AF52*G52,"NA")</f>
        <v>800.571403330964</v>
      </c>
      <c r="AK52" s="127" t="str">
        <f aca="false">CC52</f>
        <v>Guatemala / Urban area / </v>
      </c>
      <c r="AL52" s="138" t="s">
        <v>75</v>
      </c>
      <c r="AM52" s="142" t="n">
        <v>2014</v>
      </c>
      <c r="AN52" s="141"/>
      <c r="AO52" s="115" t="n">
        <f aca="false">IFERROR(7.38*(INDEX('LCU per US$, period average'!$A$4:$O$270,MATCH(A52,'LCU per US$, period average'!$A$4:$A$270),MATCH(AM52,'LCU per US$, period average'!$A$4:$O$4))),"NA")</f>
        <v>57.063882</v>
      </c>
      <c r="AP52" s="115" t="n">
        <f aca="false">AO52*30.42</f>
        <v>1735.88329044</v>
      </c>
      <c r="AQ52" s="115" t="n">
        <f aca="false" t="array" ref="AQ52:AQ52">IFERROR(AP52/(INDEX('LCU per US$, period average'!$A$4:$O$270,MATCH(A52,'LCU per US$, period average'!$A$4:$A$270),MATCH(AM52,'LCU per US$, period average'!$A$4:$O$4))),"NA")</f>
        <v>224.4996</v>
      </c>
      <c r="AR52" s="117" t="n">
        <f aca="false">IFERROR(AQ52*HLOOKUP(AM52,'LCU per US$, period average'!$A$4:$O$270,76),"NA")</f>
        <v>168.987179120091</v>
      </c>
      <c r="AS52" s="115" t="n">
        <f aca="false" t="array" ref="AS52:AS52">IFERROR(AP52/(INDEX('PPP private conversion factor'!$A$4:$O$270,MATCH(A52,'PPP private conversion factor'!$A$4:$A$270),MATCH(AM52,'PPP private conversion factor'!$A$4:$O$4))),"NA")</f>
        <v>421.436458415613</v>
      </c>
      <c r="AT52" s="115" t="e">
        <f aca="false">AP52*E52</f>
        <v>#VALUE!</v>
      </c>
      <c r="AU52" s="115" t="str">
        <f aca="false">IFERROR(AQ52*E52,"NA")</f>
        <v>NA</v>
      </c>
      <c r="AV52" s="115" t="str">
        <f aca="false">IFERROR(AR52*E52,"NA")</f>
        <v>NA</v>
      </c>
      <c r="AW52" s="129" t="str">
        <f aca="false">IFERROR(AS52*E52,"NA")</f>
        <v>NA</v>
      </c>
      <c r="AX52" s="130" t="str">
        <f aca="false">CC52</f>
        <v>Guatemala / Urban area / </v>
      </c>
      <c r="AY52" s="147" t="n">
        <v>2022</v>
      </c>
      <c r="AZ52" s="157" t="s">
        <v>77</v>
      </c>
      <c r="BA52" s="116" t="n">
        <v>4646</v>
      </c>
      <c r="BB52" s="115" t="n">
        <f aca="false" t="array" ref="BB52:BB52">IFERROR(BA52/(INDEX('LCU per US$, period average'!$A$4:$O$270,MATCH(A52,'LCU per US$, period average'!$A$4:$A$270),MATCH(AY52,'LCU per US$, period average'!$A$4:$O$4))),"NA")</f>
        <v>599.619752540697</v>
      </c>
      <c r="BC52" s="117" t="n">
        <f aca="false">IFERROR(BB52*HLOOKUP(AY52,'LCU per US$, period average'!$A$4:$O$270,76),"NA")</f>
        <v>569.413159874733</v>
      </c>
      <c r="BD52" s="116" t="n">
        <f aca="false" t="array" ref="BD52:BD52">IFERROR(BA52/(INDEX('PPP private conversion factor'!$A$4:$O$270,MATCH(A52,'PPP private conversion factor'!$A$4:$A$270),MATCH(AY52,'PPP private conversion factor'!$A$4:$O$4))),"NA")</f>
        <v>1017.95198416183</v>
      </c>
      <c r="BE52" s="116" t="n">
        <f aca="false">IFERROR(BA52*H52,"NA")</f>
        <v>9292</v>
      </c>
      <c r="BF52" s="116" t="n">
        <f aca="false">IFERROR(BB52*H52,"NA")</f>
        <v>1199.23950508139</v>
      </c>
      <c r="BG52" s="116" t="n">
        <f aca="false">IFERROR(BC52*H52,"NA")</f>
        <v>1138.82631974947</v>
      </c>
      <c r="BH52" s="118" t="n">
        <f aca="false">IFERROR(BD52*H52,"NA")</f>
        <v>2035.90396832366</v>
      </c>
      <c r="BI52" s="116" t="str">
        <f aca="false">CC52</f>
        <v>Guatemala / Urban area / </v>
      </c>
      <c r="BJ52" s="113" t="n">
        <v>2023</v>
      </c>
      <c r="BK52" s="132" t="s">
        <v>287</v>
      </c>
      <c r="BL52" s="158" t="s">
        <v>79</v>
      </c>
      <c r="BM52" s="115" t="n">
        <v>3323.6</v>
      </c>
      <c r="BN52" s="115" t="n">
        <f aca="false" t="array" ref="BN52:BN52">IFERROR(BM52/(INDEX('LCU per US$, period average'!$A$4:$O$270,MATCH(A52,'LCU per US$, period average'!$A$4:$A$270),MATCH(BJ52,'LCU per US$, period average'!A$4:$O$4))),"NA")</f>
        <v>428.948818240263</v>
      </c>
      <c r="BO52" s="117" t="n">
        <f aca="false">IFERROR(BN52*HLOOKUP(BJ52,'LCU per US$, period average'!$A$4:$O$270,76),"NA")</f>
        <v>407.339986689553</v>
      </c>
      <c r="BP52" s="115" t="n">
        <f aca="false" t="array" ref="BP52:BP52">IFERROR(BM52/(INDEX('PPP private conversion factor'!$A$4:$O$270,MATCH(A52,'PPP private conversion factor'!$A$4:$A$270),MATCH(BJ52,'PPP private conversion factor'!$A$4:$O$4))),"NA")</f>
        <v>728.210334601862</v>
      </c>
      <c r="BQ52" s="115" t="n">
        <f aca="false">IFERROR(BM52*I52,"NA")</f>
        <v>5417.468</v>
      </c>
      <c r="BR52" s="115" t="n">
        <f aca="false">IFERROR(BN52*I52,"NA")</f>
        <v>699.186573731628</v>
      </c>
      <c r="BS52" s="115" t="n">
        <f aca="false">IFERROR(BO52*I52,"NA")</f>
        <v>663.964178303971</v>
      </c>
      <c r="BT52" s="115" t="n">
        <f aca="false">IFERROR(BP52*I52,"NA")</f>
        <v>1186.98284540104</v>
      </c>
      <c r="BU52" s="113" t="s">
        <v>288</v>
      </c>
      <c r="BV52" s="134" t="s">
        <v>289</v>
      </c>
      <c r="BW52" s="135"/>
      <c r="BX52" s="143"/>
      <c r="BY52" s="143"/>
      <c r="BZ52" s="143"/>
      <c r="CA52" s="143"/>
      <c r="CB52" s="143"/>
      <c r="CC52" s="136" t="str">
        <f aca="false">CONCATENATE(A52," / ",B52," area / ",C52)</f>
        <v>Guatemala / Urban area / </v>
      </c>
      <c r="CD52" s="105" t="s">
        <v>285</v>
      </c>
    </row>
    <row r="53" customFormat="false" ht="77.6" hidden="false" customHeight="false" outlineLevel="0" collapsed="false">
      <c r="A53" s="104" t="s">
        <v>284</v>
      </c>
      <c r="B53" s="88" t="s">
        <v>82</v>
      </c>
      <c r="C53" s="90" t="s">
        <v>290</v>
      </c>
      <c r="D53" s="105" t="s">
        <v>291</v>
      </c>
      <c r="E53" s="139" t="s">
        <v>90</v>
      </c>
      <c r="F53" s="107" t="s">
        <v>91</v>
      </c>
      <c r="G53" s="146" t="n">
        <v>5</v>
      </c>
      <c r="H53" s="108" t="n">
        <v>2</v>
      </c>
      <c r="I53" s="109" t="n">
        <v>1.53</v>
      </c>
      <c r="J53" s="110" t="str">
        <f aca="false">CC53</f>
        <v>Guatemala / Rural area / Central Valley Area</v>
      </c>
      <c r="K53" s="133" t="s">
        <v>159</v>
      </c>
      <c r="L53" s="140" t="s">
        <v>292</v>
      </c>
      <c r="M53" s="147" t="n">
        <v>2022</v>
      </c>
      <c r="N53" s="137"/>
      <c r="O53" s="115" t="n">
        <f aca="false">IFERROR(S53/G53,"NA")</f>
        <v>1016.2</v>
      </c>
      <c r="P53" s="116" t="n">
        <f aca="false">IFERROR(IF(ISBLANK(O53),"",T53/G53),"NA")</f>
        <v>131.152301448957</v>
      </c>
      <c r="Q53" s="116" t="n">
        <f aca="false">IFERROR(IF(ISBLANK(O53),"",U53/G53),"NA")</f>
        <v>124.545340737129</v>
      </c>
      <c r="R53" s="117" t="str">
        <f aca="false">IFERROR(V53/F53,"NA")</f>
        <v>NA</v>
      </c>
      <c r="S53" s="115" t="n">
        <v>5081</v>
      </c>
      <c r="T53" s="117" t="n">
        <f aca="false" t="array" ref="T53:T53">IFERROR(S53/(INDEX('LCU per US$, period average'!$A$4:$O$270,MATCH(A53,'LCU per US$, period average'!$A$4:$A$270),MATCH(M53,'LCU per US$, period average'!$A$4:$O$4))),"NA")</f>
        <v>655.761507244787</v>
      </c>
      <c r="U53" s="117" t="n">
        <f aca="false">IFERROR(T53*HLOOKUP(M53,'LCU per US$, period average'!$A$4:$O$270,76),"NA")</f>
        <v>622.726703685647</v>
      </c>
      <c r="V53" s="118" t="n">
        <f aca="false" t="array" ref="V53:V53">IFERROR(S53/(INDEX('PPP private conversion factor'!$A$4:$O$270,MATCH(A53,'PPP private conversion factor'!$A$4:$A$270),MATCH(M53,'PPP private conversion factor'!$A$4:$O$4))),"NA")</f>
        <v>1113.26173730655</v>
      </c>
      <c r="W53" s="119" t="str">
        <f aca="false">CC53</f>
        <v>Guatemala / Rural area / Central Valley Area</v>
      </c>
      <c r="X53" s="152" t="s">
        <v>74</v>
      </c>
      <c r="Y53" s="121" t="n">
        <v>2014</v>
      </c>
      <c r="Z53" s="122" t="n">
        <v>0.554</v>
      </c>
      <c r="AA53" s="123" t="n">
        <v>6.85</v>
      </c>
      <c r="AB53" s="123" t="n">
        <v>27.1</v>
      </c>
      <c r="AC53" s="124" t="n">
        <f aca="false" t="array" ref="AC53:AC53">IFERROR(AE53/(INDEX('LCU per US$, period average'!$A$4:$O$270,MATCH(A53,'LCU per US$, period average'!$A$4:$A$270),MATCH(Y53,'LCU per US$, period average'!$A$4:$O$4))),"NA")</f>
        <v>106.616285937224</v>
      </c>
      <c r="AD53" s="125" t="n">
        <f aca="false">IFERROR(AC53*HLOOKUP(Y53,'LCU per US$, period average'!$B$4:$O$270,76),"NA")</f>
        <v>80.2530846771774</v>
      </c>
      <c r="AE53" s="124" t="n">
        <f aca="false">IFERROR(AB53*30.42,"NA")</f>
        <v>824.382</v>
      </c>
      <c r="AF53" s="124" t="n">
        <f aca="false" t="array" ref="AF53:AF53">IFERROR(AE53/(INDEX('PPP private conversion factor'!$A$4:$O$270,MATCH(A53,'PPP private conversion factor'!$A$4:$A$270),MATCH(Y53,'PPP private conversion factor'!$A$4:$O$4))),"NA")</f>
        <v>200.142850832741</v>
      </c>
      <c r="AG53" s="126" t="n">
        <f aca="false">IFERROR(AC53*G53,"NA")</f>
        <v>533.081429686119</v>
      </c>
      <c r="AH53" s="126" t="n">
        <f aca="false">IFERROR(AD53*G53,"NA")</f>
        <v>401.265423385887</v>
      </c>
      <c r="AI53" s="126" t="n">
        <f aca="false">IFERROR(AE53*G53,"NA")</f>
        <v>4121.91</v>
      </c>
      <c r="AJ53" s="126" t="n">
        <f aca="false">IFERROR(AF53*G53,"NA")</f>
        <v>1000.7142541637</v>
      </c>
      <c r="AK53" s="127" t="str">
        <f aca="false">CC53</f>
        <v>Guatemala / Rural area / Central Valley Area</v>
      </c>
      <c r="AL53" s="138" t="s">
        <v>75</v>
      </c>
      <c r="AM53" s="142" t="n">
        <v>2014</v>
      </c>
      <c r="AN53" s="141"/>
      <c r="AO53" s="115" t="n">
        <f aca="false">IFERROR(7.38*(INDEX('LCU per US$, period average'!$A$4:$O$270,MATCH(A53,'LCU per US$, period average'!$A$4:$A$270),MATCH(AM53,'LCU per US$, period average'!$A$4:$O$4))),"NA")</f>
        <v>57.063882</v>
      </c>
      <c r="AP53" s="115" t="n">
        <f aca="false">AO53*30.42</f>
        <v>1735.88329044</v>
      </c>
      <c r="AQ53" s="115" t="n">
        <f aca="false" t="array" ref="AQ53:AQ53">IFERROR(AP53/(INDEX('LCU per US$, period average'!$A$4:$O$270,MATCH(A53,'LCU per US$, period average'!$A$4:$A$270),MATCH(AM53,'LCU per US$, period average'!$A$4:$O$4))),"NA")</f>
        <v>224.4996</v>
      </c>
      <c r="AR53" s="117" t="n">
        <f aca="false">IFERROR(AQ53*HLOOKUP(AM53,'LCU per US$, period average'!$A$4:$O$270,76),"NA")</f>
        <v>168.987179120091</v>
      </c>
      <c r="AS53" s="115" t="n">
        <f aca="false" t="array" ref="AS53:AS53">IFERROR(AP53/(INDEX('PPP private conversion factor'!$A$4:$O$270,MATCH(A53,'PPP private conversion factor'!$A$4:$A$270),MATCH(AM53,'PPP private conversion factor'!$A$4:$O$4))),"NA")</f>
        <v>421.436458415613</v>
      </c>
      <c r="AT53" s="115" t="e">
        <f aca="false">AP53*E53</f>
        <v>#VALUE!</v>
      </c>
      <c r="AU53" s="115" t="str">
        <f aca="false">IFERROR(AQ53*E53,"NA")</f>
        <v>NA</v>
      </c>
      <c r="AV53" s="115" t="str">
        <f aca="false">IFERROR(AR53*E53,"NA")</f>
        <v>NA</v>
      </c>
      <c r="AW53" s="129" t="str">
        <f aca="false">IFERROR(AS53*E53,"NA")</f>
        <v>NA</v>
      </c>
      <c r="AX53" s="130" t="str">
        <f aca="false">CC53</f>
        <v>Guatemala / Rural area / Central Valley Area</v>
      </c>
      <c r="AY53" s="147" t="n">
        <v>2022</v>
      </c>
      <c r="AZ53" s="149" t="s">
        <v>77</v>
      </c>
      <c r="BA53" s="116" t="n">
        <v>3487</v>
      </c>
      <c r="BB53" s="115" t="n">
        <f aca="false" t="array" ref="BB53:BB53">IFERROR(BA53/(INDEX('LCU per US$, period average'!$A$4:$O$270,MATCH(A53,'LCU per US$, period average'!$A$4:$A$270),MATCH(AY53,'LCU per US$, period average'!$A$4:$O$4))),"NA")</f>
        <v>450.03746816819</v>
      </c>
      <c r="BC53" s="117" t="n">
        <f aca="false">IFERROR(BB53*HLOOKUP(AY53,'LCU per US$, period average'!$A$4:$O$270,76),"NA")</f>
        <v>427.366269583124</v>
      </c>
      <c r="BD53" s="116" t="n">
        <f aca="false" t="array" ref="BD53:BD53">IFERROR(BA53/(INDEX('PPP private conversion factor'!$A$4:$O$270,MATCH(A53,'PPP private conversion factor'!$A$4:$A$270),MATCH(AY53,'PPP private conversion factor'!$A$4:$O$4))),"NA")</f>
        <v>764.011745323352</v>
      </c>
      <c r="BE53" s="116" t="n">
        <f aca="false">IFERROR(BA53*H53,"NA")</f>
        <v>6974</v>
      </c>
      <c r="BF53" s="116" t="n">
        <f aca="false">IFERROR(BB53*H53,"NA")</f>
        <v>900.07493633638</v>
      </c>
      <c r="BG53" s="116" t="n">
        <f aca="false">IFERROR(BC53*H53,"NA")</f>
        <v>854.732539166247</v>
      </c>
      <c r="BH53" s="118" t="n">
        <f aca="false">IFERROR(BD53*H53,"NA")</f>
        <v>1528.0234906467</v>
      </c>
      <c r="BI53" s="116" t="str">
        <f aca="false">CC53</f>
        <v>Guatemala / Rural area / Central Valley Area</v>
      </c>
      <c r="BJ53" s="113" t="n">
        <v>2023</v>
      </c>
      <c r="BK53" s="132" t="s">
        <v>287</v>
      </c>
      <c r="BL53" s="158" t="s">
        <v>79</v>
      </c>
      <c r="BM53" s="115" t="n">
        <v>3323.6</v>
      </c>
      <c r="BN53" s="115" t="n">
        <f aca="false" t="array" ref="BN53:BN53">IFERROR(BM53/(INDEX('LCU per US$, period average'!$A$4:$O$270,MATCH(A53,'LCU per US$, period average'!$A$4:$A$270),MATCH(BJ53,'LCU per US$, period average'!A$4:$O$4))),"NA")</f>
        <v>428.948818240263</v>
      </c>
      <c r="BO53" s="117" t="n">
        <f aca="false">IFERROR(BN53*HLOOKUP(BJ53,'LCU per US$, period average'!$A$4:$O$270,76),"NA")</f>
        <v>407.339986689553</v>
      </c>
      <c r="BP53" s="115" t="n">
        <f aca="false" t="array" ref="BP53:BP53">IFERROR(BM53/(INDEX('PPP private conversion factor'!$A$4:$O$270,MATCH(A53,'PPP private conversion factor'!$A$4:$A$270),MATCH(BJ53,'PPP private conversion factor'!$A$4:$O$4))),"NA")</f>
        <v>728.210334601862</v>
      </c>
      <c r="BQ53" s="115" t="n">
        <f aca="false">IFERROR(BM53*I53,"NA")</f>
        <v>5085.108</v>
      </c>
      <c r="BR53" s="115" t="n">
        <f aca="false">IFERROR(BN53*I53,"NA")</f>
        <v>656.291691907602</v>
      </c>
      <c r="BS53" s="115" t="n">
        <f aca="false">IFERROR(BO53*I53,"NA")</f>
        <v>623.230179635015</v>
      </c>
      <c r="BT53" s="115" t="n">
        <f aca="false">IFERROR(BP53*I53,"NA")</f>
        <v>1114.16181194085</v>
      </c>
      <c r="BU53" s="113" t="s">
        <v>288</v>
      </c>
      <c r="BV53" s="134" t="s">
        <v>289</v>
      </c>
      <c r="BW53" s="135"/>
      <c r="BX53" s="143"/>
      <c r="BY53" s="143"/>
      <c r="BZ53" s="143"/>
      <c r="CA53" s="143"/>
      <c r="CB53" s="143"/>
      <c r="CC53" s="136" t="str">
        <f aca="false">CONCATENATE(A53," / ",B53," area / ",C53)</f>
        <v>Guatemala / Rural area / Central Valley Area</v>
      </c>
      <c r="CD53" s="105" t="s">
        <v>291</v>
      </c>
    </row>
    <row r="54" customFormat="false" ht="77.6" hidden="false" customHeight="false" outlineLevel="0" collapsed="false">
      <c r="A54" s="104" t="s">
        <v>293</v>
      </c>
      <c r="B54" s="88" t="s">
        <v>87</v>
      </c>
      <c r="C54" s="90" t="s">
        <v>68</v>
      </c>
      <c r="D54" s="105" t="s">
        <v>145</v>
      </c>
      <c r="E54" s="106" t="s">
        <v>70</v>
      </c>
      <c r="F54" s="107" t="n">
        <v>2022</v>
      </c>
      <c r="G54" s="146" t="n">
        <v>4</v>
      </c>
      <c r="H54" s="108" t="n">
        <v>2</v>
      </c>
      <c r="I54" s="109" t="n">
        <v>1.72</v>
      </c>
      <c r="J54" s="110" t="str">
        <f aca="false">CC54</f>
        <v>Honduras / Urban area / All</v>
      </c>
      <c r="K54" s="131" t="s">
        <v>159</v>
      </c>
      <c r="L54" s="112" t="s">
        <v>294</v>
      </c>
      <c r="M54" s="147" t="n">
        <v>2022</v>
      </c>
      <c r="N54" s="137" t="n">
        <v>9065</v>
      </c>
      <c r="O54" s="115" t="n">
        <f aca="false">IFERROR(S54/G54,"NA")</f>
        <v>3897.95</v>
      </c>
      <c r="P54" s="116" t="n">
        <f aca="false">IFERROR(IF(ISBLANK(O54),"",T54/G54),"NA")</f>
        <v>159.191787196282</v>
      </c>
      <c r="Q54" s="116" t="n">
        <f aca="false">IFERROR(IF(ISBLANK(O54),"",U54/G54),"NA")</f>
        <v>151.172302429094</v>
      </c>
      <c r="R54" s="117" t="n">
        <f aca="false">IFERROR(V54/F54,"NA")</f>
        <v>0.661370487507508</v>
      </c>
      <c r="S54" s="115" t="n">
        <f aca="false">N54*I54</f>
        <v>15591.8</v>
      </c>
      <c r="T54" s="117" t="n">
        <f aca="false" t="array" ref="T54:T54">IFERROR(S54/(INDEX('LCU per US$, period average'!$A$4:$O$270,MATCH(A54,'LCU per US$, period average'!$A$4:$A$270),MATCH(M54,'LCU per US$, period average'!$A$4:$O$4))),"NA")</f>
        <v>636.767148785127</v>
      </c>
      <c r="U54" s="117" t="n">
        <f aca="false">IFERROR(T54*HLOOKUP(M54,'LCU per US$, period average'!$A$4:$O$270,76),"NA")</f>
        <v>604.689209716377</v>
      </c>
      <c r="V54" s="118" t="n">
        <f aca="false" t="array" ref="V54:V54">IFERROR(S54/(INDEX('PPP private conversion factor'!$A$4:$O$270,MATCH(A54,'PPP private conversion factor'!$A$4:$A$270),MATCH(M54,'PPP private conversion factor'!$A$4:$O$4))),"NA")</f>
        <v>1337.29112574018</v>
      </c>
      <c r="W54" s="119" t="str">
        <f aca="false">CC54</f>
        <v>Honduras / Urban area / All</v>
      </c>
      <c r="X54" s="152" t="s">
        <v>74</v>
      </c>
      <c r="Y54" s="121" t="n">
        <v>2019</v>
      </c>
      <c r="Z54" s="122" t="n">
        <v>0.495</v>
      </c>
      <c r="AA54" s="123" t="n">
        <v>6.85</v>
      </c>
      <c r="AB54" s="123" t="n">
        <v>80.9</v>
      </c>
      <c r="AC54" s="124" t="n">
        <f aca="false" t="array" ref="AC54:AC54">IFERROR(AE54/(INDEX('LCU per US$, period average'!$A$4:$O$270,MATCH(A54,'LCU per US$, period average'!$A$4:$A$270),MATCH(Y54,'LCU per US$, period average'!$A$4:$O$4))),"NA")</f>
        <v>100.413084947491</v>
      </c>
      <c r="AD54" s="125" t="n">
        <f aca="false">IFERROR(AC54*HLOOKUP(Y54,'LCU per US$, period average'!$B$4:$O$270,76),"NA")</f>
        <v>89.6966246824866</v>
      </c>
      <c r="AE54" s="124" t="n">
        <f aca="false">IFERROR(AB54*30.42,"NA")</f>
        <v>2460.978</v>
      </c>
      <c r="AF54" s="124" t="n">
        <f aca="false" t="array" ref="AF54:AF54">IFERROR(AE54/(INDEX('PPP private conversion factor'!$A$4:$O$270,MATCH(A54,'PPP private conversion factor'!$A$4:$A$270),MATCH(Y54,'PPP private conversion factor'!$A$4:$O$4))),"NA")</f>
        <v>217.45435923104</v>
      </c>
      <c r="AG54" s="126" t="n">
        <f aca="false">IFERROR(AC54*G54,"NA")</f>
        <v>401.652339789964</v>
      </c>
      <c r="AH54" s="126" t="n">
        <f aca="false">IFERROR(AD54*G54,"NA")</f>
        <v>358.786498729946</v>
      </c>
      <c r="AI54" s="126" t="n">
        <f aca="false">IFERROR(AE54*G54,"NA")</f>
        <v>9843.912</v>
      </c>
      <c r="AJ54" s="126" t="n">
        <f aca="false">IFERROR(AF54*G54,"NA")</f>
        <v>869.81743692416</v>
      </c>
      <c r="AK54" s="127" t="str">
        <f aca="false">CC54</f>
        <v>Honduras / Urban area / All</v>
      </c>
      <c r="AL54" s="138" t="s">
        <v>75</v>
      </c>
      <c r="AM54" s="142" t="n">
        <v>2017</v>
      </c>
      <c r="AN54" s="141"/>
      <c r="AO54" s="115" t="n">
        <f aca="false">IFERROR(6.66*(INDEX('LCU per US$, period average'!$A$4:$O$270,MATCH(A54,'LCU per US$, period average'!$A$4:$A$270),MATCH(AM54,'LCU per US$, period average'!$A$4:$O$4))),"NA")</f>
        <v>156.423979063412</v>
      </c>
      <c r="AP54" s="115" t="n">
        <f aca="false">AO54*30.42</f>
        <v>4758.41744310898</v>
      </c>
      <c r="AQ54" s="115" t="n">
        <f aca="false" t="array" ref="AQ54:AQ54">IFERROR(AP54/(INDEX('LCU per US$, period average'!$A$4:$O$270,MATCH(A54,'LCU per US$, period average'!$A$4:$A$270),MATCH(AM54,'LCU per US$, period average'!$A$4:$O$4))),"NA")</f>
        <v>202.5972</v>
      </c>
      <c r="AR54" s="117" t="n">
        <f aca="false">IFERROR(AQ54*HLOOKUP(AM54,'LCU per US$, period average'!$A$4:$O$270,76),"NA")</f>
        <v>179.340157399952</v>
      </c>
      <c r="AS54" s="115" t="n">
        <f aca="false" t="array" ref="AS54:AS54">IFERROR(AP54/(INDEX('PPP private conversion factor'!$A$4:$O$270,MATCH(A54,'PPP private conversion factor'!$A$4:$A$270),MATCH(AM54,'PPP private conversion factor'!$A$4:$O$4))),"NA")</f>
        <v>439.018139887269</v>
      </c>
      <c r="AT54" s="115" t="e">
        <f aca="false">AP54*E54</f>
        <v>#VALUE!</v>
      </c>
      <c r="AU54" s="115" t="str">
        <f aca="false">IFERROR(AQ54*E54,"NA")</f>
        <v>NA</v>
      </c>
      <c r="AV54" s="115" t="str">
        <f aca="false">IFERROR(AR54*E54,"NA")</f>
        <v>NA</v>
      </c>
      <c r="AW54" s="129" t="str">
        <f aca="false">IFERROR(AS54*E54,"NA")</f>
        <v>NA</v>
      </c>
      <c r="AX54" s="130" t="str">
        <f aca="false">CC54</f>
        <v>Honduras / Urban area / All</v>
      </c>
      <c r="AY54" s="147" t="n">
        <v>2022</v>
      </c>
      <c r="AZ54" s="157" t="s">
        <v>77</v>
      </c>
      <c r="BA54" s="116" t="n">
        <v>9542</v>
      </c>
      <c r="BB54" s="115" t="n">
        <f aca="false" t="array" ref="BB54:BB54">IFERROR(BA54/(INDEX('LCU per US$, period average'!$A$4:$O$270,MATCH(A54,'LCU per US$, period average'!$A$4:$A$270),MATCH(AY54,'LCU per US$, period average'!$A$4:$O$4))),"NA")</f>
        <v>389.694078535364</v>
      </c>
      <c r="BC54" s="117" t="n">
        <f aca="false">IFERROR(BB54*HLOOKUP(AY54,'LCU per US$, period average'!$A$4:$O$270,76),"NA")</f>
        <v>370.062753441788</v>
      </c>
      <c r="BD54" s="116" t="n">
        <f aca="false" t="array" ref="BD54:BD54">IFERROR(BA54/(INDEX('PPP private conversion factor'!$A$4:$O$270,MATCH(A54,'PPP private conversion factor'!$A$4:$A$270),MATCH(AY54,'PPP private conversion factor'!$A$4:$O$4))),"NA")</f>
        <v>818.406593325519</v>
      </c>
      <c r="BE54" s="116" t="n">
        <f aca="false">IFERROR(BA54*H54,"NA")</f>
        <v>19084</v>
      </c>
      <c r="BF54" s="116" t="n">
        <f aca="false">IFERROR(BB54*H54,"NA")</f>
        <v>779.388157070728</v>
      </c>
      <c r="BG54" s="116" t="n">
        <f aca="false">IFERROR(BC54*H54,"NA")</f>
        <v>740.125506883576</v>
      </c>
      <c r="BH54" s="118" t="n">
        <f aca="false">IFERROR(BD54*H54,"NA")</f>
        <v>1636.81318665104</v>
      </c>
      <c r="BI54" s="116" t="str">
        <f aca="false">CC54</f>
        <v>Honduras / Urban area / All</v>
      </c>
      <c r="BJ54" s="113" t="n">
        <v>2023</v>
      </c>
      <c r="BK54" s="132" t="s">
        <v>295</v>
      </c>
      <c r="BL54" s="158" t="s">
        <v>79</v>
      </c>
      <c r="BM54" s="115" t="n">
        <v>7802.1</v>
      </c>
      <c r="BN54" s="115" t="n">
        <f aca="false" t="array" ref="BN54:BN54">IFERROR(BM54/(INDEX('LCU per US$, period average'!$A$4:$O$270,MATCH(A54,'LCU per US$, period average'!$A$4:$A$270),MATCH(BJ54,'LCU per US$, period average'!A$4:$O$4))),"NA")</f>
        <v>318.636781611901</v>
      </c>
      <c r="BO54" s="117" t="n">
        <f aca="false">IFERROR(BN54*HLOOKUP(BJ54,'LCU per US$, period average'!$A$4:$O$270,76),"NA")</f>
        <v>302.585056448142</v>
      </c>
      <c r="BP54" s="115" t="n">
        <f aca="false" t="array" ref="BP54:BP54">IFERROR(BM54/(INDEX('PPP private conversion factor'!$A$4:$O$270,MATCH(A54,'PPP private conversion factor'!$A$4:$A$270),MATCH(BJ54,'PPP private conversion factor'!$A$4:$O$4))),"NA")</f>
        <v>669.177329887343</v>
      </c>
      <c r="BQ54" s="115" t="n">
        <f aca="false">IFERROR(BM54*I54,"NA")</f>
        <v>13419.612</v>
      </c>
      <c r="BR54" s="115" t="n">
        <f aca="false">IFERROR(BN54*I54,"NA")</f>
        <v>548.05526437247</v>
      </c>
      <c r="BS54" s="115" t="n">
        <f aca="false">IFERROR(BO54*I54,"NA")</f>
        <v>520.446297090805</v>
      </c>
      <c r="BT54" s="115" t="n">
        <f aca="false">IFERROR(BP54*I54,"NA")</f>
        <v>1150.98500740623</v>
      </c>
      <c r="BU54" s="113" t="s">
        <v>296</v>
      </c>
      <c r="BV54" s="134" t="s">
        <v>297</v>
      </c>
      <c r="BW54" s="135"/>
      <c r="BX54" s="143"/>
      <c r="BY54" s="143"/>
      <c r="BZ54" s="143"/>
      <c r="CA54" s="143"/>
      <c r="CB54" s="143"/>
      <c r="CC54" s="136" t="str">
        <f aca="false">CONCATENATE(A54," / ",B54," area / ",C54)</f>
        <v>Honduras / Urban area / All</v>
      </c>
      <c r="CD54" s="105" t="s">
        <v>145</v>
      </c>
    </row>
    <row r="55" customFormat="false" ht="90.25" hidden="false" customHeight="false" outlineLevel="0" collapsed="false">
      <c r="A55" s="104" t="s">
        <v>293</v>
      </c>
      <c r="B55" s="88" t="s">
        <v>82</v>
      </c>
      <c r="C55" s="90" t="s">
        <v>68</v>
      </c>
      <c r="D55" s="105" t="s">
        <v>83</v>
      </c>
      <c r="E55" s="139" t="s">
        <v>70</v>
      </c>
      <c r="F55" s="107" t="n">
        <v>2020</v>
      </c>
      <c r="G55" s="146" t="n">
        <v>4.5</v>
      </c>
      <c r="H55" s="108" t="n">
        <v>2</v>
      </c>
      <c r="I55" s="109" t="n">
        <v>1.65</v>
      </c>
      <c r="J55" s="110" t="str">
        <f aca="false">CC55</f>
        <v>Honduras / Rural area / All</v>
      </c>
      <c r="K55" s="133" t="s">
        <v>159</v>
      </c>
      <c r="L55" s="140" t="s">
        <v>298</v>
      </c>
      <c r="M55" s="147" t="n">
        <v>2020</v>
      </c>
      <c r="N55" s="137" t="n">
        <v>6304</v>
      </c>
      <c r="O55" s="115" t="n">
        <f aca="false">IFERROR(S55/G55,"NA")</f>
        <v>2311.46666666667</v>
      </c>
      <c r="P55" s="116" t="n">
        <f aca="false">IFERROR(IF(ISBLANK(O55),"",T55/G55),"NA")</f>
        <v>94.0313197373721</v>
      </c>
      <c r="Q55" s="116" t="n">
        <f aca="false">IFERROR(IF(ISBLANK(O55),"",U55/G55),"NA")</f>
        <v>82.3250219472931</v>
      </c>
      <c r="R55" s="117" t="n">
        <f aca="false">IFERROR(V55/F55,"NA")</f>
        <v>0.44517011077914</v>
      </c>
      <c r="S55" s="115" t="n">
        <f aca="false">N55*I55</f>
        <v>10401.6</v>
      </c>
      <c r="T55" s="117" t="n">
        <f aca="false" t="array" ref="T55:T55">IFERROR(S55/(INDEX('LCU per US$, period average'!$A$4:$O$270,MATCH(A55,'LCU per US$, period average'!$A$4:$A$270),MATCH(M55,'LCU per US$, period average'!$A$4:$O$4))),"NA")</f>
        <v>423.140938818175</v>
      </c>
      <c r="U55" s="117" t="n">
        <f aca="false">IFERROR(T55*HLOOKUP(M55,'LCU per US$, period average'!$A$4:$O$270,76),"NA")</f>
        <v>370.462598762819</v>
      </c>
      <c r="V55" s="118" t="n">
        <f aca="false" t="array" ref="V55:V55">IFERROR(S55/(INDEX('PPP private conversion factor'!$A$4:$O$270,MATCH(A55,'PPP private conversion factor'!$A$4:$A$270),MATCH(M55,'PPP private conversion factor'!$A$4:$O$4))),"NA")</f>
        <v>899.243623773862</v>
      </c>
      <c r="W55" s="119" t="str">
        <f aca="false">CC55</f>
        <v>Honduras / Rural area / All</v>
      </c>
      <c r="X55" s="152" t="s">
        <v>74</v>
      </c>
      <c r="Y55" s="121" t="n">
        <v>2019</v>
      </c>
      <c r="Z55" s="122" t="n">
        <v>0.495</v>
      </c>
      <c r="AA55" s="123" t="n">
        <v>6.85</v>
      </c>
      <c r="AB55" s="123" t="n">
        <v>80.9</v>
      </c>
      <c r="AC55" s="124" t="n">
        <f aca="false" t="array" ref="AC55:AC55">IFERROR(AE55/(INDEX('LCU per US$, period average'!$A$4:$O$270,MATCH(A55,'LCU per US$, period average'!$A$4:$A$270),MATCH(Y55,'LCU per US$, period average'!$A$4:$O$4))),"NA")</f>
        <v>100.413084947491</v>
      </c>
      <c r="AD55" s="125" t="n">
        <f aca="false">IFERROR(AC55*HLOOKUP(Y55,'LCU per US$, period average'!$B$4:$O$270,76),"NA")</f>
        <v>89.6966246824866</v>
      </c>
      <c r="AE55" s="124" t="n">
        <f aca="false">IFERROR(AB55*30.42,"NA")</f>
        <v>2460.978</v>
      </c>
      <c r="AF55" s="124" t="n">
        <f aca="false" t="array" ref="AF55:AF55">IFERROR(AE55/(INDEX('PPP private conversion factor'!$A$4:$O$270,MATCH(A55,'PPP private conversion factor'!$A$4:$A$270),MATCH(Y55,'PPP private conversion factor'!$A$4:$O$4))),"NA")</f>
        <v>217.45435923104</v>
      </c>
      <c r="AG55" s="126" t="n">
        <f aca="false">IFERROR(AC55*G55,"NA")</f>
        <v>451.85888226371</v>
      </c>
      <c r="AH55" s="126" t="n">
        <f aca="false">IFERROR(AD55*G55,"NA")</f>
        <v>403.63481107119</v>
      </c>
      <c r="AI55" s="126" t="n">
        <f aca="false">IFERROR(AE55*G55,"NA")</f>
        <v>11074.401</v>
      </c>
      <c r="AJ55" s="126" t="n">
        <f aca="false">IFERROR(AF55*G55,"NA")</f>
        <v>978.54461653968</v>
      </c>
      <c r="AK55" s="127" t="str">
        <f aca="false">CC55</f>
        <v>Honduras / Rural area / All</v>
      </c>
      <c r="AL55" s="138" t="s">
        <v>75</v>
      </c>
      <c r="AM55" s="142" t="n">
        <v>2017</v>
      </c>
      <c r="AN55" s="141"/>
      <c r="AO55" s="115" t="n">
        <f aca="false">IFERROR(6.66*(INDEX('LCU per US$, period average'!$A$4:$O$270,MATCH(A55,'LCU per US$, period average'!$A$4:$A$270),MATCH(AM55,'LCU per US$, period average'!$A$4:$O$4))),"NA")</f>
        <v>156.423979063412</v>
      </c>
      <c r="AP55" s="115" t="n">
        <f aca="false">AO55*30.42</f>
        <v>4758.41744310898</v>
      </c>
      <c r="AQ55" s="115" t="n">
        <f aca="false" t="array" ref="AQ55:AQ55">IFERROR(AP55/(INDEX('LCU per US$, period average'!$A$4:$O$270,MATCH(A55,'LCU per US$, period average'!$A$4:$A$270),MATCH(AM55,'LCU per US$, period average'!$A$4:$O$4))),"NA")</f>
        <v>202.5972</v>
      </c>
      <c r="AR55" s="117" t="n">
        <f aca="false">IFERROR(AQ55*HLOOKUP(AM55,'LCU per US$, period average'!$A$4:$O$270,76),"NA")</f>
        <v>179.340157399952</v>
      </c>
      <c r="AS55" s="115" t="n">
        <f aca="false" t="array" ref="AS55:AS55">IFERROR(AP55/(INDEX('PPP private conversion factor'!$A$4:$O$270,MATCH(A55,'PPP private conversion factor'!$A$4:$A$270),MATCH(AM55,'PPP private conversion factor'!$A$4:$O$4))),"NA")</f>
        <v>439.018139887269</v>
      </c>
      <c r="AT55" s="115" t="e">
        <f aca="false">AP55*E55</f>
        <v>#VALUE!</v>
      </c>
      <c r="AU55" s="115" t="str">
        <f aca="false">IFERROR(AQ55*E55,"NA")</f>
        <v>NA</v>
      </c>
      <c r="AV55" s="115" t="str">
        <f aca="false">IFERROR(AR55*E55,"NA")</f>
        <v>NA</v>
      </c>
      <c r="AW55" s="129" t="str">
        <f aca="false">IFERROR(AS55*E55,"NA")</f>
        <v>NA</v>
      </c>
      <c r="AX55" s="130" t="str">
        <f aca="false">CC55</f>
        <v>Honduras / Rural area / All</v>
      </c>
      <c r="AY55" s="147" t="n">
        <v>2020</v>
      </c>
      <c r="AZ55" s="149" t="s">
        <v>77</v>
      </c>
      <c r="BA55" s="116" t="n">
        <v>6852</v>
      </c>
      <c r="BB55" s="115" t="n">
        <f aca="false" t="array" ref="BB55:BB55">IFERROR(BA55/(INDEX('LCU per US$, period average'!$A$4:$O$270,MATCH(A55,'LCU per US$, period average'!$A$4:$A$270),MATCH(AY55,'LCU per US$, period average'!$A$4:$O$4))),"NA")</f>
        <v>278.741896706481</v>
      </c>
      <c r="BC55" s="117" t="n">
        <f aca="false">IFERROR(BB55*HLOOKUP(AY55,'LCU per US$, period average'!$A$4:$O$270,76),"NA")</f>
        <v>244.040313675092</v>
      </c>
      <c r="BD55" s="116" t="n">
        <f aca="false" t="array" ref="BD55:BD55">IFERROR(BA55/(INDEX('PPP private conversion factor'!$A$4:$O$270,MATCH(A55,'PPP private conversion factor'!$A$4:$A$270),MATCH(AY55,'PPP private conversion factor'!$A$4:$O$4))),"NA")</f>
        <v>592.372068729667</v>
      </c>
      <c r="BE55" s="116" t="n">
        <f aca="false">IFERROR(BA55*H55,"NA")</f>
        <v>13704</v>
      </c>
      <c r="BF55" s="116" t="n">
        <f aca="false">IFERROR(BB55*H55,"NA")</f>
        <v>557.483793412962</v>
      </c>
      <c r="BG55" s="116" t="n">
        <f aca="false">IFERROR(BC55*H55,"NA")</f>
        <v>488.080627350184</v>
      </c>
      <c r="BH55" s="118" t="n">
        <f aca="false">IFERROR(BD55*H55,"NA")</f>
        <v>1184.74413745933</v>
      </c>
      <c r="BI55" s="116" t="str">
        <f aca="false">CC55</f>
        <v>Honduras / Rural area / All</v>
      </c>
      <c r="BJ55" s="113" t="n">
        <v>2023</v>
      </c>
      <c r="BK55" s="132" t="s">
        <v>295</v>
      </c>
      <c r="BL55" s="158" t="s">
        <v>79</v>
      </c>
      <c r="BM55" s="115" t="n">
        <v>7802.1</v>
      </c>
      <c r="BN55" s="115" t="n">
        <f aca="false" t="array" ref="BN55:BN55">IFERROR(BM55/(INDEX('LCU per US$, period average'!$A$4:$O$270,MATCH(A55,'LCU per US$, period average'!$A$4:$A$270),MATCH(BJ55,'LCU per US$, period average'!A$4:$O$4))),"NA")</f>
        <v>318.636781611901</v>
      </c>
      <c r="BO55" s="117" t="n">
        <f aca="false">IFERROR(BN55*HLOOKUP(BJ55,'LCU per US$, period average'!$A$4:$O$270,76),"NA")</f>
        <v>302.585056448142</v>
      </c>
      <c r="BP55" s="115" t="n">
        <f aca="false" t="array" ref="BP55:BP55">IFERROR(BM55/(INDEX('PPP private conversion factor'!$A$4:$O$270,MATCH(A55,'PPP private conversion factor'!$A$4:$A$270),MATCH(BJ55,'PPP private conversion factor'!$A$4:$O$4))),"NA")</f>
        <v>669.177329887343</v>
      </c>
      <c r="BQ55" s="115" t="n">
        <f aca="false">IFERROR(BM55*I55,"NA")</f>
        <v>12873.465</v>
      </c>
      <c r="BR55" s="115" t="n">
        <f aca="false">IFERROR(BN55*I55,"NA")</f>
        <v>525.750689659637</v>
      </c>
      <c r="BS55" s="115" t="n">
        <f aca="false">IFERROR(BO55*I55,"NA")</f>
        <v>499.265343139435</v>
      </c>
      <c r="BT55" s="115" t="n">
        <f aca="false">IFERROR(BP55*I55,"NA")</f>
        <v>1104.14259431412</v>
      </c>
      <c r="BU55" s="113" t="s">
        <v>296</v>
      </c>
      <c r="BV55" s="134" t="s">
        <v>297</v>
      </c>
      <c r="BW55" s="135"/>
      <c r="BX55" s="143"/>
      <c r="BY55" s="143"/>
      <c r="BZ55" s="143"/>
      <c r="CA55" s="143"/>
      <c r="CB55" s="143"/>
      <c r="CC55" s="136" t="str">
        <f aca="false">CONCATENATE(A55," / ",B55," area / ",C55)</f>
        <v>Honduras / Rural area / All</v>
      </c>
      <c r="CD55" s="105" t="s">
        <v>83</v>
      </c>
    </row>
    <row r="56" customFormat="false" ht="90.25" hidden="false" customHeight="false" outlineLevel="0" collapsed="false">
      <c r="A56" s="104" t="s">
        <v>299</v>
      </c>
      <c r="B56" s="88" t="s">
        <v>82</v>
      </c>
      <c r="C56" s="90" t="s">
        <v>300</v>
      </c>
      <c r="D56" s="105" t="s">
        <v>301</v>
      </c>
      <c r="E56" s="131" t="s">
        <v>70</v>
      </c>
      <c r="F56" s="107" t="n">
        <v>2022</v>
      </c>
      <c r="G56" s="146" t="n">
        <v>4</v>
      </c>
      <c r="H56" s="108" t="n">
        <v>2</v>
      </c>
      <c r="I56" s="109" t="n">
        <v>1.67</v>
      </c>
      <c r="J56" s="110" t="str">
        <f aca="false">CC56</f>
        <v>India / Rural area / Andhra Pradesh</v>
      </c>
      <c r="K56" s="131" t="s">
        <v>159</v>
      </c>
      <c r="L56" s="112" t="s">
        <v>302</v>
      </c>
      <c r="M56" s="147" t="n">
        <v>2022</v>
      </c>
      <c r="N56" s="137"/>
      <c r="O56" s="115" t="n">
        <f aca="false">IFERROR(S56/G56,"NA")</f>
        <v>6317.25</v>
      </c>
      <c r="P56" s="116" t="n">
        <f aca="false">IFERROR(IF(ISBLANK(O56),"",T56/G56),"NA")</f>
        <v>80.3675458379845</v>
      </c>
      <c r="Q56" s="116" t="n">
        <f aca="false">IFERROR(IF(ISBLANK(O56),"",U56/G56),"NA")</f>
        <v>76.3189305106794</v>
      </c>
      <c r="R56" s="117" t="n">
        <f aca="false">IFERROR(V56/F56,"NA")</f>
        <v>0.594311894548097</v>
      </c>
      <c r="S56" s="115" t="n">
        <v>25269</v>
      </c>
      <c r="T56" s="117" t="n">
        <f aca="false" t="array" ref="T56:T56">IFERROR(S56/(INDEX('LCU per US$, period average'!$A$4:$O$270,MATCH(A56,'LCU per US$, period average'!$A$4:$A$270),MATCH(M56,'LCU per US$, period average'!$A$4:$O$4))),"NA")</f>
        <v>321.470183351938</v>
      </c>
      <c r="U56" s="117" t="n">
        <f aca="false">IFERROR(T56*HLOOKUP(M56,'LCU per US$, period average'!$A$4:$O$270,76),"NA")</f>
        <v>305.275722042717</v>
      </c>
      <c r="V56" s="118" t="n">
        <f aca="false" t="array" ref="V56:V56">IFERROR(S56/(INDEX('PPP private conversion factor'!$A$4:$O$270,MATCH(A56,'PPP private conversion factor'!$A$4:$A$270),MATCH(M56,'PPP private conversion factor'!$A$4:$O$4))),"NA")</f>
        <v>1201.69865077625</v>
      </c>
      <c r="W56" s="119" t="str">
        <f aca="false">CC56</f>
        <v>India / Rural area / Andhra Pradesh</v>
      </c>
      <c r="X56" s="152" t="s">
        <v>74</v>
      </c>
      <c r="Y56" s="121" t="n">
        <v>2019</v>
      </c>
      <c r="Z56" s="122" t="e">
        <f aca="false">#VALUE!</f>
        <v>#VALUE!</v>
      </c>
      <c r="AA56" s="123" t="n">
        <v>6.85</v>
      </c>
      <c r="AB56" s="123" t="n">
        <v>146.6</v>
      </c>
      <c r="AC56" s="124" t="n">
        <f aca="false" t="array" ref="AC56:AC56">IFERROR(AE56/(INDEX('LCU per US$, period average'!$A$4:$O$270,MATCH(A56,'LCU per US$, period average'!$A$4:$A$270),MATCH(Y56,'LCU per US$, period average'!$A$4:$O$4))),"NA")</f>
        <v>63.3278959752124</v>
      </c>
      <c r="AD56" s="125" t="n">
        <f aca="false">IFERROR(AC56*HLOOKUP(Y56,'LCU per US$, period average'!$B$4:$O$270,76),"NA")</f>
        <v>56.569305884692</v>
      </c>
      <c r="AE56" s="124" t="n">
        <f aca="false">IFERROR(AB56*30.42,"NA")</f>
        <v>4459.572</v>
      </c>
      <c r="AF56" s="124" t="n">
        <f aca="false" t="array" ref="AF56:AF56">IFERROR(AE56/(INDEX('PPP private conversion factor'!$A$4:$O$270,MATCH(A56,'PPP private conversion factor'!$A$4:$A$270),MATCH(Y56,'PPP private conversion factor'!$A$4:$O$4))),"NA")</f>
        <v>221.589365223276</v>
      </c>
      <c r="AG56" s="126" t="n">
        <f aca="false">IFERROR(AC56*G56,"NA")</f>
        <v>253.31158390085</v>
      </c>
      <c r="AH56" s="126" t="n">
        <f aca="false">IFERROR(AD56*G56,"NA")</f>
        <v>226.277223538768</v>
      </c>
      <c r="AI56" s="126" t="n">
        <f aca="false">IFERROR(AE56*G56,"NA")</f>
        <v>17838.288</v>
      </c>
      <c r="AJ56" s="126" t="n">
        <f aca="false">IFERROR(AF56*G56,"NA")</f>
        <v>886.357460893102</v>
      </c>
      <c r="AK56" s="127" t="str">
        <f aca="false">CC56</f>
        <v>India / Rural area / Andhra Pradesh</v>
      </c>
      <c r="AL56" s="153" t="s">
        <v>148</v>
      </c>
      <c r="AM56" s="142" t="n">
        <v>2012</v>
      </c>
      <c r="AN56" s="141"/>
      <c r="AO56" s="115" t="n">
        <f aca="false">1.91*15.44</f>
        <v>29.4904</v>
      </c>
      <c r="AP56" s="115" t="n">
        <f aca="false">AO56*30.42</f>
        <v>897.097968</v>
      </c>
      <c r="AQ56" s="115" t="n">
        <f aca="false" t="array" ref="AQ56:AQ56">IFERROR(AP56/(INDEX('LCU per US$, period average'!$A$4:$O$270,MATCH(A56,'LCU per US$, period average'!$A$4:$A$270),MATCH(AM56,'LCU per US$, period average'!$A$4:$O$4))),"NA")</f>
        <v>16.7878820073644</v>
      </c>
      <c r="AR56" s="117" t="n">
        <f aca="false">IFERROR(AQ56*HLOOKUP(AM56,'LCU per US$, period average'!$A$4:$O$270,76),"NA")</f>
        <v>13.0666485273912</v>
      </c>
      <c r="AS56" s="115" t="n">
        <f aca="false" t="array" ref="AS56:AS56">IFERROR(AP56/(INDEX('PPP private conversion factor'!$A$4:$O$270,MATCH(A56,'PPP private conversion factor'!$A$4:$A$270),MATCH(AM56,'PPP private conversion factor'!$A$4:$O$4))),"NA")</f>
        <v>58.0854074114378</v>
      </c>
      <c r="AT56" s="115" t="e">
        <f aca="false">AP56*E56</f>
        <v>#VALUE!</v>
      </c>
      <c r="AU56" s="115" t="str">
        <f aca="false">IFERROR(AQ56*E56,"NA")</f>
        <v>NA</v>
      </c>
      <c r="AV56" s="115" t="str">
        <f aca="false">IFERROR(AR56*E56,"NA")</f>
        <v>NA</v>
      </c>
      <c r="AW56" s="129" t="str">
        <f aca="false">IFERROR(AS56*E56,"NA")</f>
        <v>NA</v>
      </c>
      <c r="AX56" s="130" t="str">
        <f aca="false">CC56</f>
        <v>India / Rural area / Andhra Pradesh</v>
      </c>
      <c r="AY56" s="147" t="n">
        <v>2022</v>
      </c>
      <c r="AZ56" s="157" t="s">
        <v>77</v>
      </c>
      <c r="BA56" s="116" t="n">
        <v>16077</v>
      </c>
      <c r="BB56" s="115" t="n">
        <f aca="false" t="array" ref="BB56:BB56">IFERROR(BA56/(INDEX('LCU per US$, period average'!$A$4:$O$270,MATCH(A56,'LCU per US$, period average'!$A$4:$A$270),MATCH(AY56,'LCU per US$, period average'!$A$4:$O$4))),"NA")</f>
        <v>204.530299487479</v>
      </c>
      <c r="BC56" s="117" t="n">
        <f aca="false">IFERROR(BB56*HLOOKUP(AY56,'LCU per US$, period average'!$A$4:$O$270,76),"NA")</f>
        <v>194.226830633613</v>
      </c>
      <c r="BD56" s="116" t="n">
        <f aca="false" t="array" ref="BD56:BD56">IFERROR(BA56/(INDEX('PPP private conversion factor'!$A$4:$O$270,MATCH(A56,'PPP private conversion factor'!$A$4:$A$270),MATCH(AY56,'PPP private conversion factor'!$A$4:$O$4))),"NA")</f>
        <v>764.561684614738</v>
      </c>
      <c r="BE56" s="116" t="n">
        <f aca="false">IFERROR(BA56*H56,"NA")</f>
        <v>32154</v>
      </c>
      <c r="BF56" s="116" t="n">
        <f aca="false">IFERROR(BB56*H56,"NA")</f>
        <v>409.060598974958</v>
      </c>
      <c r="BG56" s="116" t="n">
        <f aca="false">IFERROR(BC56*H56,"NA")</f>
        <v>388.453661267226</v>
      </c>
      <c r="BH56" s="118" t="n">
        <f aca="false">IFERROR(BD56*H56,"NA")</f>
        <v>1529.12336922948</v>
      </c>
      <c r="BI56" s="116" t="str">
        <f aca="false">CC56</f>
        <v>India / Rural area / Andhra Pradesh</v>
      </c>
      <c r="BJ56" s="113" t="n">
        <v>2023</v>
      </c>
      <c r="BK56" s="175" t="s">
        <v>303</v>
      </c>
      <c r="BL56" s="156" t="s">
        <v>103</v>
      </c>
      <c r="BM56" s="115" t="n">
        <f aca="false">100544.5/12</f>
        <v>8378.70833333333</v>
      </c>
      <c r="BN56" s="115" t="n">
        <f aca="false" t="array" ref="BN56:BN56">IFERROR(BM56/(INDEX('LCU per US$, period average'!$A$4:$O$270,MATCH(A56,'LCU per US$, period average'!$A$4:$A$270),MATCH(BJ56,'LCU per US$, period average'!A$4:$O$4))),"NA")</f>
        <v>106.59325276699</v>
      </c>
      <c r="BO56" s="117" t="n">
        <f aca="false">IFERROR(BN56*HLOOKUP(BJ56,'LCU per US$, period average'!$A$4:$O$270,76),"NA")</f>
        <v>101.223484753796</v>
      </c>
      <c r="BP56" s="115" t="n">
        <f aca="false" t="array" ref="BP56:BP56">IFERROR(BM56/(INDEX('PPP private conversion factor'!$A$4:$O$270,MATCH(A56,'PPP private conversion factor'!$A$4:$A$270),MATCH(BJ56,'PPP private conversion factor'!$A$4:$O$4))),"NA")</f>
        <v>398.459871756477</v>
      </c>
      <c r="BQ56" s="115" t="n">
        <f aca="false">IFERROR(BM56*I56,"NA")</f>
        <v>13992.4429166667</v>
      </c>
      <c r="BR56" s="115" t="n">
        <f aca="false">IFERROR(BN56*I56,"NA")</f>
        <v>178.010732120874</v>
      </c>
      <c r="BS56" s="115" t="n">
        <f aca="false">IFERROR(BO56*I56,"NA")</f>
        <v>169.043219538839</v>
      </c>
      <c r="BT56" s="115" t="n">
        <f aca="false">IFERROR(BP56*I56,"NA")</f>
        <v>665.427985833316</v>
      </c>
      <c r="BU56" s="113" t="s">
        <v>304</v>
      </c>
      <c r="BV56" s="134" t="s">
        <v>305</v>
      </c>
      <c r="BW56" s="135"/>
      <c r="BX56" s="143"/>
      <c r="BY56" s="143"/>
      <c r="BZ56" s="143"/>
      <c r="CA56" s="143"/>
      <c r="CB56" s="143"/>
      <c r="CC56" s="136" t="str">
        <f aca="false">CONCATENATE(A56," / ",B56," area / ",C56)</f>
        <v>India / Rural area / Andhra Pradesh</v>
      </c>
      <c r="CD56" s="105" t="s">
        <v>301</v>
      </c>
    </row>
    <row r="57" customFormat="false" ht="90.25" hidden="false" customHeight="false" outlineLevel="0" collapsed="false">
      <c r="A57" s="104" t="s">
        <v>299</v>
      </c>
      <c r="B57" s="88" t="s">
        <v>82</v>
      </c>
      <c r="C57" s="90" t="s">
        <v>306</v>
      </c>
      <c r="D57" s="105" t="s">
        <v>307</v>
      </c>
      <c r="E57" s="131" t="s">
        <v>70</v>
      </c>
      <c r="F57" s="107" t="n">
        <v>2022</v>
      </c>
      <c r="G57" s="146" t="n">
        <v>4.5</v>
      </c>
      <c r="H57" s="108" t="n">
        <v>2</v>
      </c>
      <c r="I57" s="109" t="n">
        <v>1.67</v>
      </c>
      <c r="J57" s="110" t="str">
        <f aca="false">CC57</f>
        <v>India / Rural area / Madhya Pradesh/Chhindwara District</v>
      </c>
      <c r="K57" s="131" t="s">
        <v>159</v>
      </c>
      <c r="L57" s="112" t="s">
        <v>308</v>
      </c>
      <c r="M57" s="147" t="n">
        <v>2022</v>
      </c>
      <c r="N57" s="137"/>
      <c r="O57" s="115" t="n">
        <f aca="false">IFERROR(S57/G57,"NA")</f>
        <v>4528.22222222222</v>
      </c>
      <c r="P57" s="116" t="n">
        <f aca="false">IFERROR(IF(ISBLANK(O57),"",T57/G57),"NA")</f>
        <v>57.6076785007756</v>
      </c>
      <c r="Q57" s="116" t="n">
        <f aca="false">IFERROR(IF(ISBLANK(O57),"",U57/G57),"NA")</f>
        <v>54.7056198685649</v>
      </c>
      <c r="R57" s="117" t="n">
        <f aca="false">IFERROR(V57/F57,"NA")</f>
        <v>0.479254955685092</v>
      </c>
      <c r="S57" s="115" t="n">
        <v>20377</v>
      </c>
      <c r="T57" s="117" t="n">
        <f aca="false" t="array" ref="T57:T57">IFERROR(S57/(INDEX('LCU per US$, period average'!$A$4:$O$270,MATCH(A57,'LCU per US$, period average'!$A$4:$A$270),MATCH(M57,'LCU per US$, period average'!$A$4:$O$4))),"NA")</f>
        <v>259.23455325349</v>
      </c>
      <c r="U57" s="117" t="n">
        <f aca="false">IFERROR(T57*HLOOKUP(M57,'LCU per US$, period average'!$A$4:$O$270,76),"NA")</f>
        <v>246.175289408542</v>
      </c>
      <c r="V57" s="118" t="n">
        <f aca="false" t="array" ref="V57:V57">IFERROR(S57/(INDEX('PPP private conversion factor'!$A$4:$O$270,MATCH(A57,'PPP private conversion factor'!$A$4:$A$270),MATCH(M57,'PPP private conversion factor'!$A$4:$O$4))),"NA")</f>
        <v>969.053520395256</v>
      </c>
      <c r="W57" s="119" t="str">
        <f aca="false">CC57</f>
        <v>India / Rural area / Madhya Pradesh/Chhindwara District</v>
      </c>
      <c r="X57" s="152" t="s">
        <v>74</v>
      </c>
      <c r="Y57" s="121" t="n">
        <v>2019</v>
      </c>
      <c r="Z57" s="122" t="e">
        <f aca="false">#VALUE!</f>
        <v>#VALUE!</v>
      </c>
      <c r="AA57" s="123" t="n">
        <v>6.85</v>
      </c>
      <c r="AB57" s="123" t="n">
        <v>146.6</v>
      </c>
      <c r="AC57" s="124" t="n">
        <f aca="false" t="array" ref="AC57:AC57">IFERROR(AE57/(INDEX('LCU per US$, period average'!$A$4:$O$270,MATCH(A57,'LCU per US$, period average'!$A$4:$A$270),MATCH(Y57,'LCU per US$, period average'!$A$4:$O$4))),"NA")</f>
        <v>63.3278959752124</v>
      </c>
      <c r="AD57" s="125" t="n">
        <f aca="false">IFERROR(AC57*HLOOKUP(Y57,'LCU per US$, period average'!$B$4:$O$270,76),"NA")</f>
        <v>56.569305884692</v>
      </c>
      <c r="AE57" s="124" t="n">
        <f aca="false">IFERROR(AB57*30.42,"NA")</f>
        <v>4459.572</v>
      </c>
      <c r="AF57" s="124" t="n">
        <f aca="false" t="array" ref="AF57:AF57">IFERROR(AE57/(INDEX('PPP private conversion factor'!$A$4:$O$270,MATCH(A57,'PPP private conversion factor'!$A$4:$A$270),MATCH(Y57,'PPP private conversion factor'!$A$4:$O$4))),"NA")</f>
        <v>221.589365223276</v>
      </c>
      <c r="AG57" s="126" t="n">
        <f aca="false">IFERROR(AC57*G57,"NA")</f>
        <v>284.975531888456</v>
      </c>
      <c r="AH57" s="126" t="n">
        <f aca="false">IFERROR(AD57*G57,"NA")</f>
        <v>254.561876481114</v>
      </c>
      <c r="AI57" s="126" t="n">
        <f aca="false">IFERROR(AE57*G57,"NA")</f>
        <v>20068.074</v>
      </c>
      <c r="AJ57" s="126" t="n">
        <f aca="false">IFERROR(AF57*G57,"NA")</f>
        <v>997.15214350474</v>
      </c>
      <c r="AK57" s="127" t="str">
        <f aca="false">CC57</f>
        <v>India / Rural area / Madhya Pradesh/Chhindwara District</v>
      </c>
      <c r="AL57" s="153" t="s">
        <v>148</v>
      </c>
      <c r="AM57" s="142" t="n">
        <v>2012</v>
      </c>
      <c r="AN57" s="141"/>
      <c r="AO57" s="115" t="n">
        <f aca="false">1.91*15.44</f>
        <v>29.4904</v>
      </c>
      <c r="AP57" s="115" t="n">
        <f aca="false">AO57*30.42</f>
        <v>897.097968</v>
      </c>
      <c r="AQ57" s="115" t="n">
        <f aca="false" t="array" ref="AQ57:AQ57">IFERROR(AP57/(INDEX('LCU per US$, period average'!$A$4:$O$270,MATCH(A57,'LCU per US$, period average'!$A$4:$A$270),MATCH(AM57,'LCU per US$, period average'!$A$4:$O$4))),"NA")</f>
        <v>16.7878820073644</v>
      </c>
      <c r="AR57" s="117" t="n">
        <f aca="false">IFERROR(AQ57*HLOOKUP(AM57,'LCU per US$, period average'!$A$4:$O$270,76),"NA")</f>
        <v>13.0666485273912</v>
      </c>
      <c r="AS57" s="115" t="n">
        <f aca="false" t="array" ref="AS57:AS57">IFERROR(AP57/(INDEX('PPP private conversion factor'!$A$4:$O$270,MATCH(A57,'PPP private conversion factor'!$A$4:$A$270),MATCH(AM57,'PPP private conversion factor'!$A$4:$O$4))),"NA")</f>
        <v>58.0854074114378</v>
      </c>
      <c r="AT57" s="115" t="e">
        <f aca="false">AP57*E57</f>
        <v>#VALUE!</v>
      </c>
      <c r="AU57" s="115" t="str">
        <f aca="false">IFERROR(AQ57*E57,"NA")</f>
        <v>NA</v>
      </c>
      <c r="AV57" s="115" t="str">
        <f aca="false">IFERROR(AR57*E57,"NA")</f>
        <v>NA</v>
      </c>
      <c r="AW57" s="129" t="str">
        <f aca="false">IFERROR(AS57*E57,"NA")</f>
        <v>NA</v>
      </c>
      <c r="AX57" s="130" t="str">
        <f aca="false">CC57</f>
        <v>India / Rural area / Madhya Pradesh/Chhindwara District</v>
      </c>
      <c r="AY57" s="147" t="n">
        <v>2022</v>
      </c>
      <c r="AZ57" s="157" t="s">
        <v>77</v>
      </c>
      <c r="BA57" s="116" t="n">
        <v>12919</v>
      </c>
      <c r="BB57" s="115" t="n">
        <f aca="false" t="array" ref="BB57:BB57">IFERROR(BA57/(INDEX('LCU per US$, period average'!$A$4:$O$270,MATCH(A57,'LCU per US$, period average'!$A$4:$A$270),MATCH(AY57,'LCU per US$, period average'!$A$4:$O$4))),"NA")</f>
        <v>164.354477768162</v>
      </c>
      <c r="BC57" s="117" t="n">
        <f aca="false">IFERROR(BB57*HLOOKUP(AY57,'LCU per US$, period average'!$A$4:$O$270,76),"NA")</f>
        <v>156.074916026351</v>
      </c>
      <c r="BD57" s="116" t="n">
        <f aca="false" t="array" ref="BD57:BD57">IFERROR(BA57/(INDEX('PPP private conversion factor'!$A$4:$O$270,MATCH(A57,'PPP private conversion factor'!$A$4:$A$270),MATCH(AY57,'PPP private conversion factor'!$A$4:$O$4))),"NA")</f>
        <v>614.379075918256</v>
      </c>
      <c r="BE57" s="116" t="n">
        <f aca="false">IFERROR(BA57*H57,"NA")</f>
        <v>25838</v>
      </c>
      <c r="BF57" s="116" t="n">
        <f aca="false">IFERROR(BB57*H57,"NA")</f>
        <v>328.708955536324</v>
      </c>
      <c r="BG57" s="116" t="n">
        <f aca="false">IFERROR(BC57*H57,"NA")</f>
        <v>312.149832052702</v>
      </c>
      <c r="BH57" s="118" t="n">
        <f aca="false">IFERROR(BD57*H57,"NA")</f>
        <v>1228.75815183651</v>
      </c>
      <c r="BI57" s="116" t="str">
        <f aca="false">CC57</f>
        <v>India / Rural area / Madhya Pradesh/Chhindwara District</v>
      </c>
      <c r="BJ57" s="113" t="n">
        <v>2023</v>
      </c>
      <c r="BK57" s="175" t="s">
        <v>309</v>
      </c>
      <c r="BL57" s="156" t="s">
        <v>79</v>
      </c>
      <c r="BM57" s="115" t="n">
        <v>6988</v>
      </c>
      <c r="BN57" s="115" t="n">
        <f aca="false" t="array" ref="BN57:BN57">IFERROR(BM57/(INDEX('LCU per US$, period average'!$A$4:$O$270,MATCH(A57,'LCU per US$, period average'!$A$4:$A$270),MATCH(BJ57,'LCU per US$, period average'!A$4:$O$4))),"NA")</f>
        <v>88.9007733295082</v>
      </c>
      <c r="BO57" s="117" t="n">
        <f aca="false">IFERROR(BN57*HLOOKUP(BJ57,'LCU per US$, period average'!$A$4:$O$270,76),"NA")</f>
        <v>84.4222860277221</v>
      </c>
      <c r="BP57" s="115" t="n">
        <f aca="false" t="array" ref="BP57:BP57">IFERROR(BM57/(INDEX('PPP private conversion factor'!$A$4:$O$270,MATCH(A57,'PPP private conversion factor'!$A$4:$A$270),MATCH(BJ57,'PPP private conversion factor'!$A$4:$O$4))),"NA")</f>
        <v>332.32301126378</v>
      </c>
      <c r="BQ57" s="115" t="n">
        <f aca="false">IFERROR(BM57*I57,"NA")</f>
        <v>11669.96</v>
      </c>
      <c r="BR57" s="115" t="n">
        <f aca="false">IFERROR(BN57*I57,"NA")</f>
        <v>148.464291460279</v>
      </c>
      <c r="BS57" s="115" t="n">
        <f aca="false">IFERROR(BO57*I57,"NA")</f>
        <v>140.985217666296</v>
      </c>
      <c r="BT57" s="115" t="n">
        <f aca="false">IFERROR(BP57*I57,"NA")</f>
        <v>554.979428810513</v>
      </c>
      <c r="BU57" s="113" t="s">
        <v>304</v>
      </c>
      <c r="BV57" s="134" t="s">
        <v>305</v>
      </c>
      <c r="BW57" s="135"/>
      <c r="BX57" s="143"/>
      <c r="BY57" s="143"/>
      <c r="BZ57" s="143"/>
      <c r="CA57" s="143"/>
      <c r="CB57" s="143"/>
      <c r="CC57" s="136" t="str">
        <f aca="false">CONCATENATE(A57," / ",B57," area / ",C57)</f>
        <v>India / Rural area / Madhya Pradesh/Chhindwara District</v>
      </c>
      <c r="CD57" s="105" t="s">
        <v>307</v>
      </c>
    </row>
    <row r="58" customFormat="false" ht="77.6" hidden="false" customHeight="false" outlineLevel="0" collapsed="false">
      <c r="A58" s="104" t="s">
        <v>299</v>
      </c>
      <c r="B58" s="88" t="s">
        <v>82</v>
      </c>
      <c r="C58" s="90" t="s">
        <v>310</v>
      </c>
      <c r="D58" s="105" t="s">
        <v>311</v>
      </c>
      <c r="E58" s="176" t="s">
        <v>70</v>
      </c>
      <c r="F58" s="107" t="n">
        <v>2022</v>
      </c>
      <c r="G58" s="146" t="n">
        <v>4.5</v>
      </c>
      <c r="H58" s="108" t="n">
        <v>2</v>
      </c>
      <c r="I58" s="109" t="n">
        <v>1.67</v>
      </c>
      <c r="J58" s="110" t="str">
        <f aca="false">CC58</f>
        <v>India / Rural area / Madhya Pradesh/Ratlam District</v>
      </c>
      <c r="K58" s="131" t="s">
        <v>159</v>
      </c>
      <c r="L58" s="112" t="s">
        <v>312</v>
      </c>
      <c r="M58" s="147" t="n">
        <v>2022</v>
      </c>
      <c r="N58" s="137"/>
      <c r="O58" s="115" t="n">
        <f aca="false">IFERROR(S58/G58,"NA")</f>
        <v>4528.22222222222</v>
      </c>
      <c r="P58" s="116" t="n">
        <f aca="false">IFERROR(IF(ISBLANK(O58),"",T58/G58),"NA")</f>
        <v>57.6076785007756</v>
      </c>
      <c r="Q58" s="116" t="n">
        <f aca="false">IFERROR(IF(ISBLANK(O58),"",U58/G58),"NA")</f>
        <v>54.7056198685649</v>
      </c>
      <c r="R58" s="117" t="n">
        <v>21657</v>
      </c>
      <c r="S58" s="115" t="n">
        <v>20377</v>
      </c>
      <c r="T58" s="117" t="n">
        <f aca="false" t="array" ref="T58:T58">IFERROR(S58/(INDEX('LCU per US$, period average'!$A$4:$O$270,MATCH(A58,'LCU per US$, period average'!$A$4:$A$270),MATCH(M58,'LCU per US$, period average'!$A$4:$O$4))),"NA")</f>
        <v>259.23455325349</v>
      </c>
      <c r="U58" s="117" t="n">
        <f aca="false">IFERROR(T58*HLOOKUP(M58,'LCU per US$, period average'!$A$4:$O$270,76),"NA")</f>
        <v>246.175289408542</v>
      </c>
      <c r="V58" s="118" t="n">
        <f aca="false" t="array" ref="V58:V58">IFERROR(S58/(INDEX('PPP private conversion factor'!$A$4:$O$270,MATCH(A58,'PPP private conversion factor'!$A$4:$A$270),MATCH(M58,'PPP private conversion factor'!$A$4:$O$4))),"NA")</f>
        <v>969.053520395256</v>
      </c>
      <c r="W58" s="119" t="str">
        <f aca="false">CC58</f>
        <v>India / Rural area / Madhya Pradesh/Ratlam District</v>
      </c>
      <c r="X58" s="152" t="s">
        <v>74</v>
      </c>
      <c r="Y58" s="121" t="n">
        <v>2019</v>
      </c>
      <c r="Z58" s="122" t="e">
        <f aca="false">#VALUE!</f>
        <v>#VALUE!</v>
      </c>
      <c r="AA58" s="123" t="n">
        <v>6.85</v>
      </c>
      <c r="AB58" s="123" t="n">
        <v>146.6</v>
      </c>
      <c r="AC58" s="124" t="n">
        <f aca="false" t="array" ref="AC58:AC58">IFERROR(AE58/(INDEX('LCU per US$, period average'!$A$4:$O$270,MATCH(A58,'LCU per US$, period average'!$A$4:$A$270),MATCH(Y58,'LCU per US$, period average'!$A$4:$O$4))),"NA")</f>
        <v>63.3278959752124</v>
      </c>
      <c r="AD58" s="125" t="n">
        <f aca="false">IFERROR(AC58*HLOOKUP(Y58,'LCU per US$, period average'!$B$4:$O$270,76),"NA")</f>
        <v>56.569305884692</v>
      </c>
      <c r="AE58" s="124" t="n">
        <f aca="false">IFERROR(AB58*30.42,"NA")</f>
        <v>4459.572</v>
      </c>
      <c r="AF58" s="124" t="n">
        <f aca="false" t="array" ref="AF58:AF58">IFERROR(AE58/(INDEX('PPP private conversion factor'!$A$4:$O$270,MATCH(A58,'PPP private conversion factor'!$A$4:$A$270),MATCH(Y58,'PPP private conversion factor'!$A$4:$O$4))),"NA")</f>
        <v>221.589365223276</v>
      </c>
      <c r="AG58" s="126" t="n">
        <f aca="false">IFERROR(AC58*G58,"NA")</f>
        <v>284.975531888456</v>
      </c>
      <c r="AH58" s="126" t="n">
        <f aca="false">IFERROR(AD58*G58,"NA")</f>
        <v>254.561876481114</v>
      </c>
      <c r="AI58" s="126" t="n">
        <f aca="false">IFERROR(AE58*G58,"NA")</f>
        <v>20068.074</v>
      </c>
      <c r="AJ58" s="126" t="n">
        <f aca="false">IFERROR(AF58*G58,"NA")</f>
        <v>997.15214350474</v>
      </c>
      <c r="AK58" s="127" t="str">
        <f aca="false">CC58</f>
        <v>India / Rural area / Madhya Pradesh/Ratlam District</v>
      </c>
      <c r="AL58" s="153" t="s">
        <v>148</v>
      </c>
      <c r="AM58" s="142" t="n">
        <v>2012</v>
      </c>
      <c r="AN58" s="141"/>
      <c r="AO58" s="115" t="n">
        <f aca="false">1.91*15.44</f>
        <v>29.4904</v>
      </c>
      <c r="AP58" s="115" t="n">
        <f aca="false">AO58*30.42</f>
        <v>897.097968</v>
      </c>
      <c r="AQ58" s="115" t="n">
        <f aca="false" t="array" ref="AQ58:AQ58">IFERROR(AP58/(INDEX('LCU per US$, period average'!$A$4:$O$270,MATCH(A58,'LCU per US$, period average'!$A$4:$A$270),MATCH(AM58,'LCU per US$, period average'!$A$4:$O$4))),"NA")</f>
        <v>16.7878820073644</v>
      </c>
      <c r="AR58" s="117" t="n">
        <f aca="false">IFERROR(AQ58*HLOOKUP(AM58,'LCU per US$, period average'!$A$4:$O$270,76),"NA")</f>
        <v>13.0666485273912</v>
      </c>
      <c r="AS58" s="115" t="n">
        <f aca="false" t="array" ref="AS58:AS58">IFERROR(AP58/(INDEX('PPP private conversion factor'!$A$4:$O$270,MATCH(A58,'PPP private conversion factor'!$A$4:$A$270),MATCH(AM58,'PPP private conversion factor'!$A$4:$O$4))),"NA")</f>
        <v>58.0854074114378</v>
      </c>
      <c r="AT58" s="115" t="e">
        <f aca="false">AP58*E58</f>
        <v>#VALUE!</v>
      </c>
      <c r="AU58" s="115" t="str">
        <f aca="false">IFERROR(AQ58*E58,"NA")</f>
        <v>NA</v>
      </c>
      <c r="AV58" s="115" t="str">
        <f aca="false">IFERROR(AR58*E58,"NA")</f>
        <v>NA</v>
      </c>
      <c r="AW58" s="129" t="str">
        <f aca="false">IFERROR(AS58*E58,"NA")</f>
        <v>NA</v>
      </c>
      <c r="AX58" s="130" t="str">
        <f aca="false">CC58</f>
        <v>India / Rural area / Madhya Pradesh/Ratlam District</v>
      </c>
      <c r="AY58" s="147" t="n">
        <v>2022</v>
      </c>
      <c r="AZ58" s="157" t="s">
        <v>77</v>
      </c>
      <c r="BA58" s="116" t="n">
        <v>13730</v>
      </c>
      <c r="BB58" s="115" t="n">
        <f aca="false" t="array" ref="BB58:BB58">IFERROR(BA58/(INDEX('LCU per US$, period average'!$A$4:$O$270,MATCH(A58,'LCU per US$, period average'!$A$4:$A$270),MATCH(AY58,'LCU per US$, period average'!$A$4:$O$4))),"NA")</f>
        <v>174.671954466821</v>
      </c>
      <c r="BC58" s="117" t="n">
        <f aca="false">IFERROR(BB58*HLOOKUP(AY58,'LCU per US$, period average'!$A$4:$O$270,76),"NA")</f>
        <v>165.872636972041</v>
      </c>
      <c r="BD58" s="116" t="n">
        <f aca="false" t="array" ref="BD58:BD58">IFERROR(BA58/(INDEX('PPP private conversion factor'!$A$4:$O$270,MATCH(A58,'PPP private conversion factor'!$A$4:$A$270),MATCH(AY58,'PPP private conversion factor'!$A$4:$O$4))),"NA")</f>
        <v>652.947187271279</v>
      </c>
      <c r="BE58" s="116" t="n">
        <f aca="false">IFERROR(BA58*H58,"NA")</f>
        <v>27460</v>
      </c>
      <c r="BF58" s="116" t="n">
        <f aca="false">IFERROR(BB58*H58,"NA")</f>
        <v>349.343908933643</v>
      </c>
      <c r="BG58" s="116" t="n">
        <f aca="false">IFERROR(BC58*H58,"NA")</f>
        <v>331.745273944082</v>
      </c>
      <c r="BH58" s="118" t="n">
        <f aca="false">IFERROR(BD58*H58,"NA")</f>
        <v>1305.89437454256</v>
      </c>
      <c r="BI58" s="116" t="str">
        <f aca="false">CC58</f>
        <v>India / Rural area / Madhya Pradesh/Ratlam District</v>
      </c>
      <c r="BJ58" s="113" t="n">
        <v>2023</v>
      </c>
      <c r="BK58" s="175" t="s">
        <v>309</v>
      </c>
      <c r="BL58" s="156" t="s">
        <v>79</v>
      </c>
      <c r="BM58" s="115" t="n">
        <v>6988</v>
      </c>
      <c r="BN58" s="115" t="n">
        <f aca="false" t="array" ref="BN58:BN58">IFERROR(BM58/(INDEX('LCU per US$, period average'!$A$4:$O$270,MATCH(A58,'LCU per US$, period average'!$A$4:$A$270),MATCH(BJ58,'LCU per US$, period average'!A$4:$O$4))),"NA")</f>
        <v>88.9007733295082</v>
      </c>
      <c r="BO58" s="117" t="n">
        <f aca="false">IFERROR(BN58*HLOOKUP(BJ58,'LCU per US$, period average'!$A$4:$O$270,76),"NA")</f>
        <v>84.4222860277221</v>
      </c>
      <c r="BP58" s="115" t="n">
        <f aca="false" t="array" ref="BP58:BP58">IFERROR(BM58/(INDEX('PPP private conversion factor'!$A$4:$O$270,MATCH(A58,'PPP private conversion factor'!$A$4:$A$270),MATCH(BJ58,'PPP private conversion factor'!$A$4:$O$4))),"NA")</f>
        <v>332.32301126378</v>
      </c>
      <c r="BQ58" s="115" t="n">
        <f aca="false">IFERROR(BM58*I58,"NA")</f>
        <v>11669.96</v>
      </c>
      <c r="BR58" s="115" t="n">
        <f aca="false">IFERROR(BN58*I58,"NA")</f>
        <v>148.464291460279</v>
      </c>
      <c r="BS58" s="115" t="n">
        <f aca="false">IFERROR(BO58*I58,"NA")</f>
        <v>140.985217666296</v>
      </c>
      <c r="BT58" s="115" t="n">
        <f aca="false">IFERROR(BP58*I58,"NA")</f>
        <v>554.979428810513</v>
      </c>
      <c r="BU58" s="113" t="s">
        <v>304</v>
      </c>
      <c r="BV58" s="134" t="s">
        <v>305</v>
      </c>
      <c r="BW58" s="135"/>
      <c r="BX58" s="143"/>
      <c r="BY58" s="143"/>
      <c r="BZ58" s="143"/>
      <c r="CA58" s="143"/>
      <c r="CB58" s="143"/>
      <c r="CC58" s="136" t="str">
        <f aca="false">CONCATENATE(A58," / ",B58," area / ",C58)</f>
        <v>India / Rural area / Madhya Pradesh/Ratlam District</v>
      </c>
      <c r="CD58" s="105" t="s">
        <v>311</v>
      </c>
    </row>
    <row r="59" customFormat="false" ht="77.6" hidden="false" customHeight="false" outlineLevel="0" collapsed="false">
      <c r="A59" s="104" t="s">
        <v>299</v>
      </c>
      <c r="B59" s="88" t="s">
        <v>87</v>
      </c>
      <c r="C59" s="90" t="s">
        <v>313</v>
      </c>
      <c r="D59" s="105" t="s">
        <v>314</v>
      </c>
      <c r="E59" s="139" t="s">
        <v>90</v>
      </c>
      <c r="F59" s="107" t="s">
        <v>91</v>
      </c>
      <c r="G59" s="146" t="n">
        <v>4</v>
      </c>
      <c r="H59" s="108" t="n">
        <v>2</v>
      </c>
      <c r="I59" s="109" t="n">
        <v>1.58</v>
      </c>
      <c r="J59" s="110" t="str">
        <f aca="false">CC59</f>
        <v>India / Urban area / Tiruppur, Tamil Nadu</v>
      </c>
      <c r="K59" s="111" t="s">
        <v>159</v>
      </c>
      <c r="L59" s="112" t="s">
        <v>315</v>
      </c>
      <c r="M59" s="147" t="n">
        <v>2022</v>
      </c>
      <c r="N59" s="137"/>
      <c r="O59" s="115" t="n">
        <f aca="false">IFERROR(S59/G59,"NA")</f>
        <v>6385.75</v>
      </c>
      <c r="P59" s="116" t="n">
        <f aca="false">IFERROR(IF(ISBLANK(O59),"",T59/G59),"NA")</f>
        <v>81.2389973223966</v>
      </c>
      <c r="Q59" s="116" t="n">
        <f aca="false">IFERROR(IF(ISBLANK(O59),"",U59/G59),"NA")</f>
        <v>77.1464815400009</v>
      </c>
      <c r="R59" s="117" t="str">
        <f aca="false">IFERROR(V59/F59,"NA")</f>
        <v>NA</v>
      </c>
      <c r="S59" s="115" t="n">
        <v>25543</v>
      </c>
      <c r="T59" s="117" t="n">
        <f aca="false" t="array" ref="T59:T59">IFERROR(S59/(INDEX('LCU per US$, period average'!$A$4:$O$270,MATCH(A59,'LCU per US$, period average'!$A$4:$A$270),MATCH(M59,'LCU per US$, period average'!$A$4:$O$4))),"NA")</f>
        <v>324.955989289586</v>
      </c>
      <c r="U59" s="117" t="n">
        <f aca="false">IFERROR(T59*HLOOKUP(M59,'LCU per US$, period average'!$A$4:$O$270,76),"NA")</f>
        <v>308.585926160004</v>
      </c>
      <c r="V59" s="118" t="n">
        <f aca="false" t="array" ref="V59:V59">IFERROR(S59/(INDEX('PPP private conversion factor'!$A$4:$O$270,MATCH(A59,'PPP private conversion factor'!$A$4:$A$270),MATCH(M59,'PPP private conversion factor'!$A$4:$O$4))),"NA")</f>
        <v>1214.72906077715</v>
      </c>
      <c r="W59" s="119" t="str">
        <f aca="false">CC59</f>
        <v>India / Urban area / Tiruppur, Tamil Nadu</v>
      </c>
      <c r="X59" s="152" t="s">
        <v>74</v>
      </c>
      <c r="Y59" s="121" t="n">
        <v>2019</v>
      </c>
      <c r="Z59" s="122" t="e">
        <f aca="false">#VALUE!</f>
        <v>#VALUE!</v>
      </c>
      <c r="AA59" s="123" t="n">
        <v>6.85</v>
      </c>
      <c r="AB59" s="123" t="n">
        <v>146.6</v>
      </c>
      <c r="AC59" s="124" t="n">
        <f aca="false" t="array" ref="AC59:AC59">IFERROR(AE59/(INDEX('LCU per US$, period average'!$A$4:$O$270,MATCH(A59,'LCU per US$, period average'!$A$4:$A$270),MATCH(Y59,'LCU per US$, period average'!$A$4:$O$4))),"NA")</f>
        <v>63.3278959752124</v>
      </c>
      <c r="AD59" s="125" t="n">
        <f aca="false">IFERROR(AC59*HLOOKUP(Y59,'LCU per US$, period average'!$B$4:$O$270,76),"NA")</f>
        <v>56.569305884692</v>
      </c>
      <c r="AE59" s="124" t="n">
        <f aca="false">IFERROR(AB59*30.42,"NA")</f>
        <v>4459.572</v>
      </c>
      <c r="AF59" s="124" t="n">
        <f aca="false" t="array" ref="AF59:AF59">IFERROR(AE59/(INDEX('PPP private conversion factor'!$A$4:$O$270,MATCH(A59,'PPP private conversion factor'!$A$4:$A$270),MATCH(Y59,'PPP private conversion factor'!$A$4:$O$4))),"NA")</f>
        <v>221.589365223276</v>
      </c>
      <c r="AG59" s="126" t="n">
        <f aca="false">IFERROR(AC59*G59,"NA")</f>
        <v>253.31158390085</v>
      </c>
      <c r="AH59" s="126" t="n">
        <f aca="false">IFERROR(AD59*G59,"NA")</f>
        <v>226.277223538768</v>
      </c>
      <c r="AI59" s="126" t="n">
        <f aca="false">IFERROR(AE59*G59,"NA")</f>
        <v>17838.288</v>
      </c>
      <c r="AJ59" s="126" t="n">
        <f aca="false">IFERROR(AF59*G59,"NA")</f>
        <v>886.357460893102</v>
      </c>
      <c r="AK59" s="127" t="str">
        <f aca="false">CC59</f>
        <v>India / Urban area / Tiruppur, Tamil Nadu</v>
      </c>
      <c r="AL59" s="153" t="s">
        <v>148</v>
      </c>
      <c r="AM59" s="142" t="n">
        <v>2012</v>
      </c>
      <c r="AN59" s="141"/>
      <c r="AO59" s="115" t="n">
        <f aca="false">1.91*15.44</f>
        <v>29.4904</v>
      </c>
      <c r="AP59" s="115" t="n">
        <f aca="false">AO59*30.42</f>
        <v>897.097968</v>
      </c>
      <c r="AQ59" s="115" t="n">
        <f aca="false" t="array" ref="AQ59:AQ59">IFERROR(AP59/(INDEX('LCU per US$, period average'!$A$4:$O$270,MATCH(A59,'LCU per US$, period average'!$A$4:$A$270),MATCH(AM59,'LCU per US$, period average'!$A$4:$O$4))),"NA")</f>
        <v>16.7878820073644</v>
      </c>
      <c r="AR59" s="117" t="n">
        <f aca="false">IFERROR(AQ59*HLOOKUP(AM59,'LCU per US$, period average'!$A$4:$O$270,76),"NA")</f>
        <v>13.0666485273912</v>
      </c>
      <c r="AS59" s="115" t="n">
        <f aca="false" t="array" ref="AS59:AS59">IFERROR(AP59/(INDEX('PPP private conversion factor'!$A$4:$O$270,MATCH(A59,'PPP private conversion factor'!$A$4:$A$270),MATCH(AM59,'PPP private conversion factor'!$A$4:$O$4))),"NA")</f>
        <v>58.0854074114378</v>
      </c>
      <c r="AT59" s="115" t="e">
        <f aca="false">AP59*E59</f>
        <v>#VALUE!</v>
      </c>
      <c r="AU59" s="115" t="str">
        <f aca="false">IFERROR(AQ59*E59,"NA")</f>
        <v>NA</v>
      </c>
      <c r="AV59" s="115" t="str">
        <f aca="false">IFERROR(AR59*E59,"NA")</f>
        <v>NA</v>
      </c>
      <c r="AW59" s="129" t="str">
        <f aca="false">IFERROR(AS59*E59,"NA")</f>
        <v>NA</v>
      </c>
      <c r="AX59" s="130" t="str">
        <f aca="false">CC59</f>
        <v>India / Urban area / Tiruppur, Tamil Nadu</v>
      </c>
      <c r="AY59" s="147" t="n">
        <v>2022</v>
      </c>
      <c r="AZ59" s="149" t="s">
        <v>77</v>
      </c>
      <c r="BA59" s="116" t="n">
        <v>18529</v>
      </c>
      <c r="BB59" s="115" t="n">
        <f aca="false" t="array" ref="BB59:BB59">IFERROR(BA59/(INDEX('LCU per US$, period average'!$A$4:$O$270,MATCH(A59,'LCU per US$, period average'!$A$4:$A$270),MATCH(AY59,'LCU per US$, period average'!$A$4:$O$4))),"NA")</f>
        <v>235.724446053586</v>
      </c>
      <c r="BC59" s="117" t="n">
        <f aca="false">IFERROR(BB59*HLOOKUP(AY59,'LCU per US$, period average'!$A$4:$O$270,76),"NA")</f>
        <v>223.849533172247</v>
      </c>
      <c r="BD59" s="116" t="n">
        <f aca="false" t="array" ref="BD59:BD59">IFERROR(BA59/(INDEX('PPP private conversion factor'!$A$4:$O$270,MATCH(A59,'PPP private conversion factor'!$A$4:$A$270),MATCH(AY59,'PPP private conversion factor'!$A$4:$O$4))),"NA")</f>
        <v>881.169587250512</v>
      </c>
      <c r="BE59" s="116" t="n">
        <f aca="false">IFERROR(BA59*H59,"NA")</f>
        <v>37058</v>
      </c>
      <c r="BF59" s="116" t="n">
        <f aca="false">IFERROR(BB59*H59,"NA")</f>
        <v>471.448892107172</v>
      </c>
      <c r="BG59" s="116" t="n">
        <f aca="false">IFERROR(BC59*H59,"NA")</f>
        <v>447.699066344494</v>
      </c>
      <c r="BH59" s="118" t="n">
        <f aca="false">IFERROR(BD59*H59,"NA")</f>
        <v>1762.33917450102</v>
      </c>
      <c r="BI59" s="116" t="str">
        <f aca="false">CC59</f>
        <v>India / Urban area / Tiruppur, Tamil Nadu</v>
      </c>
      <c r="BJ59" s="113" t="n">
        <v>2023</v>
      </c>
      <c r="BK59" s="175" t="s">
        <v>316</v>
      </c>
      <c r="BL59" s="156" t="s">
        <v>103</v>
      </c>
      <c r="BM59" s="115" t="n">
        <f aca="false">359.73*6*4.33</f>
        <v>9345.7854</v>
      </c>
      <c r="BN59" s="115" t="n">
        <f aca="false" t="array" ref="BN59:BN59">IFERROR(BM59/(INDEX('LCU per US$, period average'!$A$4:$O$270,MATCH(A59,'LCU per US$, period average'!$A$4:$A$270),MATCH(BJ59,'LCU per US$, period average'!A$4:$O$4))),"NA")</f>
        <v>118.896329340531</v>
      </c>
      <c r="BO59" s="117" t="n">
        <f aca="false">IFERROR(BN59*HLOOKUP(BJ59,'LCU per US$, period average'!$A$4:$O$270,76),"NA")</f>
        <v>112.906778504938</v>
      </c>
      <c r="BP59" s="115" t="n">
        <f aca="false" t="array" ref="BP59:BP59">IFERROR(BM59/(INDEX('PPP private conversion factor'!$A$4:$O$270,MATCH(A59,'PPP private conversion factor'!$A$4:$A$270),MATCH(BJ59,'PPP private conversion factor'!$A$4:$O$4))),"NA")</f>
        <v>444.450421687617</v>
      </c>
      <c r="BQ59" s="115" t="n">
        <f aca="false">IFERROR(BM59*I59,"NA")</f>
        <v>14766.340932</v>
      </c>
      <c r="BR59" s="115" t="n">
        <f aca="false">IFERROR(BN59*I59,"NA")</f>
        <v>187.856200358038</v>
      </c>
      <c r="BS59" s="115" t="n">
        <f aca="false">IFERROR(BO59*I59,"NA")</f>
        <v>178.392710037803</v>
      </c>
      <c r="BT59" s="115" t="n">
        <f aca="false">IFERROR(BP59*I59,"NA")</f>
        <v>702.231666266436</v>
      </c>
      <c r="BU59" s="113" t="s">
        <v>304</v>
      </c>
      <c r="BV59" s="134" t="s">
        <v>305</v>
      </c>
      <c r="BW59" s="135"/>
      <c r="BX59" s="143"/>
      <c r="BY59" s="143"/>
      <c r="BZ59" s="143"/>
      <c r="CA59" s="143"/>
      <c r="CB59" s="143"/>
      <c r="CC59" s="136" t="str">
        <f aca="false">CONCATENATE(A59," / ",B59," area / ",C59)</f>
        <v>India / Urban area / Tiruppur, Tamil Nadu</v>
      </c>
      <c r="CD59" s="105" t="s">
        <v>314</v>
      </c>
    </row>
    <row r="60" customFormat="false" ht="90.25" hidden="false" customHeight="false" outlineLevel="0" collapsed="false">
      <c r="A60" s="104" t="s">
        <v>299</v>
      </c>
      <c r="B60" s="88" t="s">
        <v>82</v>
      </c>
      <c r="C60" s="90" t="s">
        <v>317</v>
      </c>
      <c r="D60" s="105" t="s">
        <v>318</v>
      </c>
      <c r="E60" s="139" t="s">
        <v>90</v>
      </c>
      <c r="F60" s="107" t="s">
        <v>91</v>
      </c>
      <c r="G60" s="146" t="n">
        <v>5</v>
      </c>
      <c r="H60" s="108" t="n">
        <v>2</v>
      </c>
      <c r="I60" s="109" t="n">
        <v>1.546</v>
      </c>
      <c r="J60" s="110" t="str">
        <f aca="false">CC60</f>
        <v>India / Rural area / Bhadohi, Uttar Pradesh</v>
      </c>
      <c r="K60" s="111" t="s">
        <v>159</v>
      </c>
      <c r="L60" s="112" t="s">
        <v>319</v>
      </c>
      <c r="M60" s="147" t="n">
        <v>2022</v>
      </c>
      <c r="N60" s="137"/>
      <c r="O60" s="115" t="n">
        <f aca="false">IFERROR(S60/G60,"NA")</f>
        <v>3705</v>
      </c>
      <c r="P60" s="116" t="n">
        <f aca="false">IFERROR(IF(ISBLANK(O60),"",T60/G60),"NA")</f>
        <v>47.1347116751328</v>
      </c>
      <c r="Q60" s="116" t="n">
        <f aca="false">IFERROR(IF(ISBLANK(O60),"",U60/G60),"NA")</f>
        <v>44.7602418049099</v>
      </c>
      <c r="R60" s="117" t="str">
        <f aca="false">IFERROR(V60/F60,"NA")</f>
        <v>NA</v>
      </c>
      <c r="S60" s="115" t="n">
        <v>18525</v>
      </c>
      <c r="T60" s="117" t="n">
        <f aca="false" t="array" ref="T60:T60">IFERROR(S60/(INDEX('LCU per US$, period average'!$A$4:$O$270,MATCH(A60,'LCU per US$, period average'!$A$4:$A$270),MATCH(M60,'LCU per US$, period average'!$A$4:$O$4))),"NA")</f>
        <v>235.673558375664</v>
      </c>
      <c r="U60" s="117" t="n">
        <f aca="false">IFERROR(T60*HLOOKUP(M60,'LCU per US$, period average'!$A$4:$O$270,76),"NA")</f>
        <v>223.801209024549</v>
      </c>
      <c r="V60" s="118" t="n">
        <f aca="false" t="array" ref="V60:V60">IFERROR(S60/(INDEX('PPP private conversion factor'!$A$4:$O$270,MATCH(A60,'PPP private conversion factor'!$A$4:$A$270),MATCH(M60,'PPP private conversion factor'!$A$4:$O$4))),"NA")</f>
        <v>880.979362286995</v>
      </c>
      <c r="W60" s="119" t="str">
        <f aca="false">CC60</f>
        <v>India / Rural area / Bhadohi, Uttar Pradesh</v>
      </c>
      <c r="X60" s="152" t="s">
        <v>74</v>
      </c>
      <c r="Y60" s="121" t="n">
        <v>2019</v>
      </c>
      <c r="Z60" s="122" t="e">
        <f aca="false">#VALUE!</f>
        <v>#VALUE!</v>
      </c>
      <c r="AA60" s="123" t="n">
        <v>6.85</v>
      </c>
      <c r="AB60" s="123" t="n">
        <v>146.6</v>
      </c>
      <c r="AC60" s="124" t="n">
        <f aca="false" t="array" ref="AC60:AC60">IFERROR(AE60/(INDEX('LCU per US$, period average'!$A$4:$O$270,MATCH(A60,'LCU per US$, period average'!$A$4:$A$270),MATCH(Y60,'LCU per US$, period average'!$A$4:$O$4))),"NA")</f>
        <v>63.3278959752124</v>
      </c>
      <c r="AD60" s="125" t="n">
        <f aca="false">IFERROR(AC60*HLOOKUP(Y60,'LCU per US$, period average'!$B$4:$O$270,76),"NA")</f>
        <v>56.569305884692</v>
      </c>
      <c r="AE60" s="124" t="n">
        <f aca="false">IFERROR(AB60*30.42,"NA")</f>
        <v>4459.572</v>
      </c>
      <c r="AF60" s="124" t="n">
        <f aca="false" t="array" ref="AF60:AF60">IFERROR(AE60/(INDEX('PPP private conversion factor'!$A$4:$O$270,MATCH(A60,'PPP private conversion factor'!$A$4:$A$270),MATCH(Y60,'PPP private conversion factor'!$A$4:$O$4))),"NA")</f>
        <v>221.589365223276</v>
      </c>
      <c r="AG60" s="126" t="n">
        <f aca="false">IFERROR(AC60*G60,"NA")</f>
        <v>316.639479876062</v>
      </c>
      <c r="AH60" s="126" t="n">
        <f aca="false">IFERROR(AD60*G60,"NA")</f>
        <v>282.84652942346</v>
      </c>
      <c r="AI60" s="126" t="n">
        <f aca="false">IFERROR(AE60*G60,"NA")</f>
        <v>22297.86</v>
      </c>
      <c r="AJ60" s="126" t="n">
        <f aca="false">IFERROR(AF60*G60,"NA")</f>
        <v>1107.94682611638</v>
      </c>
      <c r="AK60" s="127" t="str">
        <f aca="false">CC60</f>
        <v>India / Rural area / Bhadohi, Uttar Pradesh</v>
      </c>
      <c r="AL60" s="153" t="s">
        <v>148</v>
      </c>
      <c r="AM60" s="142" t="n">
        <v>2012</v>
      </c>
      <c r="AN60" s="141"/>
      <c r="AO60" s="115" t="n">
        <f aca="false">1.91*15.44</f>
        <v>29.4904</v>
      </c>
      <c r="AP60" s="115" t="n">
        <f aca="false">AO60*30.42</f>
        <v>897.097968</v>
      </c>
      <c r="AQ60" s="115" t="n">
        <f aca="false" t="array" ref="AQ60:AQ60">IFERROR(AP60/(INDEX('LCU per US$, period average'!$A$4:$O$270,MATCH(A60,'LCU per US$, period average'!$A$4:$A$270),MATCH(AM60,'LCU per US$, period average'!$A$4:$O$4))),"NA")</f>
        <v>16.7878820073644</v>
      </c>
      <c r="AR60" s="117" t="n">
        <f aca="false">IFERROR(AQ60*HLOOKUP(AM60,'LCU per US$, period average'!$A$4:$O$270,76),"NA")</f>
        <v>13.0666485273912</v>
      </c>
      <c r="AS60" s="115" t="n">
        <f aca="false" t="array" ref="AS60:AS60">IFERROR(AP60/(INDEX('PPP private conversion factor'!$A$4:$O$270,MATCH(A60,'PPP private conversion factor'!$A$4:$A$270),MATCH(AM60,'PPP private conversion factor'!$A$4:$O$4))),"NA")</f>
        <v>58.0854074114378</v>
      </c>
      <c r="AT60" s="115" t="e">
        <f aca="false">AP60*E60</f>
        <v>#VALUE!</v>
      </c>
      <c r="AU60" s="115" t="str">
        <f aca="false">IFERROR(AQ60*E60,"NA")</f>
        <v>NA</v>
      </c>
      <c r="AV60" s="115" t="str">
        <f aca="false">IFERROR(AR60*E60,"NA")</f>
        <v>NA</v>
      </c>
      <c r="AW60" s="129" t="str">
        <f aca="false">IFERROR(AS60*E60,"NA")</f>
        <v>NA</v>
      </c>
      <c r="AX60" s="130" t="str">
        <f aca="false">CC60</f>
        <v>India / Rural area / Bhadohi, Uttar Pradesh</v>
      </c>
      <c r="AY60" s="147" t="n">
        <v>2022</v>
      </c>
      <c r="AZ60" s="149" t="s">
        <v>77</v>
      </c>
      <c r="BA60" s="116" t="n">
        <v>13735</v>
      </c>
      <c r="BB60" s="115" t="n">
        <f aca="false" t="array" ref="BB60:BB60">IFERROR(BA60/(INDEX('LCU per US$, period average'!$A$4:$O$270,MATCH(A60,'LCU per US$, period average'!$A$4:$A$270),MATCH(AY60,'LCU per US$, period average'!$A$4:$O$4))),"NA")</f>
        <v>174.735564064224</v>
      </c>
      <c r="BC60" s="117" t="n">
        <f aca="false">IFERROR(BB60*HLOOKUP(AY60,'LCU per US$, period average'!$A$4:$O$270,76),"NA")</f>
        <v>165.933042156663</v>
      </c>
      <c r="BD60" s="116" t="n">
        <f aca="false" t="array" ref="BD60:BD60">IFERROR(BA60/(INDEX('PPP private conversion factor'!$A$4:$O$270,MATCH(A60,'PPP private conversion factor'!$A$4:$A$270),MATCH(AY60,'PPP private conversion factor'!$A$4:$O$4))),"NA")</f>
        <v>653.184968475675</v>
      </c>
      <c r="BE60" s="116" t="n">
        <f aca="false">IFERROR(BA60*H60,"NA")</f>
        <v>27470</v>
      </c>
      <c r="BF60" s="116" t="n">
        <f aca="false">IFERROR(BB60*H60,"NA")</f>
        <v>349.471128128447</v>
      </c>
      <c r="BG60" s="116" t="n">
        <f aca="false">IFERROR(BC60*H60,"NA")</f>
        <v>331.866084313326</v>
      </c>
      <c r="BH60" s="118" t="n">
        <f aca="false">IFERROR(BD60*H60,"NA")</f>
        <v>1306.36993695135</v>
      </c>
      <c r="BI60" s="116" t="str">
        <f aca="false">CC60</f>
        <v>India / Rural area / Bhadohi, Uttar Pradesh</v>
      </c>
      <c r="BJ60" s="113" t="n">
        <v>2023</v>
      </c>
      <c r="BK60" s="175" t="s">
        <v>320</v>
      </c>
      <c r="BL60" s="171" t="s">
        <v>79</v>
      </c>
      <c r="BM60" s="115" t="n">
        <v>10089</v>
      </c>
      <c r="BN60" s="115" t="n">
        <f aca="false" t="array" ref="BN60:BN60">IFERROR(BM60/(INDEX('LCU per US$, period average'!$A$4:$O$270,MATCH(A60,'LCU per US$, period average'!$A$4:$A$270),MATCH(BJ60,'LCU per US$, period average'!A$4:$O$4))),"NA")</f>
        <v>128.351445638439</v>
      </c>
      <c r="BO60" s="117" t="n">
        <f aca="false">IFERROR(BN60*HLOOKUP(BJ60,'LCU per US$, period average'!$A$4:$O$270,76),"NA")</f>
        <v>121.885581530293</v>
      </c>
      <c r="BP60" s="115" t="n">
        <f aca="false" t="array" ref="BP60:BP60">IFERROR(BM60/(INDEX('PPP private conversion factor'!$A$4:$O$270,MATCH(A60,'PPP private conversion factor'!$A$4:$A$270),MATCH(BJ60,'PPP private conversion factor'!$A$4:$O$4))),"NA")</f>
        <v>479.794914230148</v>
      </c>
      <c r="BQ60" s="115" t="n">
        <f aca="false">IFERROR(BM60*I60,"NA")</f>
        <v>15597.594</v>
      </c>
      <c r="BR60" s="115" t="n">
        <f aca="false">IFERROR(BN60*I60,"NA")</f>
        <v>198.431334957026</v>
      </c>
      <c r="BS60" s="115" t="n">
        <f aca="false">IFERROR(BO60*I60,"NA")</f>
        <v>188.435109045833</v>
      </c>
      <c r="BT60" s="115" t="n">
        <f aca="false">IFERROR(BP60*I60,"NA")</f>
        <v>741.762937399809</v>
      </c>
      <c r="BU60" s="113" t="s">
        <v>304</v>
      </c>
      <c r="BV60" s="134" t="s">
        <v>305</v>
      </c>
      <c r="BW60" s="135"/>
      <c r="BX60" s="143"/>
      <c r="BY60" s="143"/>
      <c r="BZ60" s="143"/>
      <c r="CA60" s="143"/>
      <c r="CB60" s="143"/>
      <c r="CC60" s="136" t="str">
        <f aca="false">CONCATENATE(A60," / ",B60," area / ",C60)</f>
        <v>India / Rural area / Bhadohi, Uttar Pradesh</v>
      </c>
      <c r="CD60" s="105" t="s">
        <v>318</v>
      </c>
    </row>
    <row r="61" customFormat="false" ht="43.5" hidden="false" customHeight="true" outlineLevel="0" collapsed="false">
      <c r="A61" s="104" t="s">
        <v>299</v>
      </c>
      <c r="B61" s="88" t="s">
        <v>82</v>
      </c>
      <c r="C61" s="90" t="s">
        <v>321</v>
      </c>
      <c r="D61" s="105" t="s">
        <v>322</v>
      </c>
      <c r="E61" s="139" t="s">
        <v>90</v>
      </c>
      <c r="F61" s="107" t="s">
        <v>203</v>
      </c>
      <c r="G61" s="146" t="n">
        <v>4</v>
      </c>
      <c r="H61" s="108" t="n">
        <v>2</v>
      </c>
      <c r="I61" s="109" t="n">
        <v>1.73</v>
      </c>
      <c r="J61" s="110" t="str">
        <f aca="false">CC61</f>
        <v>India / Rural area / Rural Nilgiris, Tamil Nadu</v>
      </c>
      <c r="K61" s="111" t="s">
        <v>159</v>
      </c>
      <c r="L61" s="112" t="s">
        <v>323</v>
      </c>
      <c r="M61" s="147" t="n">
        <v>2022</v>
      </c>
      <c r="N61" s="137"/>
      <c r="O61" s="115" t="n">
        <f aca="false">IFERROR(S61/G61,"NA")</f>
        <v>5238.5</v>
      </c>
      <c r="P61" s="116" t="n">
        <f aca="false">IFERROR(IF(ISBLANK(O61),"",T61/G61),"NA")</f>
        <v>66.64377519843</v>
      </c>
      <c r="Q61" s="116" t="n">
        <f aca="false">IFERROR(IF(ISBLANK(O61),"",U61/G61),"NA")</f>
        <v>63.2865119284805</v>
      </c>
      <c r="R61" s="117" t="str">
        <f aca="false">IFERROR(V61/F61,"NA")</f>
        <v>NA</v>
      </c>
      <c r="S61" s="115" t="n">
        <v>20954</v>
      </c>
      <c r="T61" s="117" t="n">
        <f aca="false" t="array" ref="T61:T61">IFERROR(S61/(INDEX('LCU per US$, period average'!$A$4:$O$270,MATCH(A61,'LCU per US$, period average'!$A$4:$A$270),MATCH(M61,'LCU per US$, period average'!$A$4:$O$4))),"NA")</f>
        <v>266.57510079372</v>
      </c>
      <c r="U61" s="117" t="n">
        <f aca="false">IFERROR(T61*HLOOKUP(M61,'LCU per US$, period average'!$A$4:$O$270,76),"NA")</f>
        <v>253.146047713922</v>
      </c>
      <c r="V61" s="118" t="n">
        <f aca="false" t="array" ref="V61:V61">IFERROR(S61/(INDEX('PPP private conversion factor'!$A$4:$O$270,MATCH(A61,'PPP private conversion factor'!$A$4:$A$270),MATCH(M61,'PPP private conversion factor'!$A$4:$O$4))),"NA")</f>
        <v>996.493471382548</v>
      </c>
      <c r="W61" s="119" t="str">
        <f aca="false">CC61</f>
        <v>India / Rural area / Rural Nilgiris, Tamil Nadu</v>
      </c>
      <c r="X61" s="152" t="s">
        <v>74</v>
      </c>
      <c r="Y61" s="121" t="n">
        <v>2019</v>
      </c>
      <c r="Z61" s="122" t="e">
        <f aca="false">#VALUE!</f>
        <v>#VALUE!</v>
      </c>
      <c r="AA61" s="123" t="n">
        <v>6.85</v>
      </c>
      <c r="AB61" s="123" t="n">
        <v>146.6</v>
      </c>
      <c r="AC61" s="124" t="n">
        <f aca="false" t="array" ref="AC61:AC61">IFERROR(AE61/(INDEX('LCU per US$, period average'!$A$4:$O$270,MATCH(A61,'LCU per US$, period average'!$A$4:$A$270),MATCH(Y61,'LCU per US$, period average'!$A$4:$O$4))),"NA")</f>
        <v>63.3278959752124</v>
      </c>
      <c r="AD61" s="125" t="n">
        <f aca="false">IFERROR(AC61*HLOOKUP(Y61,'LCU per US$, period average'!$B$4:$O$270,76),"NA")</f>
        <v>56.569305884692</v>
      </c>
      <c r="AE61" s="124" t="n">
        <f aca="false">IFERROR(AB61*30.42,"NA")</f>
        <v>4459.572</v>
      </c>
      <c r="AF61" s="124" t="n">
        <f aca="false" t="array" ref="AF61:AF61">IFERROR(AE61/(INDEX('PPP private conversion factor'!$A$4:$O$270,MATCH(A61,'PPP private conversion factor'!$A$4:$A$270),MATCH(Y61,'PPP private conversion factor'!$A$4:$O$4))),"NA")</f>
        <v>221.589365223276</v>
      </c>
      <c r="AG61" s="126" t="n">
        <f aca="false">IFERROR(AC61*G61,"NA")</f>
        <v>253.31158390085</v>
      </c>
      <c r="AH61" s="126" t="n">
        <f aca="false">IFERROR(AD61*G61,"NA")</f>
        <v>226.277223538768</v>
      </c>
      <c r="AI61" s="126" t="n">
        <f aca="false">IFERROR(AE61*G61,"NA")</f>
        <v>17838.288</v>
      </c>
      <c r="AJ61" s="126" t="n">
        <f aca="false">IFERROR(AF61*G61,"NA")</f>
        <v>886.357460893102</v>
      </c>
      <c r="AK61" s="127" t="str">
        <f aca="false">CC61</f>
        <v>India / Rural area / Rural Nilgiris, Tamil Nadu</v>
      </c>
      <c r="AL61" s="153" t="s">
        <v>148</v>
      </c>
      <c r="AM61" s="142" t="n">
        <v>2012</v>
      </c>
      <c r="AN61" s="141"/>
      <c r="AO61" s="115" t="n">
        <f aca="false">1.91*15.44</f>
        <v>29.4904</v>
      </c>
      <c r="AP61" s="115" t="n">
        <f aca="false">AO61*30.42</f>
        <v>897.097968</v>
      </c>
      <c r="AQ61" s="115" t="n">
        <f aca="false" t="array" ref="AQ61:AQ61">IFERROR(AP61/(INDEX('LCU per US$, period average'!$A$4:$O$270,MATCH(A61,'LCU per US$, period average'!$A$4:$A$270),MATCH(AM61,'LCU per US$, period average'!$A$4:$O$4))),"NA")</f>
        <v>16.7878820073644</v>
      </c>
      <c r="AR61" s="117" t="n">
        <f aca="false">IFERROR(AQ61*HLOOKUP(AM61,'LCU per US$, period average'!$A$4:$O$270,76),"NA")</f>
        <v>13.0666485273912</v>
      </c>
      <c r="AS61" s="115" t="n">
        <f aca="false" t="array" ref="AS61:AS61">IFERROR(AP61/(INDEX('PPP private conversion factor'!$A$4:$O$270,MATCH(A61,'PPP private conversion factor'!$A$4:$A$270),MATCH(AM61,'PPP private conversion factor'!$A$4:$O$4))),"NA")</f>
        <v>58.0854074114378</v>
      </c>
      <c r="AT61" s="115" t="e">
        <f aca="false">AP61*E61</f>
        <v>#VALUE!</v>
      </c>
      <c r="AU61" s="115" t="str">
        <f aca="false">IFERROR(AQ61*E61,"NA")</f>
        <v>NA</v>
      </c>
      <c r="AV61" s="115" t="str">
        <f aca="false">IFERROR(AR61*E61,"NA")</f>
        <v>NA</v>
      </c>
      <c r="AW61" s="129" t="str">
        <f aca="false">IFERROR(AS61*E61,"NA")</f>
        <v>NA</v>
      </c>
      <c r="AX61" s="130" t="str">
        <f aca="false">CC61</f>
        <v>India / Rural area / Rural Nilgiris, Tamil Nadu</v>
      </c>
      <c r="AY61" s="147" t="n">
        <v>2022</v>
      </c>
      <c r="AZ61" s="149" t="s">
        <v>77</v>
      </c>
      <c r="BA61" s="116" t="n">
        <v>14001</v>
      </c>
      <c r="BB61" s="115" t="n">
        <f aca="false" t="array" ref="BB61:BB61">IFERROR(BA61/(INDEX('LCU per US$, period average'!$A$4:$O$270,MATCH(A61,'LCU per US$, period average'!$A$4:$A$270),MATCH(AY61,'LCU per US$, period average'!$A$4:$O$4))),"NA")</f>
        <v>178.119594646028</v>
      </c>
      <c r="BC61" s="117" t="n">
        <f aca="false">IFERROR(BB61*HLOOKUP(AY61,'LCU per US$, period average'!$A$4:$O$270,76),"NA")</f>
        <v>169.146597978554</v>
      </c>
      <c r="BD61" s="116" t="n">
        <f aca="false" t="array" ref="BD61:BD61">IFERROR(BA61/(INDEX('PPP private conversion factor'!$A$4:$O$270,MATCH(A61,'PPP private conversion factor'!$A$4:$A$270),MATCH(AY61,'PPP private conversion factor'!$A$4:$O$4))),"NA")</f>
        <v>665.83492854954</v>
      </c>
      <c r="BE61" s="116" t="n">
        <f aca="false">IFERROR(BA61*H61,"NA")</f>
        <v>28002</v>
      </c>
      <c r="BF61" s="116" t="n">
        <f aca="false">IFERROR(BB61*H61,"NA")</f>
        <v>356.239189292056</v>
      </c>
      <c r="BG61" s="116" t="n">
        <f aca="false">IFERROR(BC61*H61,"NA")</f>
        <v>338.293195957108</v>
      </c>
      <c r="BH61" s="118" t="n">
        <f aca="false">IFERROR(BD61*H61,"NA")</f>
        <v>1331.66985709908</v>
      </c>
      <c r="BI61" s="116" t="str">
        <f aca="false">CC61</f>
        <v>India / Rural area / Rural Nilgiris, Tamil Nadu</v>
      </c>
      <c r="BJ61" s="113" t="n">
        <v>2023</v>
      </c>
      <c r="BK61" s="175" t="s">
        <v>316</v>
      </c>
      <c r="BL61" s="156" t="s">
        <v>103</v>
      </c>
      <c r="BM61" s="115" t="n">
        <f aca="false">359.73*6*4.33</f>
        <v>9345.7854</v>
      </c>
      <c r="BN61" s="115" t="n">
        <f aca="false" t="array" ref="BN61:BN61">IFERROR(BM61/(INDEX('LCU per US$, period average'!$A$4:$O$270,MATCH(A61,'LCU per US$, period average'!$A$4:$A$270),MATCH(BJ61,'LCU per US$, period average'!A$4:$O$4))),"NA")</f>
        <v>118.896329340531</v>
      </c>
      <c r="BO61" s="117" t="n">
        <f aca="false">IFERROR(BN61*HLOOKUP(BJ61,'LCU per US$, period average'!$A$4:$O$270,76),"NA")</f>
        <v>112.906778504938</v>
      </c>
      <c r="BP61" s="115" t="n">
        <f aca="false" t="array" ref="BP61:BP61">IFERROR(BM61/(INDEX('PPP private conversion factor'!$A$4:$O$270,MATCH(A61,'PPP private conversion factor'!$A$4:$A$270),MATCH(BJ61,'PPP private conversion factor'!$A$4:$O$4))),"NA")</f>
        <v>444.450421687617</v>
      </c>
      <c r="BQ61" s="115" t="n">
        <f aca="false">IFERROR(BM61*I61,"NA")</f>
        <v>16168.208742</v>
      </c>
      <c r="BR61" s="115" t="n">
        <f aca="false">IFERROR(BN61*I61,"NA")</f>
        <v>205.690649759118</v>
      </c>
      <c r="BS61" s="115" t="n">
        <f aca="false">IFERROR(BO61*I61,"NA")</f>
        <v>195.328726813543</v>
      </c>
      <c r="BT61" s="115" t="n">
        <f aca="false">IFERROR(BP61*I61,"NA")</f>
        <v>768.899229519578</v>
      </c>
      <c r="BU61" s="113" t="s">
        <v>304</v>
      </c>
      <c r="BV61" s="134" t="s">
        <v>305</v>
      </c>
      <c r="BW61" s="135"/>
      <c r="BX61" s="143"/>
      <c r="BY61" s="143"/>
      <c r="BZ61" s="143"/>
      <c r="CA61" s="143"/>
      <c r="CB61" s="143"/>
      <c r="CC61" s="136" t="str">
        <f aca="false">CONCATENATE(A61," / ",B61," area / ",C61)</f>
        <v>India / Rural area / Rural Nilgiris, Tamil Nadu</v>
      </c>
      <c r="CD61" s="105" t="s">
        <v>322</v>
      </c>
    </row>
    <row r="62" customFormat="false" ht="90.25" hidden="false" customHeight="false" outlineLevel="0" collapsed="false">
      <c r="A62" s="104" t="s">
        <v>324</v>
      </c>
      <c r="B62" s="88" t="s">
        <v>87</v>
      </c>
      <c r="C62" s="90" t="s">
        <v>68</v>
      </c>
      <c r="D62" s="105" t="s">
        <v>145</v>
      </c>
      <c r="E62" s="106" t="s">
        <v>70</v>
      </c>
      <c r="F62" s="107" t="n">
        <v>2022</v>
      </c>
      <c r="G62" s="146" t="n">
        <v>4.5</v>
      </c>
      <c r="H62" s="108" t="n">
        <v>2</v>
      </c>
      <c r="I62" s="109" t="n">
        <v>1.46</v>
      </c>
      <c r="J62" s="110" t="str">
        <f aca="false">CC62</f>
        <v>Jordan / Urban area / All</v>
      </c>
      <c r="K62" s="156" t="s">
        <v>159</v>
      </c>
      <c r="L62" s="112" t="s">
        <v>325</v>
      </c>
      <c r="M62" s="147" t="n">
        <v>2022</v>
      </c>
      <c r="N62" s="137" t="n">
        <v>334</v>
      </c>
      <c r="O62" s="115" t="n">
        <f aca="false">IFERROR(S62/G62,"NA")</f>
        <v>108.364444444444</v>
      </c>
      <c r="P62" s="116" t="n">
        <f aca="false">IFERROR(IF(ISBLANK(O62),"",T62/G62),"NA")</f>
        <v>152.625978090767</v>
      </c>
      <c r="Q62" s="116" t="n">
        <f aca="false">IFERROR(IF(ISBLANK(O62),"",U62/G62),"NA")</f>
        <v>144.937254143803</v>
      </c>
      <c r="R62" s="117" t="n">
        <f aca="false">IFERROR(V62/F62,"NA")</f>
        <v>0.78411985938459</v>
      </c>
      <c r="S62" s="117" t="n">
        <f aca="false">N62*I62</f>
        <v>487.64</v>
      </c>
      <c r="T62" s="117" t="n">
        <f aca="false" t="array" ref="T62:T62">IFERROR(S62/(INDEX('LCU per US$, period average'!$A$4:$O$270,MATCH(A62,'LCU per US$, period average'!$A$4:$A$270),MATCH(M62,'LCU per US$, period average'!$A$4:$O$4))),"NA")</f>
        <v>686.816901408451</v>
      </c>
      <c r="U62" s="117" t="n">
        <f aca="false">IFERROR(T62*HLOOKUP(M62,'LCU per US$, period average'!$A$4:$O$270,76),"NA")</f>
        <v>652.217643647114</v>
      </c>
      <c r="V62" s="118" t="n">
        <f aca="false" t="array" ref="V62:V62">IFERROR(S62/(INDEX('PPP private conversion factor'!$A$4:$O$270,MATCH(A62,'PPP private conversion factor'!$A$4:$A$270),MATCH(M62,'PPP private conversion factor'!$A$4:$O$4))),"NA")</f>
        <v>1585.49035567564</v>
      </c>
      <c r="W62" s="119" t="str">
        <f aca="false">CC62</f>
        <v>Jordan / Urban area / All</v>
      </c>
      <c r="X62" s="120" t="s">
        <v>210</v>
      </c>
      <c r="Y62" s="121" t="n">
        <v>2010</v>
      </c>
      <c r="Z62" s="122" t="n">
        <v>0.082</v>
      </c>
      <c r="AA62" s="123" t="n">
        <v>6.85</v>
      </c>
      <c r="AB62" s="123" t="n">
        <v>1.9</v>
      </c>
      <c r="AC62" s="124" t="n">
        <f aca="false" t="array" ref="AC62:AC62">IFERROR(AE62/(INDEX('LCU per US$, period average'!$A$4:$O$270,MATCH(A62,'LCU per US$, period average'!$A$4:$A$270),MATCH(Y62,'LCU per US$, period average'!$A$4:$O$4))),"NA")</f>
        <v>81.4056338028169</v>
      </c>
      <c r="AD62" s="125" t="n">
        <f aca="false">IFERROR(AC62*HLOOKUP(Y62,'LCU per US$, period average'!$B$4:$O$270,76),"NA")</f>
        <v>61.4050014227385</v>
      </c>
      <c r="AE62" s="124" t="n">
        <f aca="false">IFERROR(AB62*30.42,"NA")</f>
        <v>57.798</v>
      </c>
      <c r="AF62" s="124" t="n">
        <f aca="false" t="array" ref="AF62:AF62">IFERROR(AE62/(INDEX('PPP private conversion factor'!$A$4:$O$270,MATCH(A62,'PPP private conversion factor'!$A$4:$A$270),MATCH(Y62,'PPP private conversion factor'!$A$4:$O$4))),"NA")</f>
        <v>179.554916940058</v>
      </c>
      <c r="AG62" s="126" t="n">
        <f aca="false">IFERROR(AC62*G62,"NA")</f>
        <v>366.325352112676</v>
      </c>
      <c r="AH62" s="126" t="n">
        <f aca="false">IFERROR(AD62*G62,"NA")</f>
        <v>276.322506402323</v>
      </c>
      <c r="AI62" s="126" t="n">
        <f aca="false">IFERROR(AE62*G62,"NA")</f>
        <v>260.091</v>
      </c>
      <c r="AJ62" s="126" t="n">
        <f aca="false">IFERROR(AF62*G62,"NA")</f>
        <v>807.997126230263</v>
      </c>
      <c r="AK62" s="127" t="str">
        <f aca="false">CC62</f>
        <v>Jordan / Urban area / All</v>
      </c>
      <c r="AL62" s="145" t="s">
        <v>76</v>
      </c>
      <c r="AM62" s="142" t="s">
        <v>76</v>
      </c>
      <c r="AN62" s="141"/>
      <c r="AO62" s="115" t="s">
        <v>76</v>
      </c>
      <c r="AP62" s="115" t="s">
        <v>76</v>
      </c>
      <c r="AQ62" s="115" t="s">
        <v>76</v>
      </c>
      <c r="AR62" s="115" t="s">
        <v>76</v>
      </c>
      <c r="AS62" s="115" t="s">
        <v>76</v>
      </c>
      <c r="AT62" s="115" t="s">
        <v>76</v>
      </c>
      <c r="AU62" s="115" t="s">
        <v>76</v>
      </c>
      <c r="AV62" s="115" t="s">
        <v>76</v>
      </c>
      <c r="AW62" s="129" t="s">
        <v>76</v>
      </c>
      <c r="AX62" s="130" t="str">
        <f aca="false">CC62</f>
        <v>Jordan / Urban area / All</v>
      </c>
      <c r="AY62" s="147" t="n">
        <v>2022</v>
      </c>
      <c r="AZ62" s="157" t="s">
        <v>77</v>
      </c>
      <c r="BA62" s="116" t="n">
        <v>361</v>
      </c>
      <c r="BB62" s="115" t="n">
        <f aca="false" t="array" ref="BB62:BB62">IFERROR(BA62/(INDEX('LCU per US$, period average'!$A$4:$O$270,MATCH(A62,'LCU per US$, period average'!$A$4:$A$270),MATCH(AY62,'LCU per US$, period average'!$A$4:$O$4))),"NA")</f>
        <v>508.450704225352</v>
      </c>
      <c r="BC62" s="117" t="n">
        <f aca="false">IFERROR(BB62*HLOOKUP(AY62,'LCU per US$, period average'!$A$4:$O$270,76),"NA")</f>
        <v>482.836866041769</v>
      </c>
      <c r="BD62" s="116" t="n">
        <f aca="false" t="array" ref="BD62:BD62">IFERROR(BA62/(INDEX('PPP private conversion factor'!$A$4:$O$270,MATCH(A62,'PPP private conversion factor'!$A$4:$A$270),MATCH(AY62,'PPP private conversion factor'!$A$4:$O$4))),"NA")</f>
        <v>1173.73886145293</v>
      </c>
      <c r="BE62" s="116" t="n">
        <f aca="false">IFERROR(BA62*H62,"NA")</f>
        <v>722</v>
      </c>
      <c r="BF62" s="116" t="n">
        <f aca="false">IFERROR(BB62*H62,"NA")</f>
        <v>1016.9014084507</v>
      </c>
      <c r="BG62" s="116" t="n">
        <f aca="false">IFERROR(BC62*H62,"NA")</f>
        <v>965.673732083537</v>
      </c>
      <c r="BH62" s="118" t="n">
        <f aca="false">IFERROR(BD62*H62,"NA")</f>
        <v>2347.47772290586</v>
      </c>
      <c r="BI62" s="116" t="str">
        <f aca="false">CC62</f>
        <v>Jordan / Urban area / All</v>
      </c>
      <c r="BJ62" s="113" t="n">
        <v>2023</v>
      </c>
      <c r="BK62" s="132" t="s">
        <v>215</v>
      </c>
      <c r="BL62" s="171" t="s">
        <v>79</v>
      </c>
      <c r="BM62" s="115" t="n">
        <v>260</v>
      </c>
      <c r="BN62" s="115" t="n">
        <f aca="false" t="array" ref="BN62:BN62">IFERROR(BM62/(INDEX('LCU per US$, period average'!$A$4:$O$270,MATCH(A62,'LCU per US$, period average'!$A$4:$A$270),MATCH(BJ62,'LCU per US$, period average'!A$4:$O$4))),"NA")</f>
        <v>366.197183098592</v>
      </c>
      <c r="BO62" s="117" t="n">
        <f aca="false">IFERROR(BN62*HLOOKUP(BJ62,'LCU per US$, period average'!$A$4:$O$270,76),"NA")</f>
        <v>347.749543409584</v>
      </c>
      <c r="BP62" s="115" t="n">
        <f aca="false" t="array" ref="BP62:BP62">IFERROR(BM62/(INDEX('PPP private conversion factor'!$A$4:$O$270,MATCH(A62,'PPP private conversion factor'!$A$4:$A$270),MATCH(BJ62,'PPP private conversion factor'!$A$4:$O$4))),"NA")</f>
        <v>845.352088581057</v>
      </c>
      <c r="BQ62" s="115" t="n">
        <f aca="false">IFERROR(BM62*I62,"NA")</f>
        <v>379.6</v>
      </c>
      <c r="BR62" s="115" t="n">
        <f aca="false">IFERROR(BN62*I62,"NA")</f>
        <v>534.647887323944</v>
      </c>
      <c r="BS62" s="115" t="n">
        <f aca="false">IFERROR(BO62*I62,"NA")</f>
        <v>507.714333377993</v>
      </c>
      <c r="BT62" s="115" t="n">
        <f aca="false">IFERROR(BP62*I62,"NA")</f>
        <v>1234.21404932834</v>
      </c>
      <c r="BU62" s="113" t="s">
        <v>326</v>
      </c>
      <c r="BV62" s="134" t="s">
        <v>327</v>
      </c>
      <c r="BW62" s="135"/>
      <c r="BX62" s="143"/>
      <c r="BY62" s="143"/>
      <c r="BZ62" s="143"/>
      <c r="CA62" s="143"/>
      <c r="CB62" s="143"/>
      <c r="CC62" s="136" t="str">
        <f aca="false">CONCATENATE(A62," / ",B62," area / ",C62)</f>
        <v>Jordan / Urban area / All</v>
      </c>
      <c r="CD62" s="105" t="s">
        <v>145</v>
      </c>
    </row>
    <row r="63" customFormat="false" ht="77.6" hidden="false" customHeight="false" outlineLevel="0" collapsed="false">
      <c r="A63" s="104" t="s">
        <v>328</v>
      </c>
      <c r="B63" s="88" t="s">
        <v>82</v>
      </c>
      <c r="C63" s="90" t="s">
        <v>329</v>
      </c>
      <c r="D63" s="105" t="s">
        <v>330</v>
      </c>
      <c r="E63" s="176" t="s">
        <v>70</v>
      </c>
      <c r="F63" s="107" t="n">
        <v>2022</v>
      </c>
      <c r="G63" s="146" t="n">
        <v>5</v>
      </c>
      <c r="H63" s="108" t="n">
        <v>2</v>
      </c>
      <c r="I63" s="109" t="n">
        <v>1.74</v>
      </c>
      <c r="J63" s="110" t="str">
        <f aca="false">CC63</f>
        <v>Kenya / Rural area / Kericho</v>
      </c>
      <c r="K63" s="131" t="s">
        <v>159</v>
      </c>
      <c r="L63" s="112" t="s">
        <v>331</v>
      </c>
      <c r="M63" s="147" t="n">
        <v>2022</v>
      </c>
      <c r="N63" s="137"/>
      <c r="O63" s="115" t="n">
        <f aca="false">IFERROR(S63/G63,"NA")</f>
        <v>8813.6</v>
      </c>
      <c r="P63" s="116" t="n">
        <f aca="false">IFERROR(IF(ISBLANK(O63),"",T63/G63),"NA")</f>
        <v>74.7764478938777</v>
      </c>
      <c r="Q63" s="116" t="n">
        <f aca="false">IFERROR(IF(ISBLANK(O63),"",U63/G63),"NA")</f>
        <v>71.0094910967286</v>
      </c>
      <c r="R63" s="117" t="n">
        <f aca="false">IFERROR(V63/F63,"NA")</f>
        <v>0.471121823977259</v>
      </c>
      <c r="S63" s="116" t="n">
        <v>44068</v>
      </c>
      <c r="T63" s="117" t="n">
        <f aca="false" t="array" ref="T63:T63">IFERROR(S63/(INDEX('LCU per US$, period average'!$A$4:$O$270,MATCH(A63,'LCU per US$, period average'!$A$4:$A$270),MATCH(M63,'LCU per US$, period average'!$A$4:$O$4))),"NA")</f>
        <v>373.882239469388</v>
      </c>
      <c r="U63" s="117" t="n">
        <f aca="false">IFERROR(T63*HLOOKUP(M63,'LCU per US$, period average'!$A$4:$O$270,76),"NA")</f>
        <v>355.047455483643</v>
      </c>
      <c r="V63" s="118" t="n">
        <f aca="false" t="array" ref="V63:V63">IFERROR(S63/(INDEX('PPP private conversion factor'!$A$4:$O$270,MATCH(A63,'PPP private conversion factor'!$A$4:$A$270),MATCH(M63,'PPP private conversion factor'!$A$4:$O$4))),"NA")</f>
        <v>952.608328082017</v>
      </c>
      <c r="W63" s="119" t="str">
        <f aca="false">CC63</f>
        <v>Kenya / Rural area / Kericho</v>
      </c>
      <c r="X63" s="120" t="s">
        <v>210</v>
      </c>
      <c r="Y63" s="121" t="n">
        <v>2015</v>
      </c>
      <c r="Z63" s="122" t="n">
        <v>0.857</v>
      </c>
      <c r="AA63" s="123" t="n">
        <v>6.85</v>
      </c>
      <c r="AB63" s="123" t="n">
        <v>258.9</v>
      </c>
      <c r="AC63" s="124" t="n">
        <f aca="false" t="array" ref="AC63:AC63">IFERROR(AE63/(INDEX('LCU per US$, period average'!$A$4:$O$270,MATCH(A63,'LCU per US$, period average'!$A$4:$A$270),MATCH(Y63,'LCU per US$, period average'!$A$4:$O$4))),"NA")</f>
        <v>80.2185992257023</v>
      </c>
      <c r="AD63" s="125" t="n">
        <f aca="false">IFERROR(AC63*HLOOKUP(Y63,'LCU per US$, period average'!$B$4:$O$270,76),"NA")</f>
        <v>72.300736569644</v>
      </c>
      <c r="AE63" s="124" t="n">
        <f aca="false">IFERROR(AB63*30.42,"NA")</f>
        <v>7875.738</v>
      </c>
      <c r="AF63" s="124" t="n">
        <f aca="false" t="array" ref="AF63:AF63">IFERROR(AE63/(INDEX('PPP private conversion factor'!$A$4:$O$270,MATCH(A63,'PPP private conversion factor'!$A$4:$A$270),MATCH(Y63,'PPP private conversion factor'!$A$4:$O$4))),"NA")</f>
        <v>200.337068154646</v>
      </c>
      <c r="AG63" s="126" t="n">
        <f aca="false">IFERROR(AC63*G63,"NA")</f>
        <v>401.092996128512</v>
      </c>
      <c r="AH63" s="126" t="n">
        <f aca="false">IFERROR(AD63*G63,"NA")</f>
        <v>361.50368284822</v>
      </c>
      <c r="AI63" s="126" t="n">
        <f aca="false">IFERROR(AE63*G63,"NA")</f>
        <v>39378.69</v>
      </c>
      <c r="AJ63" s="126" t="n">
        <f aca="false">IFERROR(AF63*G63,"NA")</f>
        <v>1001.68534077323</v>
      </c>
      <c r="AK63" s="127" t="str">
        <f aca="false">CC63</f>
        <v>Kenya / Rural area / Kericho</v>
      </c>
      <c r="AL63" s="138" t="s">
        <v>75</v>
      </c>
      <c r="AM63" s="142" t="n">
        <v>2015</v>
      </c>
      <c r="AN63" s="141"/>
      <c r="AO63" s="115" t="n">
        <f aca="false">IFERROR(2.41*(INDEX('LCU per US$, period average'!$A$4:$O$270,MATCH(A63,'LCU per US$, period average'!$A$4:$A$270),MATCH(AM63,'LCU per US$, period average'!$A$4:$O$4))),"NA")</f>
        <v>236.61007251693</v>
      </c>
      <c r="AP63" s="115" t="n">
        <f aca="false">AO63*30.42</f>
        <v>7197.67840596502</v>
      </c>
      <c r="AQ63" s="115" t="n">
        <f aca="false" t="array" ref="AQ63:AQ63">IFERROR(AP63/(INDEX('LCU per US$, period average'!$A$4:$O$270,MATCH(A63,'LCU per US$, period average'!$A$4:$A$270),MATCH(AM63,'LCU per US$, period average'!$A$4:$O$4))),"NA")</f>
        <v>73.3122</v>
      </c>
      <c r="AR63" s="117" t="n">
        <f aca="false">IFERROR(AQ63*HLOOKUP(AM63,'LCU per US$, period average'!$A$4:$O$270,76),"NA")</f>
        <v>66.0760236491732</v>
      </c>
      <c r="AS63" s="115" t="n">
        <f aca="false" t="array" ref="AS63:AS63">IFERROR(AP63/(INDEX('PPP private conversion factor'!$A$4:$O$270,MATCH(A63,'PPP private conversion factor'!$A$4:$A$270),MATCH(AM63,'PPP private conversion factor'!$A$4:$O$4))),"NA")</f>
        <v>183.089100903438</v>
      </c>
      <c r="AT63" s="115" t="n">
        <f aca="false">AP63*G63</f>
        <v>35988.3920298251</v>
      </c>
      <c r="AU63" s="115" t="n">
        <f aca="false">IFERROR(AQ63*G63,"NA")</f>
        <v>366.561</v>
      </c>
      <c r="AV63" s="115" t="n">
        <f aca="false">IFERROR(AR63*G63,"NA")</f>
        <v>330.380118245866</v>
      </c>
      <c r="AW63" s="129" t="n">
        <f aca="false">IFERROR(AS63*G63,"NA")</f>
        <v>915.445504517188</v>
      </c>
      <c r="AX63" s="130" t="str">
        <f aca="false">CC63</f>
        <v>Kenya / Rural area / Kericho</v>
      </c>
      <c r="AY63" s="147" t="n">
        <v>2022</v>
      </c>
      <c r="AZ63" s="157" t="s">
        <v>77</v>
      </c>
      <c r="BA63" s="116" t="n">
        <v>26932</v>
      </c>
      <c r="BB63" s="115" t="n">
        <f aca="false" t="array" ref="BB63:BB63">IFERROR(BA63/(INDEX('LCU per US$, period average'!$A$4:$O$270,MATCH(A63,'LCU per US$, period average'!$A$4:$A$270),MATCH(AY63,'LCU per US$, period average'!$A$4:$O$4))),"NA")</f>
        <v>228.496788449432</v>
      </c>
      <c r="BC63" s="117" t="n">
        <f aca="false">IFERROR(BB63*HLOOKUP(AY63,'LCU per US$, period average'!$A$4:$O$270,76),"NA")</f>
        <v>216.985977831657</v>
      </c>
      <c r="BD63" s="116" t="n">
        <f aca="false" t="array" ref="BD63:BD63">IFERROR(BA63/(INDEX('PPP private conversion factor'!$A$4:$O$270,MATCH(A63,'PPP private conversion factor'!$A$4:$A$270),MATCH(AY63,'PPP private conversion factor'!$A$4:$O$4))),"NA")</f>
        <v>582.183159932488</v>
      </c>
      <c r="BE63" s="116" t="n">
        <f aca="false">IFERROR(BA63*H63,"NA")</f>
        <v>53864</v>
      </c>
      <c r="BF63" s="116" t="n">
        <f aca="false">IFERROR(BB63*H63,"NA")</f>
        <v>456.993576898864</v>
      </c>
      <c r="BG63" s="116" t="n">
        <f aca="false">IFERROR(BC63*H63,"NA")</f>
        <v>433.971955663314</v>
      </c>
      <c r="BH63" s="118" t="n">
        <f aca="false">IFERROR(BD63*H63,"NA")</f>
        <v>1164.36631986498</v>
      </c>
      <c r="BI63" s="116" t="str">
        <f aca="false">CC63</f>
        <v>Kenya / Rural area / Kericho</v>
      </c>
      <c r="BJ63" s="113" t="n">
        <v>2023</v>
      </c>
      <c r="BK63" s="132" t="s">
        <v>332</v>
      </c>
      <c r="BL63" s="158" t="s">
        <v>79</v>
      </c>
      <c r="BM63" s="115" t="n">
        <v>32280.75</v>
      </c>
      <c r="BN63" s="115" t="n">
        <f aca="false" t="array" ref="BN63:BN63">IFERROR(BM63/(INDEX('LCU per US$, period average'!$A$4:$O$270,MATCH(A63,'LCU per US$, period average'!$A$4:$A$270),MATCH(BJ63,'LCU per US$, period average'!A$4:$O$4))),"NA")</f>
        <v>273.876715570288</v>
      </c>
      <c r="BO63" s="117" t="n">
        <f aca="false">IFERROR(BN63*HLOOKUP(BJ63,'LCU per US$, period average'!$A$4:$O$270,76),"NA")</f>
        <v>260.079834542153</v>
      </c>
      <c r="BP63" s="115" t="n">
        <f aca="false" t="array" ref="BP63:BP63">IFERROR(BM63/(INDEX('PPP private conversion factor'!$A$4:$O$270,MATCH(A63,'PPP private conversion factor'!$A$4:$A$270),MATCH(BJ63,'PPP private conversion factor'!$A$4:$O$4))),"NA")</f>
        <v>697.805920094708</v>
      </c>
      <c r="BQ63" s="115" t="n">
        <f aca="false">IFERROR(BM63*I63,"NA")</f>
        <v>56168.505</v>
      </c>
      <c r="BR63" s="115" t="n">
        <f aca="false">IFERROR(BN63*I63,"NA")</f>
        <v>476.545485092302</v>
      </c>
      <c r="BS63" s="115" t="n">
        <f aca="false">IFERROR(BO63*I63,"NA")</f>
        <v>452.538912103347</v>
      </c>
      <c r="BT63" s="115" t="n">
        <f aca="false">IFERROR(BP63*I63,"NA")</f>
        <v>1214.18230096479</v>
      </c>
      <c r="BU63" s="113" t="s">
        <v>333</v>
      </c>
      <c r="BV63" s="134" t="s">
        <v>334</v>
      </c>
      <c r="BW63" s="135"/>
      <c r="BX63" s="143"/>
      <c r="BY63" s="143"/>
      <c r="BZ63" s="143"/>
      <c r="CA63" s="143"/>
      <c r="CB63" s="143"/>
      <c r="CC63" s="136" t="str">
        <f aca="false">CONCATENATE(A63," / ",B63," area / ",C63)</f>
        <v>Kenya / Rural area / Kericho</v>
      </c>
      <c r="CD63" s="105" t="s">
        <v>330</v>
      </c>
    </row>
    <row r="64" customFormat="false" ht="77.6" hidden="false" customHeight="false" outlineLevel="0" collapsed="false">
      <c r="A64" s="104" t="s">
        <v>328</v>
      </c>
      <c r="B64" s="88" t="s">
        <v>335</v>
      </c>
      <c r="C64" s="90" t="s">
        <v>336</v>
      </c>
      <c r="D64" s="105" t="s">
        <v>337</v>
      </c>
      <c r="E64" s="139" t="s">
        <v>90</v>
      </c>
      <c r="F64" s="107" t="s">
        <v>338</v>
      </c>
      <c r="G64" s="146" t="n">
        <v>5</v>
      </c>
      <c r="H64" s="108" t="n">
        <v>2</v>
      </c>
      <c r="I64" s="109" t="n">
        <v>1.69</v>
      </c>
      <c r="J64" s="110" t="str">
        <f aca="false">CC64</f>
        <v>Kenya / Non-metropolitan Urban area / Lake Naivasha</v>
      </c>
      <c r="K64" s="111" t="s">
        <v>159</v>
      </c>
      <c r="L64" s="112" t="s">
        <v>331</v>
      </c>
      <c r="M64" s="147" t="n">
        <v>2022</v>
      </c>
      <c r="N64" s="137"/>
      <c r="O64" s="115" t="n">
        <f aca="false">IFERROR(S64/G64,"NA")</f>
        <v>9686.4</v>
      </c>
      <c r="P64" s="116" t="n">
        <f aca="false">IFERROR(IF(ISBLANK(O64),"",T64/G64),"NA")</f>
        <v>82.1814678314488</v>
      </c>
      <c r="Q64" s="116" t="n">
        <f aca="false">IFERROR(IF(ISBLANK(O64),"",U64/G64),"NA")</f>
        <v>78.0414739220468</v>
      </c>
      <c r="R64" s="117" t="str">
        <f aca="false">IFERROR(V64/F64,"NA")</f>
        <v>NA</v>
      </c>
      <c r="S64" s="115" t="n">
        <v>48432</v>
      </c>
      <c r="T64" s="117" t="n">
        <f aca="false" t="array" ref="T64:T64">IFERROR(S64/(INDEX('LCU per US$, period average'!$A$4:$O$270,MATCH(A64,'LCU per US$, period average'!$A$4:$A$270),MATCH(M64,'LCU per US$, period average'!$A$4:$O$4))),"NA")</f>
        <v>410.907339157244</v>
      </c>
      <c r="U64" s="117" t="n">
        <f aca="false">IFERROR(T64*HLOOKUP(M64,'LCU per US$, period average'!$A$4:$O$270,76),"NA")</f>
        <v>390.207369610234</v>
      </c>
      <c r="V64" s="118" t="n">
        <f aca="false" t="array" ref="V64:V64">IFERROR(S64/(INDEX('PPP private conversion factor'!$A$4:$O$270,MATCH(A64,'PPP private conversion factor'!$A$4:$A$270),MATCH(M64,'PPP private conversion factor'!$A$4:$O$4))),"NA")</f>
        <v>1046.94396264111</v>
      </c>
      <c r="W64" s="119" t="str">
        <f aca="false">CC64</f>
        <v>Kenya / Non-metropolitan Urban area / Lake Naivasha</v>
      </c>
      <c r="X64" s="120" t="s">
        <v>210</v>
      </c>
      <c r="Y64" s="121" t="n">
        <v>2015</v>
      </c>
      <c r="Z64" s="122" t="n">
        <v>0.857</v>
      </c>
      <c r="AA64" s="123" t="n">
        <v>6.85</v>
      </c>
      <c r="AB64" s="123" t="n">
        <v>258.9</v>
      </c>
      <c r="AC64" s="124" t="n">
        <f aca="false" t="array" ref="AC64:AC64">IFERROR(AE64/(INDEX('LCU per US$, period average'!$A$4:$O$270,MATCH(A64,'LCU per US$, period average'!$A$4:$A$270),MATCH(Y64,'LCU per US$, period average'!$A$4:$O$4))),"NA")</f>
        <v>80.2185992257023</v>
      </c>
      <c r="AD64" s="125" t="n">
        <f aca="false">IFERROR(AC64*HLOOKUP(Y64,'LCU per US$, period average'!$B$4:$O$270,76),"NA")</f>
        <v>72.300736569644</v>
      </c>
      <c r="AE64" s="124" t="n">
        <f aca="false">IFERROR(AB64*30.42,"NA")</f>
        <v>7875.738</v>
      </c>
      <c r="AF64" s="124" t="n">
        <f aca="false" t="array" ref="AF64:AF64">IFERROR(AE64/(INDEX('PPP private conversion factor'!$A$4:$O$270,MATCH(A64,'PPP private conversion factor'!$A$4:$A$270),MATCH(Y64,'PPP private conversion factor'!$A$4:$O$4))),"NA")</f>
        <v>200.337068154646</v>
      </c>
      <c r="AG64" s="126" t="n">
        <f aca="false">IFERROR(AC64*G64,"NA")</f>
        <v>401.092996128512</v>
      </c>
      <c r="AH64" s="126" t="n">
        <f aca="false">IFERROR(AD64*G64,"NA")</f>
        <v>361.50368284822</v>
      </c>
      <c r="AI64" s="126" t="n">
        <f aca="false">IFERROR(AE64*G64,"NA")</f>
        <v>39378.69</v>
      </c>
      <c r="AJ64" s="126" t="n">
        <f aca="false">IFERROR(AF64*G64,"NA")</f>
        <v>1001.68534077323</v>
      </c>
      <c r="AK64" s="127" t="str">
        <f aca="false">CC64</f>
        <v>Kenya / Non-metropolitan Urban area / Lake Naivasha</v>
      </c>
      <c r="AL64" s="138" t="s">
        <v>75</v>
      </c>
      <c r="AM64" s="142" t="n">
        <v>2015</v>
      </c>
      <c r="AN64" s="141"/>
      <c r="AO64" s="115" t="n">
        <f aca="false">IFERROR(2.41*(INDEX('LCU per US$, period average'!$A$4:$O$270,MATCH(A64,'LCU per US$, period average'!$A$4:$A$270),MATCH(AM64,'LCU per US$, period average'!$A$4:$O$4))),"NA")</f>
        <v>236.61007251693</v>
      </c>
      <c r="AP64" s="115" t="n">
        <f aca="false">AO64*30.42</f>
        <v>7197.67840596502</v>
      </c>
      <c r="AQ64" s="115" t="n">
        <f aca="false" t="array" ref="AQ64:AQ64">IFERROR(AP64/(INDEX('LCU per US$, period average'!$A$4:$O$270,MATCH(A64,'LCU per US$, period average'!$A$4:$A$270),MATCH(AM64,'LCU per US$, period average'!$A$4:$O$4))),"NA")</f>
        <v>73.3122</v>
      </c>
      <c r="AR64" s="117" t="n">
        <f aca="false">IFERROR(AQ64*HLOOKUP(AM64,'LCU per US$, period average'!$A$4:$O$270,76),"NA")</f>
        <v>66.0760236491732</v>
      </c>
      <c r="AS64" s="115" t="n">
        <f aca="false" t="array" ref="AS64:AS64">IFERROR(AP64/(INDEX('PPP private conversion factor'!$A$4:$O$270,MATCH(A64,'PPP private conversion factor'!$A$4:$A$270),MATCH(AM64,'PPP private conversion factor'!$A$4:$O$4))),"NA")</f>
        <v>183.089100903438</v>
      </c>
      <c r="AT64" s="115" t="n">
        <f aca="false">AP64*G64</f>
        <v>35988.3920298251</v>
      </c>
      <c r="AU64" s="115" t="n">
        <f aca="false">IFERROR(AQ64*G64,"NA")</f>
        <v>366.561</v>
      </c>
      <c r="AV64" s="115" t="n">
        <f aca="false">IFERROR(AR64*G64,"NA")</f>
        <v>330.380118245866</v>
      </c>
      <c r="AW64" s="129" t="n">
        <f aca="false">IFERROR(AS64*G64,"NA")</f>
        <v>915.445504517188</v>
      </c>
      <c r="AX64" s="130" t="str">
        <f aca="false">CC64</f>
        <v>Kenya / Non-metropolitan Urban area / Lake Naivasha</v>
      </c>
      <c r="AY64" s="147" t="n">
        <v>2022</v>
      </c>
      <c r="AZ64" s="149" t="s">
        <v>77</v>
      </c>
      <c r="BA64" s="116" t="n">
        <v>32488</v>
      </c>
      <c r="BB64" s="115" t="n">
        <f aca="false" t="array" ref="BB64:BB64">IFERROR(BA64/(INDEX('LCU per US$, period average'!$A$4:$O$270,MATCH(A64,'LCU per US$, period average'!$A$4:$A$270),MATCH(AY64,'LCU per US$, period average'!$A$4:$O$4))),"NA")</f>
        <v>275.635068436995</v>
      </c>
      <c r="BC64" s="117" t="n">
        <f aca="false">IFERROR(BB64*HLOOKUP(AY64,'LCU per US$, period average'!$A$4:$O$270,76),"NA")</f>
        <v>261.749608190809</v>
      </c>
      <c r="BD64" s="116" t="n">
        <f aca="false" t="array" ref="BD64:BD64">IFERROR(BA64/(INDEX('PPP private conversion factor'!$A$4:$O$270,MATCH(A64,'PPP private conversion factor'!$A$4:$A$270),MATCH(AY64,'PPP private conversion factor'!$A$4:$O$4))),"NA")</f>
        <v>702.285998065003</v>
      </c>
      <c r="BE64" s="116" t="n">
        <f aca="false">IFERROR(BA64*H64,"NA")</f>
        <v>64976</v>
      </c>
      <c r="BF64" s="116" t="n">
        <f aca="false">IFERROR(BB64*H64,"NA")</f>
        <v>551.27013687399</v>
      </c>
      <c r="BG64" s="116" t="n">
        <f aca="false">IFERROR(BC64*H64,"NA")</f>
        <v>523.499216381619</v>
      </c>
      <c r="BH64" s="118" t="n">
        <f aca="false">IFERROR(BD64*H64,"NA")</f>
        <v>1404.57199613001</v>
      </c>
      <c r="BI64" s="116" t="str">
        <f aca="false">CC64</f>
        <v>Kenya / Non-metropolitan Urban area / Lake Naivasha</v>
      </c>
      <c r="BJ64" s="113" t="n">
        <v>2023</v>
      </c>
      <c r="BK64" s="132" t="s">
        <v>332</v>
      </c>
      <c r="BL64" s="158" t="s">
        <v>79</v>
      </c>
      <c r="BM64" s="115" t="n">
        <v>32280.75</v>
      </c>
      <c r="BN64" s="115" t="n">
        <f aca="false" t="array" ref="BN64:BN64">IFERROR(BM64/(INDEX('LCU per US$, period average'!$A$4:$O$270,MATCH(A64,'LCU per US$, period average'!$A$4:$A$270),MATCH(BJ64,'LCU per US$, period average'!A$4:$O$4))),"NA")</f>
        <v>273.876715570288</v>
      </c>
      <c r="BO64" s="117" t="n">
        <f aca="false">IFERROR(BN64*HLOOKUP(BJ64,'LCU per US$, period average'!$A$4:$O$270,76),"NA")</f>
        <v>260.079834542153</v>
      </c>
      <c r="BP64" s="115" t="n">
        <f aca="false" t="array" ref="BP64:BP64">IFERROR(BM64/(INDEX('PPP private conversion factor'!$A$4:$O$270,MATCH(A64,'PPP private conversion factor'!$A$4:$A$270),MATCH(BJ64,'PPP private conversion factor'!$A$4:$O$4))),"NA")</f>
        <v>697.805920094708</v>
      </c>
      <c r="BQ64" s="115" t="n">
        <f aca="false">IFERROR(BM64*I64,"NA")</f>
        <v>54554.4675</v>
      </c>
      <c r="BR64" s="115" t="n">
        <f aca="false">IFERROR(BN64*I64,"NA")</f>
        <v>462.851649313787</v>
      </c>
      <c r="BS64" s="115" t="n">
        <f aca="false">IFERROR(BO64*I64,"NA")</f>
        <v>439.534920376239</v>
      </c>
      <c r="BT64" s="115" t="n">
        <f aca="false">IFERROR(BP64*I64,"NA")</f>
        <v>1179.29200496006</v>
      </c>
      <c r="BU64" s="113" t="s">
        <v>333</v>
      </c>
      <c r="BV64" s="134" t="s">
        <v>334</v>
      </c>
      <c r="BW64" s="135"/>
      <c r="BX64" s="143"/>
      <c r="BY64" s="143"/>
      <c r="BZ64" s="143"/>
      <c r="CA64" s="143"/>
      <c r="CB64" s="143"/>
      <c r="CC64" s="136" t="str">
        <f aca="false">CONCATENATE(A64," / ",B64," area / ",C64)</f>
        <v>Kenya / Non-metropolitan Urban area / Lake Naivasha</v>
      </c>
      <c r="CD64" s="105" t="s">
        <v>337</v>
      </c>
    </row>
    <row r="65" customFormat="false" ht="77.6" hidden="false" customHeight="false" outlineLevel="0" collapsed="false">
      <c r="A65" s="104" t="s">
        <v>339</v>
      </c>
      <c r="B65" s="88" t="s">
        <v>82</v>
      </c>
      <c r="C65" s="90" t="s">
        <v>68</v>
      </c>
      <c r="D65" s="105" t="s">
        <v>83</v>
      </c>
      <c r="E65" s="139" t="s">
        <v>84</v>
      </c>
      <c r="F65" s="107" t="s">
        <v>340</v>
      </c>
      <c r="G65" s="146" t="n">
        <v>5</v>
      </c>
      <c r="H65" s="108" t="n">
        <v>2</v>
      </c>
      <c r="I65" s="109" t="n">
        <v>1.78</v>
      </c>
      <c r="J65" s="110" t="str">
        <f aca="false">CC65</f>
        <v>Madagascar / Rural area / All</v>
      </c>
      <c r="K65" s="133" t="s">
        <v>77</v>
      </c>
      <c r="L65" s="140" t="s">
        <v>341</v>
      </c>
      <c r="M65" s="113" t="n">
        <v>2022</v>
      </c>
      <c r="N65" s="137"/>
      <c r="O65" s="115" t="n">
        <f aca="false">IFERROR(S65/G65,"NA")</f>
        <v>116031</v>
      </c>
      <c r="P65" s="116" t="n">
        <f aca="false">IFERROR(IF(ISBLANK(O65),"",T65/G65),"NA")</f>
        <v>28.3270773569477</v>
      </c>
      <c r="Q65" s="116" t="n">
        <f aca="false">IFERROR(IF(ISBLANK(O65),"",U65/G65),"NA")</f>
        <v>26.9000655156717</v>
      </c>
      <c r="R65" s="117" t="str">
        <f aca="false">IFERROR(V65/F65,"NA")</f>
        <v>NA</v>
      </c>
      <c r="S65" s="137" t="n">
        <v>580155</v>
      </c>
      <c r="T65" s="117" t="n">
        <f aca="false" t="array" ref="T65:T65">IFERROR(S65/(INDEX('LCU per US$, period average'!$A$4:$O$270,MATCH(A65,'LCU per US$, period average'!$A$4:$A$270),MATCH(M65,'LCU per US$, period average'!$A$4:$O$4))),"NA")</f>
        <v>141.635386784739</v>
      </c>
      <c r="U65" s="117" t="n">
        <f aca="false">IFERROR(T65*HLOOKUP(M65,'LCU per US$, period average'!$A$4:$O$270,76),"NA")</f>
        <v>134.500327578358</v>
      </c>
      <c r="V65" s="118" t="n">
        <f aca="false" t="array" ref="V65:V65">IFERROR(S65/(INDEX('PPP private conversion factor'!$A$4:$O$270,MATCH(A65,'PPP private conversion factor'!$A$4:$A$270),MATCH(M65,'PPP private conversion factor'!$A$4:$O$4))),"NA")</f>
        <v>525.920001064047</v>
      </c>
      <c r="W65" s="119" t="str">
        <f aca="false">CC65</f>
        <v>Madagascar / Rural area / All</v>
      </c>
      <c r="X65" s="152" t="s">
        <v>74</v>
      </c>
      <c r="Y65" s="121" t="n">
        <v>2012</v>
      </c>
      <c r="Z65" s="122" t="n">
        <v>0.982</v>
      </c>
      <c r="AA65" s="123" t="n">
        <v>6.85</v>
      </c>
      <c r="AB65" s="123" t="n">
        <v>4952.4</v>
      </c>
      <c r="AC65" s="124" t="n">
        <f aca="false" t="array" ref="AC65:AC65">IFERROR(AE65/(INDEX('LCU per US$, period average'!$A$4:$O$270,MATCH(A65,'LCU per US$, period average'!$A$4:$A$270),MATCH(Y65,'LCU per US$, period average'!$A$4:$O$4))),"NA")</f>
        <v>68.6352145059149</v>
      </c>
      <c r="AD65" s="125" t="n">
        <f aca="false">IFERROR(AC65*HLOOKUP(Y65,'LCU per US$, period average'!$B$4:$O$270,76),"NA")</f>
        <v>53.4214038529386</v>
      </c>
      <c r="AE65" s="124" t="n">
        <f aca="false">IFERROR(AB65*30.42,"NA")</f>
        <v>150652.008</v>
      </c>
      <c r="AF65" s="124" t="n">
        <f aca="false" t="array" ref="AF65:AF65">IFERROR(AE65/(INDEX('PPP private conversion factor'!$A$4:$O$270,MATCH(A65,'PPP private conversion factor'!$A$4:$A$270),MATCH(Y65,'PPP private conversion factor'!$A$4:$O$4))),"NA")</f>
        <v>212.650562418935</v>
      </c>
      <c r="AG65" s="126" t="n">
        <f aca="false">IFERROR(AC65*G65,"NA")</f>
        <v>343.176072529575</v>
      </c>
      <c r="AH65" s="126" t="n">
        <f aca="false">IFERROR(AD65*G65,"NA")</f>
        <v>267.107019264693</v>
      </c>
      <c r="AI65" s="126" t="n">
        <f aca="false">IFERROR(AE65*G65,"NA")</f>
        <v>753260.04</v>
      </c>
      <c r="AJ65" s="126" t="n">
        <f aca="false">IFERROR(AF65*G65,"NA")</f>
        <v>1063.25281209468</v>
      </c>
      <c r="AK65" s="127" t="str">
        <f aca="false">CC65</f>
        <v>Madagascar / Rural area / All</v>
      </c>
      <c r="AL65" s="138" t="s">
        <v>232</v>
      </c>
      <c r="AM65" s="142" t="n">
        <v>2012</v>
      </c>
      <c r="AN65" s="141"/>
      <c r="AO65" s="115" t="n">
        <f aca="false">IFERROR(1.64*(INDEX('LCU per US$, period average'!$A$4:$O$270,MATCH(A65,'LCU per US$, period average'!$A$4:$A$270),MATCH(AM65,'LCU per US$, period average'!$A$4:$O$4))),"NA")</f>
        <v>3599.74533333334</v>
      </c>
      <c r="AP65" s="115" t="n">
        <f aca="false">AO65*30.42</f>
        <v>109504.25304</v>
      </c>
      <c r="AQ65" s="115" t="n">
        <f aca="false" t="array" ref="AQ65:AQ65">IFERROR(AP65/(INDEX('LCU per US$, period average'!$A$4:$O$270,MATCH(A65,'LCU per US$, period average'!$A$4:$A$270),MATCH(AM65,'LCU per US$, period average'!$A$4:$O$4))),"NA")</f>
        <v>49.8888</v>
      </c>
      <c r="AR65" s="117" t="n">
        <f aca="false">IFERROR(AQ65*HLOOKUP(AM65,'LCU per US$, period average'!$A$4:$O$270,76),"NA")</f>
        <v>38.8303548218502</v>
      </c>
      <c r="AS65" s="115" t="n">
        <f aca="false" t="array" ref="AS65:AS65">IFERROR(AP65/(INDEX('PPP private conversion factor'!$A$4:$O$270,MATCH(A65,'PPP private conversion factor'!$A$4:$A$270),MATCH(AM65,'PPP private conversion factor'!$A$4:$O$4))),"NA")</f>
        <v>154.569071500338</v>
      </c>
      <c r="AT65" s="115" t="n">
        <f aca="false">AP65*G65</f>
        <v>547521.265200001</v>
      </c>
      <c r="AU65" s="115" t="n">
        <f aca="false">IFERROR(AQ65*G65,"NA")</f>
        <v>249.444</v>
      </c>
      <c r="AV65" s="115" t="n">
        <f aca="false">IFERROR(AR65*G65,"NA")</f>
        <v>194.151774109251</v>
      </c>
      <c r="AW65" s="129" t="n">
        <f aca="false">IFERROR(AS65*G65,"NA")</f>
        <v>772.845357501688</v>
      </c>
      <c r="AX65" s="130" t="str">
        <f aca="false">CC65</f>
        <v>Madagascar / Rural area / All</v>
      </c>
      <c r="AY65" s="147"/>
      <c r="AZ65" s="116"/>
      <c r="BA65" s="116" t="s">
        <v>76</v>
      </c>
      <c r="BB65" s="115" t="str">
        <f aca="false" t="array" ref="BB65:BB65">IFERROR(BA65/(INDEX('LCU per US$, period average'!$A$4:$O$270,MATCH(A65,'LCU per US$, period average'!$A$4:$A$270),MATCH(AY65,'LCU per US$, period average'!$A$4:$O$4))),"NA")</f>
        <v>NA</v>
      </c>
      <c r="BC65" s="117" t="str">
        <f aca="false">IFERROR(BB65*HLOOKUP(AY65,'LCU per US$, period average'!$A$4:$O$270,76),"NA")</f>
        <v>NA</v>
      </c>
      <c r="BD65" s="116" t="str">
        <f aca="false" t="array" ref="BD65:BD65">IFERROR(BA65/(INDEX('PPP private conversion factor'!$A$4:$O$270,MATCH(A65,'PPP private conversion factor'!$A$4:$A$270),MATCH(AY65,'PPP private conversion factor'!$A$4:$O$4))),"NA")</f>
        <v>NA</v>
      </c>
      <c r="BE65" s="116" t="str">
        <f aca="false">IFERROR(BA65*H65,"NA")</f>
        <v>NA</v>
      </c>
      <c r="BF65" s="116" t="str">
        <f aca="false">IFERROR(BB65*H65,"NA")</f>
        <v>NA</v>
      </c>
      <c r="BG65" s="116" t="str">
        <f aca="false">IFERROR(BC65*H65,"NA")</f>
        <v>NA</v>
      </c>
      <c r="BH65" s="118" t="str">
        <f aca="false">IFERROR(BD65*H65,"NA")</f>
        <v>NA</v>
      </c>
      <c r="BI65" s="116" t="str">
        <f aca="false">CC65</f>
        <v>Madagascar / Rural area / All</v>
      </c>
      <c r="BJ65" s="113" t="n">
        <v>2023</v>
      </c>
      <c r="BK65" s="132" t="s">
        <v>342</v>
      </c>
      <c r="BL65" s="159" t="s">
        <v>79</v>
      </c>
      <c r="BM65" s="115" t="n">
        <v>187316</v>
      </c>
      <c r="BN65" s="115" t="n">
        <f aca="false" t="array" ref="BN65:BN65">IFERROR(BM65/(INDEX('LCU per US$, period average'!$A$4:$O$270,MATCH(A65,'LCU per US$, period average'!$A$4:$A$270),MATCH(BJ65,'LCU per US$, period average'!A$4:$O$4))),"NA")</f>
        <v>45.7301481689722</v>
      </c>
      <c r="BO65" s="117" t="n">
        <f aca="false">IFERROR(BN65*HLOOKUP(BJ65,'LCU per US$, period average'!$A$4:$O$270,76),"NA")</f>
        <v>43.4264349366424</v>
      </c>
      <c r="BP65" s="115" t="n">
        <f aca="false" t="array" ref="BP65:BP65">IFERROR(BM65/(INDEX('PPP private conversion factor'!$A$4:$O$270,MATCH(A65,'PPP private conversion factor'!$A$4:$A$270),MATCH(BJ65,'PPP private conversion factor'!$A$4:$O$4))),"NA")</f>
        <v>169.805019209199</v>
      </c>
      <c r="BQ65" s="115" t="n">
        <f aca="false">IFERROR(BM65*I65,"NA")</f>
        <v>333422.48</v>
      </c>
      <c r="BR65" s="115" t="n">
        <f aca="false">IFERROR(BN65*I65,"NA")</f>
        <v>81.3996637407706</v>
      </c>
      <c r="BS65" s="115" t="n">
        <f aca="false">IFERROR(BO65*I65,"NA")</f>
        <v>77.2990541872235</v>
      </c>
      <c r="BT65" s="115" t="n">
        <f aca="false">IFERROR(BP65*I65,"NA")</f>
        <v>302.252934192375</v>
      </c>
      <c r="BU65" s="177" t="s">
        <v>343</v>
      </c>
      <c r="BV65" s="134" t="s">
        <v>344</v>
      </c>
      <c r="BW65" s="135"/>
      <c r="BX65" s="143"/>
      <c r="BY65" s="143"/>
      <c r="BZ65" s="143"/>
      <c r="CA65" s="143"/>
      <c r="CB65" s="143"/>
      <c r="CC65" s="136" t="str">
        <f aca="false">CONCATENATE(A65," / ",B65," area / ",C65)</f>
        <v>Madagascar / Rural area / All</v>
      </c>
      <c r="CD65" s="105" t="s">
        <v>83</v>
      </c>
    </row>
    <row r="66" customFormat="false" ht="90.25" hidden="false" customHeight="false" outlineLevel="0" collapsed="false">
      <c r="A66" s="104" t="s">
        <v>345</v>
      </c>
      <c r="B66" s="88" t="s">
        <v>82</v>
      </c>
      <c r="C66" s="90" t="s">
        <v>346</v>
      </c>
      <c r="D66" s="105" t="s">
        <v>347</v>
      </c>
      <c r="E66" s="139" t="s">
        <v>90</v>
      </c>
      <c r="F66" s="107" t="s">
        <v>348</v>
      </c>
      <c r="G66" s="146" t="n">
        <v>5</v>
      </c>
      <c r="H66" s="108" t="n">
        <v>2</v>
      </c>
      <c r="I66" s="109" t="n">
        <v>1.59</v>
      </c>
      <c r="J66" s="110" t="str">
        <f aca="false">CC66</f>
        <v>Malawi / Rural area / Southern Region</v>
      </c>
      <c r="K66" s="133" t="s">
        <v>159</v>
      </c>
      <c r="L66" s="140" t="s">
        <v>349</v>
      </c>
      <c r="M66" s="147" t="n">
        <v>2019</v>
      </c>
      <c r="N66" s="137"/>
      <c r="O66" s="115" t="n">
        <f aca="false">IFERROR(S66/G66,"NA")</f>
        <v>27092.2</v>
      </c>
      <c r="P66" s="116" t="n">
        <f aca="false">IFERROR(IF(ISBLANK(O66),"",T66/G66),"NA")</f>
        <v>36.3389968747569</v>
      </c>
      <c r="Q66" s="116" t="n">
        <f aca="false">IFERROR(IF(ISBLANK(O66),"",U66/G66),"NA")</f>
        <v>32.4607631138671</v>
      </c>
      <c r="R66" s="117" t="str">
        <f aca="false">IFERROR(V66/F66,"NA")</f>
        <v>NA</v>
      </c>
      <c r="S66" s="115" t="n">
        <v>135461</v>
      </c>
      <c r="T66" s="117" t="n">
        <f aca="false" t="array" ref="T66:T66">IFERROR(S66/(INDEX('LCU per US$, period average'!$A$4:$O$270,MATCH(A66,'LCU per US$, period average'!$A$4:$A$270),MATCH(M66,'LCU per US$, period average'!$A$4:$O$4))),"NA")</f>
        <v>181.694984373785</v>
      </c>
      <c r="U66" s="117" t="n">
        <f aca="false">IFERROR(T66*HLOOKUP(M66,'LCU per US$, period average'!$A$4:$O$270,76),"NA")</f>
        <v>162.303815569336</v>
      </c>
      <c r="V66" s="118" t="n">
        <f aca="false" t="array" ref="V66:V66">IFERROR(S66/(INDEX('PPP private conversion factor'!$A$4:$O$270,MATCH(A66,'PPP private conversion factor'!$A$4:$A$270),MATCH(M66,'PPP private conversion factor'!$A$4:$O$4))),"NA")</f>
        <v>474.961264156495</v>
      </c>
      <c r="W66" s="119" t="str">
        <f aca="false">CC66</f>
        <v>Malawi / Rural area / Southern Region</v>
      </c>
      <c r="X66" s="152" t="s">
        <v>74</v>
      </c>
      <c r="Y66" s="121" t="n">
        <v>2019</v>
      </c>
      <c r="Z66" s="122" t="n">
        <v>0.973</v>
      </c>
      <c r="AA66" s="123" t="n">
        <v>6.85</v>
      </c>
      <c r="AB66" s="123" t="n">
        <v>2092.1</v>
      </c>
      <c r="AC66" s="124" t="n">
        <f aca="false" t="array" ref="AC66:AC66">IFERROR(AE66/(INDEX('LCU per US$, period average'!$A$4:$O$270,MATCH(A66,'LCU per US$, period average'!$A$4:$A$270),MATCH(Y66,'LCU per US$, period average'!$A$4:$O$4))),"NA")</f>
        <v>85.3631260400511</v>
      </c>
      <c r="AD66" s="125" t="n">
        <f aca="false">IFERROR(AC66*HLOOKUP(Y66,'LCU per US$, period average'!$B$4:$O$270,76),"NA")</f>
        <v>76.2528537206303</v>
      </c>
      <c r="AE66" s="124" t="n">
        <f aca="false">IFERROR(AB66*30.42,"NA")</f>
        <v>63641.682</v>
      </c>
      <c r="AF66" s="124" t="n">
        <f aca="false" t="array" ref="AF66:AF66">IFERROR(AE66/(INDEX('PPP private conversion factor'!$A$4:$O$270,MATCH(A66,'PPP private conversion factor'!$A$4:$A$270),MATCH(Y66,'PPP private conversion factor'!$A$4:$O$4))),"NA")</f>
        <v>223.144179769569</v>
      </c>
      <c r="AG66" s="126" t="n">
        <f aca="false">IFERROR(AC66*G66,"NA")</f>
        <v>426.815630200256</v>
      </c>
      <c r="AH66" s="126" t="n">
        <f aca="false">IFERROR(AD66*G66,"NA")</f>
        <v>381.264268603152</v>
      </c>
      <c r="AI66" s="126" t="n">
        <f aca="false">IFERROR(AE66*G66,"NA")</f>
        <v>318208.41</v>
      </c>
      <c r="AJ66" s="126" t="n">
        <f aca="false">IFERROR(AF66*G66,"NA")</f>
        <v>1115.72089884785</v>
      </c>
      <c r="AK66" s="127" t="str">
        <f aca="false">CC66</f>
        <v>Malawi / Rural area / Southern Region</v>
      </c>
      <c r="AL66" s="138" t="s">
        <v>75</v>
      </c>
      <c r="AM66" s="142" t="n">
        <v>2016</v>
      </c>
      <c r="AN66" s="141"/>
      <c r="AO66" s="115" t="n">
        <f aca="false">IFERROR(1.68*(INDEX('LCU per US$, period average'!$A$4:$O$270,MATCH(A66,'LCU per US$, period average'!$A$4:$A$270),MATCH(AM66,'LCU per US$, period average'!$A$4:$O$4))),"NA")</f>
        <v>1206.2484</v>
      </c>
      <c r="AP66" s="115" t="n">
        <f aca="false">AO66*30.42</f>
        <v>36694.076328</v>
      </c>
      <c r="AQ66" s="115" t="n">
        <f aca="false" t="array" ref="AQ66:AQ66">IFERROR(AP66/(INDEX('LCU per US$, period average'!$A$4:$O$270,MATCH(A66,'LCU per US$, period average'!$A$4:$A$270),MATCH(AM66,'LCU per US$, period average'!$A$4:$O$4))),"NA")</f>
        <v>51.1056</v>
      </c>
      <c r="AR66" s="117" t="n">
        <f aca="false">IFERROR(AQ66*HLOOKUP(AM66,'LCU per US$, period average'!$A$4:$O$270,76),"NA")</f>
        <v>46.1698945527892</v>
      </c>
      <c r="AS66" s="115" t="n">
        <f aca="false" t="array" ref="AS66:AS66">IFERROR(AP66/(INDEX('PPP private conversion factor'!$A$4:$O$270,MATCH(A66,'PPP private conversion factor'!$A$4:$A$270),MATCH(AM66,'PPP private conversion factor'!$A$4:$O$4))),"NA")</f>
        <v>170.567299605185</v>
      </c>
      <c r="AT66" s="115" t="n">
        <f aca="false">AP66*G66</f>
        <v>183470.38164</v>
      </c>
      <c r="AU66" s="115" t="n">
        <f aca="false">IFERROR(AQ66*G66,"NA")</f>
        <v>255.528</v>
      </c>
      <c r="AV66" s="115" t="n">
        <f aca="false">IFERROR(AR66*G66,"NA")</f>
        <v>230.849472763946</v>
      </c>
      <c r="AW66" s="129" t="n">
        <f aca="false">IFERROR(AS66*G66,"NA")</f>
        <v>852.836498025924</v>
      </c>
      <c r="AX66" s="130" t="str">
        <f aca="false">CC66</f>
        <v>Malawi / Rural area / Southern Region</v>
      </c>
      <c r="AY66" s="147" t="n">
        <v>2019</v>
      </c>
      <c r="AZ66" s="149" t="s">
        <v>77</v>
      </c>
      <c r="BA66" s="116" t="n">
        <v>101361</v>
      </c>
      <c r="BB66" s="115" t="n">
        <f aca="false" t="array" ref="BB66:BB66">IFERROR(BA66/(INDEX('LCU per US$, period average'!$A$4:$O$270,MATCH(A66,'LCU per US$, period average'!$A$4:$A$270),MATCH(AY66,'LCU per US$, period average'!$A$4:$O$4))),"NA")</f>
        <v>135.956366120959</v>
      </c>
      <c r="BC66" s="117" t="n">
        <f aca="false">IFERROR(BB66*HLOOKUP(AY66,'LCU per US$, period average'!$A$4:$O$270,76),"NA")</f>
        <v>121.446593853016</v>
      </c>
      <c r="BD66" s="116" t="n">
        <f aca="false" t="array" ref="BD66:BD66">IFERROR(BA66/(INDEX('PPP private conversion factor'!$A$4:$O$270,MATCH(A66,'PPP private conversion factor'!$A$4:$A$270),MATCH(AY66,'PPP private conversion factor'!$A$4:$O$4))),"NA")</f>
        <v>355.397853966577</v>
      </c>
      <c r="BE66" s="116" t="n">
        <f aca="false">IFERROR(BA66*H66,"NA")</f>
        <v>202722</v>
      </c>
      <c r="BF66" s="116" t="n">
        <f aca="false">IFERROR(BB66*H66,"NA")</f>
        <v>271.912732241917</v>
      </c>
      <c r="BG66" s="116" t="n">
        <f aca="false">IFERROR(BC66*H66,"NA")</f>
        <v>242.893187706032</v>
      </c>
      <c r="BH66" s="118" t="n">
        <f aca="false">IFERROR(BD66*H66,"NA")</f>
        <v>710.795707933153</v>
      </c>
      <c r="BI66" s="116" t="str">
        <f aca="false">CC66</f>
        <v>Malawi / Rural area / Southern Region</v>
      </c>
      <c r="BJ66" s="113" t="n">
        <v>2023</v>
      </c>
      <c r="BK66" s="132" t="s">
        <v>350</v>
      </c>
      <c r="BL66" s="133" t="s">
        <v>79</v>
      </c>
      <c r="BM66" s="115" t="n">
        <v>50000</v>
      </c>
      <c r="BN66" s="115" t="str">
        <f aca="false" t="array" ref="BN66:BN66">IFERROR(BM66/(INDEX('LCU per US$, period average'!$A$4:$O$270,MATCH(A66,'LCU per US$, period average'!$A$4:$A$270),MATCH(BJ66,'LCU per US$, period average'!A$4:$O$4))),"NA")</f>
        <v>NA</v>
      </c>
      <c r="BO66" s="117" t="str">
        <f aca="false">IFERROR(BN66*HLOOKUP(BJ66,'LCU per US$, period average'!$A$4:$O$270,76),"NA")</f>
        <v>NA</v>
      </c>
      <c r="BP66" s="115" t="n">
        <f aca="false" t="array" ref="BP66:BP66">IFERROR(BM66/(INDEX('PPP private conversion factor'!$A$4:$O$270,MATCH(A66,'PPP private conversion factor'!$A$4:$A$270),MATCH(BJ66,'PPP private conversion factor'!$A$4:$O$4))),"NA")</f>
        <v>139.707413723507</v>
      </c>
      <c r="BQ66" s="115" t="n">
        <f aca="false">IFERROR(BM66*I66,"NA")</f>
        <v>79500</v>
      </c>
      <c r="BR66" s="115" t="str">
        <f aca="false">IFERROR(BN66*I66,"NA")</f>
        <v>NA</v>
      </c>
      <c r="BS66" s="115" t="str">
        <f aca="false">IFERROR(BO66*I66,"NA")</f>
        <v>NA</v>
      </c>
      <c r="BT66" s="115" t="n">
        <f aca="false">IFERROR(BP66*I66,"NA")</f>
        <v>222.134787820376</v>
      </c>
      <c r="BU66" s="113" t="s">
        <v>351</v>
      </c>
      <c r="BV66" s="134" t="s">
        <v>352</v>
      </c>
      <c r="BW66" s="135"/>
      <c r="BX66" s="143"/>
      <c r="BY66" s="143"/>
      <c r="BZ66" s="143"/>
      <c r="CA66" s="143"/>
      <c r="CB66" s="143"/>
      <c r="CC66" s="136" t="str">
        <f aca="false">CONCATENATE(A66," / ",B66," area / ",C66)</f>
        <v>Malawi / Rural area / Southern Region</v>
      </c>
      <c r="CD66" s="105" t="s">
        <v>347</v>
      </c>
    </row>
    <row r="67" customFormat="false" ht="90.25" hidden="false" customHeight="false" outlineLevel="0" collapsed="false">
      <c r="A67" s="104" t="s">
        <v>353</v>
      </c>
      <c r="B67" s="88" t="s">
        <v>354</v>
      </c>
      <c r="C67" s="90" t="s">
        <v>355</v>
      </c>
      <c r="D67" s="105" t="s">
        <v>356</v>
      </c>
      <c r="E67" s="176" t="s">
        <v>70</v>
      </c>
      <c r="F67" s="107" t="n">
        <v>2022</v>
      </c>
      <c r="G67" s="146" t="n">
        <v>4</v>
      </c>
      <c r="H67" s="108" t="n">
        <v>2</v>
      </c>
      <c r="I67" s="109" t="n">
        <v>1.7</v>
      </c>
      <c r="J67" s="110" t="str">
        <f aca="false">CC67</f>
        <v>Mexico / Yucatán area / Rural Areas and Small Towns in Yucatan</v>
      </c>
      <c r="K67" s="131" t="s">
        <v>159</v>
      </c>
      <c r="L67" s="112" t="s">
        <v>357</v>
      </c>
      <c r="M67" s="147" t="n">
        <v>2022</v>
      </c>
      <c r="N67" s="137"/>
      <c r="O67" s="115" t="n">
        <f aca="false">IFERROR(S67/G67,"NA")</f>
        <v>4324</v>
      </c>
      <c r="P67" s="116" t="n">
        <f aca="false">IFERROR(IF(ISBLANK(O67),"",T67/G67),"NA")</f>
        <v>214.83205687783</v>
      </c>
      <c r="Q67" s="116" t="n">
        <f aca="false">IFERROR(IF(ISBLANK(O67),"",U67/G67),"NA")</f>
        <v>204.009624150751</v>
      </c>
      <c r="R67" s="117" t="n">
        <f aca="false">IFERROR(V67/F67,"NA")</f>
        <v>0.728270317293965</v>
      </c>
      <c r="S67" s="115" t="n">
        <v>17296</v>
      </c>
      <c r="T67" s="117" t="n">
        <f aca="false" t="array" ref="T67:T67">IFERROR(S67/(INDEX('LCU per US$, period average'!$A$4:$O$270,MATCH(A67,'LCU per US$, period average'!$A$4:$A$270),MATCH(M67,'LCU per US$, period average'!$A$4:$O$4))),"NA")</f>
        <v>859.328227511322</v>
      </c>
      <c r="U67" s="117" t="n">
        <f aca="false">IFERROR(T67*HLOOKUP(M67,'LCU per US$, period average'!$A$4:$O$270,76),"NA")</f>
        <v>816.038496603003</v>
      </c>
      <c r="V67" s="118" t="n">
        <f aca="false" t="array" ref="V67:V67">IFERROR(S67/(INDEX('PPP private conversion factor'!$A$4:$O$270,MATCH(A67,'PPP private conversion factor'!$A$4:$A$270),MATCH(M67,'PPP private conversion factor'!$A$4:$O$4))),"NA")</f>
        <v>1472.5625815684</v>
      </c>
      <c r="W67" s="119" t="str">
        <f aca="false">CC67</f>
        <v>Mexico / Yucatán area / Rural Areas and Small Towns in Yucatan</v>
      </c>
      <c r="X67" s="120" t="s">
        <v>74</v>
      </c>
      <c r="Y67" s="121" t="n">
        <v>2020</v>
      </c>
      <c r="Z67" s="122" t="n">
        <v>0.325</v>
      </c>
      <c r="AA67" s="123" t="n">
        <v>6.85</v>
      </c>
      <c r="AB67" s="123" t="n">
        <v>76.2</v>
      </c>
      <c r="AC67" s="124" t="n">
        <f aca="false" t="array" ref="AC67:AC67">IFERROR(AE67/(INDEX('LCU per US$, period average'!$A$4:$O$270,MATCH(A67,'LCU per US$, period average'!$A$4:$A$270),MATCH(Y67,'LCU per US$, period average'!$A$4:$O$4))),"NA")</f>
        <v>107.886356487463</v>
      </c>
      <c r="AD67" s="125" t="n">
        <f aca="false">IFERROR(AC67*HLOOKUP(Y67,'LCU per US$, period average'!$B$4:$O$270,76),"NA")</f>
        <v>94.4551952525014</v>
      </c>
      <c r="AE67" s="124" t="n">
        <f aca="false">IFERROR(AB67*30.42,"NA")</f>
        <v>2318.004</v>
      </c>
      <c r="AF67" s="124" t="n">
        <f aca="false" t="array" ref="AF67:AF67">IFERROR(AE67/(INDEX('PPP private conversion factor'!$A$4:$O$270,MATCH(A67,'PPP private conversion factor'!$A$4:$A$270),MATCH(Y67,'PPP private conversion factor'!$A$4:$O$4))),"NA")</f>
        <v>201.400766850777</v>
      </c>
      <c r="AG67" s="126" t="n">
        <f aca="false">IFERROR(AC67*G67,"NA")</f>
        <v>431.545425949852</v>
      </c>
      <c r="AH67" s="126" t="n">
        <f aca="false">IFERROR(AD67*G67,"NA")</f>
        <v>377.820781010006</v>
      </c>
      <c r="AI67" s="126" t="n">
        <f aca="false">IFERROR(AE67*G67,"NA")</f>
        <v>9272.016</v>
      </c>
      <c r="AJ67" s="126" t="n">
        <f aca="false">IFERROR(AF67*G67,"NA")</f>
        <v>805.603067403108</v>
      </c>
      <c r="AK67" s="127" t="str">
        <f aca="false">CC67</f>
        <v>Mexico / Yucatán area / Rural Areas and Small Towns in Yucatan</v>
      </c>
      <c r="AL67" s="138" t="s">
        <v>75</v>
      </c>
      <c r="AM67" s="142" t="n">
        <v>2018</v>
      </c>
      <c r="AN67" s="141"/>
      <c r="AO67" s="115" t="n">
        <f aca="false">IFERROR(8.96*(INDEX('LCU per US$, period average'!$A$4:$O$270,MATCH(A67,'LCU per US$, period average'!$A$4:$A$270),MATCH(AM67,'LCU per US$, period average'!$A$4:$O$4))),"NA")</f>
        <v>172.429301333334</v>
      </c>
      <c r="AP67" s="115" t="n">
        <f aca="false">AO67*30.42</f>
        <v>5245.29934656001</v>
      </c>
      <c r="AQ67" s="115" t="n">
        <f aca="false" t="array" ref="AQ67:AQ67">IFERROR(AP67/(INDEX('LCU per US$, period average'!$A$4:$O$270,MATCH(A67,'LCU per US$, period average'!$A$4:$A$270),MATCH(AM67,'LCU per US$, period average'!$A$4:$O$4))),"NA")</f>
        <v>272.5632</v>
      </c>
      <c r="AR67" s="117" t="n">
        <f aca="false">IFERROR(AQ67*HLOOKUP(AM67,'LCU per US$, period average'!$A$4:$O$270,76),"NA")</f>
        <v>230.799067819522</v>
      </c>
      <c r="AS67" s="115" t="n">
        <f aca="false" t="array" ref="AS67:AS67">IFERROR(AP67/(INDEX('PPP private conversion factor'!$A$4:$O$270,MATCH(A67,'PPP private conversion factor'!$A$4:$A$270),MATCH(AM67,'PPP private conversion factor'!$A$4:$O$4))),"NA")</f>
        <v>506.719259407101</v>
      </c>
      <c r="AT67" s="115" t="n">
        <f aca="false">AP67*G67</f>
        <v>20981.19738624</v>
      </c>
      <c r="AU67" s="115" t="n">
        <f aca="false">IFERROR(AQ67*G67,"NA")</f>
        <v>1090.2528</v>
      </c>
      <c r="AV67" s="115" t="n">
        <f aca="false">IFERROR(AR67*G67,"NA")</f>
        <v>923.196271278086</v>
      </c>
      <c r="AW67" s="129" t="n">
        <f aca="false">IFERROR(AS67*G67,"NA")</f>
        <v>2026.8770376284</v>
      </c>
      <c r="AX67" s="130" t="str">
        <f aca="false">CC67</f>
        <v>Mexico / Yucatán area / Rural Areas and Small Towns in Yucatan</v>
      </c>
      <c r="AY67" s="147" t="n">
        <v>2022</v>
      </c>
      <c r="AZ67" s="157" t="s">
        <v>77</v>
      </c>
      <c r="BA67" s="116" t="n">
        <v>11550</v>
      </c>
      <c r="BB67" s="115" t="n">
        <f aca="false" t="array" ref="BB67:BB67">IFERROR(BA67/(INDEX('LCU per US$, period average'!$A$4:$O$270,MATCH(A67,'LCU per US$, period average'!$A$4:$A$270),MATCH(AY67,'LCU per US$, period average'!$A$4:$O$4))),"NA")</f>
        <v>573.846035369783</v>
      </c>
      <c r="BC67" s="117" t="n">
        <f aca="false">IFERROR(BB67*HLOOKUP(AY67,'LCU per US$, period average'!$A$4:$O$270,76),"NA")</f>
        <v>544.937825842084</v>
      </c>
      <c r="BD67" s="116" t="n">
        <f aca="false" t="array" ref="BD67:BD67">IFERROR(BA67/(INDEX('PPP private conversion factor'!$A$4:$O$270,MATCH(A67,'PPP private conversion factor'!$A$4:$A$270),MATCH(AY67,'PPP private conversion factor'!$A$4:$O$4))),"NA")</f>
        <v>983.354406632457</v>
      </c>
      <c r="BE67" s="116" t="n">
        <f aca="false">IFERROR(BA67*H67,"NA")</f>
        <v>23100</v>
      </c>
      <c r="BF67" s="116" t="n">
        <f aca="false">IFERROR(BB67*H67,"NA")</f>
        <v>1147.69207073957</v>
      </c>
      <c r="BG67" s="116" t="n">
        <f aca="false">IFERROR(BC67*H67,"NA")</f>
        <v>1089.87565168417</v>
      </c>
      <c r="BH67" s="118" t="n">
        <f aca="false">IFERROR(BD67*H67,"NA")</f>
        <v>1966.70881326491</v>
      </c>
      <c r="BI67" s="116" t="str">
        <f aca="false">CC67</f>
        <v>Mexico / Yucatán area / Rural Areas and Small Towns in Yucatan</v>
      </c>
      <c r="BJ67" s="113" t="n">
        <v>2023</v>
      </c>
      <c r="BK67" s="132" t="s">
        <v>358</v>
      </c>
      <c r="BL67" s="159" t="s">
        <v>103</v>
      </c>
      <c r="BM67" s="115" t="n">
        <f aca="false">207.44*6*4.33</f>
        <v>5389.2912</v>
      </c>
      <c r="BN67" s="115" t="n">
        <f aca="false" t="array" ref="BN67:BN67">IFERROR(BM67/(INDEX('LCU per US$, period average'!$A$4:$O$270,MATCH(A67,'LCU per US$, period average'!$A$4:$A$270),MATCH(BJ67,'LCU per US$, period average'!A$4:$O$4))),"NA")</f>
        <v>267.759600742274</v>
      </c>
      <c r="BO67" s="117" t="n">
        <f aca="false">IFERROR(BN67*HLOOKUP(BJ67,'LCU per US$, period average'!$A$4:$O$270,76),"NA")</f>
        <v>254.270877000682</v>
      </c>
      <c r="BP67" s="115" t="n">
        <f aca="false" t="array" ref="BP67:BP67">IFERROR(BM67/(INDEX('PPP private conversion factor'!$A$4:$O$270,MATCH(A67,'PPP private conversion factor'!$A$4:$A$270),MATCH(BJ67,'PPP private conversion factor'!$A$4:$O$4))),"NA")</f>
        <v>458.838376635976</v>
      </c>
      <c r="BQ67" s="115" t="n">
        <f aca="false">IFERROR(BM67*I67,"NA")</f>
        <v>9161.79504</v>
      </c>
      <c r="BR67" s="115" t="n">
        <f aca="false">IFERROR(BN67*I67,"NA")</f>
        <v>455.191321261865</v>
      </c>
      <c r="BS67" s="115" t="n">
        <f aca="false">IFERROR(BO67*I67,"NA")</f>
        <v>432.260490901159</v>
      </c>
      <c r="BT67" s="115" t="n">
        <f aca="false">IFERROR(BP67*I67,"NA")</f>
        <v>780.025240281159</v>
      </c>
      <c r="BU67" s="113" t="s">
        <v>359</v>
      </c>
      <c r="BV67" s="134" t="s">
        <v>360</v>
      </c>
      <c r="BW67" s="135"/>
      <c r="BX67" s="143"/>
      <c r="BY67" s="143"/>
      <c r="BZ67" s="143"/>
      <c r="CA67" s="143"/>
      <c r="CB67" s="143"/>
      <c r="CC67" s="136" t="str">
        <f aca="false">CONCATENATE(A67," / ",B67," area / ",C67)</f>
        <v>Mexico / Yucatán area / Rural Areas and Small Towns in Yucatan</v>
      </c>
      <c r="CD67" s="105" t="s">
        <v>356</v>
      </c>
    </row>
    <row r="68" customFormat="false" ht="102.95" hidden="false" customHeight="false" outlineLevel="0" collapsed="false">
      <c r="A68" s="104" t="s">
        <v>353</v>
      </c>
      <c r="B68" s="88" t="s">
        <v>194</v>
      </c>
      <c r="C68" s="90" t="s">
        <v>361</v>
      </c>
      <c r="D68" s="105" t="s">
        <v>362</v>
      </c>
      <c r="E68" s="176" t="s">
        <v>70</v>
      </c>
      <c r="F68" s="107" t="n">
        <v>2022</v>
      </c>
      <c r="G68" s="146" t="n">
        <v>4</v>
      </c>
      <c r="H68" s="108" t="n">
        <v>2</v>
      </c>
      <c r="I68" s="109" t="n">
        <v>1.67</v>
      </c>
      <c r="J68" s="110" t="str">
        <f aca="false">CC68</f>
        <v>Mexico / Rural Areas and Small Towns area / Rural Areas and Small Towns of Nayarit</v>
      </c>
      <c r="K68" s="131" t="s">
        <v>159</v>
      </c>
      <c r="L68" s="112" t="s">
        <v>363</v>
      </c>
      <c r="M68" s="147" t="n">
        <v>2022</v>
      </c>
      <c r="N68" s="137"/>
      <c r="O68" s="115" t="n">
        <f aca="false">IFERROR(S68/G68,"NA")</f>
        <v>4383.75</v>
      </c>
      <c r="P68" s="116" t="n">
        <f aca="false">IFERROR(IF(ISBLANK(O68),"",T68/G68),"NA")</f>
        <v>217.800654333531</v>
      </c>
      <c r="Q68" s="116" t="n">
        <f aca="false">IFERROR(IF(ISBLANK(O68),"",U68/G68),"NA")</f>
        <v>206.828674808246</v>
      </c>
      <c r="R68" s="117" t="n">
        <f aca="false">IFERROR(V68/F68,"NA")</f>
        <v>0.738333719573871</v>
      </c>
      <c r="S68" s="115" t="n">
        <v>17535</v>
      </c>
      <c r="T68" s="117" t="n">
        <f aca="false" t="array" ref="T68:T68">IFERROR(S68/(INDEX('LCU per US$, period average'!$A$4:$O$270,MATCH(A68,'LCU per US$, period average'!$A$4:$A$270),MATCH(M68,'LCU per US$, period average'!$A$4:$O$4))),"NA")</f>
        <v>871.202617334125</v>
      </c>
      <c r="U68" s="117" t="n">
        <f aca="false">IFERROR(T68*HLOOKUP(M68,'LCU per US$, period average'!$A$4:$O$270,76),"NA")</f>
        <v>827.314699232982</v>
      </c>
      <c r="V68" s="118" t="n">
        <f aca="false" t="array" ref="V68:V68">IFERROR(S68/(INDEX('PPP private conversion factor'!$A$4:$O$270,MATCH(A68,'PPP private conversion factor'!$A$4:$A$270),MATCH(M68,'PPP private conversion factor'!$A$4:$O$4))),"NA")</f>
        <v>1492.91078097837</v>
      </c>
      <c r="W68" s="119" t="str">
        <f aca="false">CC68</f>
        <v>Mexico / Rural Areas and Small Towns area / Rural Areas and Small Towns of Nayarit</v>
      </c>
      <c r="X68" s="120" t="s">
        <v>74</v>
      </c>
      <c r="Y68" s="121" t="n">
        <v>2020</v>
      </c>
      <c r="Z68" s="122" t="n">
        <v>0.325</v>
      </c>
      <c r="AA68" s="123" t="n">
        <v>6.85</v>
      </c>
      <c r="AB68" s="123" t="n">
        <v>76.2</v>
      </c>
      <c r="AC68" s="124" t="n">
        <f aca="false" t="array" ref="AC68:AC68">IFERROR(AE68/(INDEX('LCU per US$, period average'!$A$4:$O$270,MATCH(A68,'LCU per US$, period average'!$A$4:$A$270),MATCH(Y68,'LCU per US$, period average'!$A$4:$O$4))),"NA")</f>
        <v>107.886356487463</v>
      </c>
      <c r="AD68" s="125" t="n">
        <f aca="false">IFERROR(AC68*HLOOKUP(Y68,'LCU per US$, period average'!$B$4:$O$270,76),"NA")</f>
        <v>94.4551952525014</v>
      </c>
      <c r="AE68" s="124" t="n">
        <f aca="false">IFERROR(AB68*30.42,"NA")</f>
        <v>2318.004</v>
      </c>
      <c r="AF68" s="124" t="n">
        <f aca="false" t="array" ref="AF68:AF68">IFERROR(AE68/(INDEX('PPP private conversion factor'!$A$4:$O$270,MATCH(A68,'PPP private conversion factor'!$A$4:$A$270),MATCH(Y68,'PPP private conversion factor'!$A$4:$O$4))),"NA")</f>
        <v>201.400766850777</v>
      </c>
      <c r="AG68" s="126" t="n">
        <f aca="false">IFERROR(AC68*G68,"NA")</f>
        <v>431.545425949852</v>
      </c>
      <c r="AH68" s="126" t="n">
        <f aca="false">IFERROR(AD68*G68,"NA")</f>
        <v>377.820781010006</v>
      </c>
      <c r="AI68" s="126" t="n">
        <f aca="false">IFERROR(AE68*G68,"NA")</f>
        <v>9272.016</v>
      </c>
      <c r="AJ68" s="126" t="n">
        <f aca="false">IFERROR(AF68*G68,"NA")</f>
        <v>805.603067403108</v>
      </c>
      <c r="AK68" s="127" t="str">
        <f aca="false">CC68</f>
        <v>Mexico / Rural Areas and Small Towns area / Rural Areas and Small Towns of Nayarit</v>
      </c>
      <c r="AL68" s="138" t="s">
        <v>75</v>
      </c>
      <c r="AM68" s="142" t="n">
        <v>2018</v>
      </c>
      <c r="AN68" s="141"/>
      <c r="AO68" s="115" t="n">
        <f aca="false">IFERROR(8.96*(INDEX('LCU per US$, period average'!$A$4:$O$270,MATCH(A68,'LCU per US$, period average'!$A$4:$A$270),MATCH(AM68,'LCU per US$, period average'!$A$4:$O$4))),"NA")</f>
        <v>172.429301333334</v>
      </c>
      <c r="AP68" s="115" t="n">
        <f aca="false">AO68*30.42</f>
        <v>5245.29934656001</v>
      </c>
      <c r="AQ68" s="115" t="n">
        <f aca="false" t="array" ref="AQ68:AQ68">IFERROR(AP68/(INDEX('LCU per US$, period average'!$A$4:$O$270,MATCH(A68,'LCU per US$, period average'!$A$4:$A$270),MATCH(AM68,'LCU per US$, period average'!$A$4:$O$4))),"NA")</f>
        <v>272.5632</v>
      </c>
      <c r="AR68" s="117" t="n">
        <f aca="false">IFERROR(AQ68*HLOOKUP(AM68,'LCU per US$, period average'!$A$4:$O$270,76),"NA")</f>
        <v>230.799067819522</v>
      </c>
      <c r="AS68" s="115" t="n">
        <f aca="false" t="array" ref="AS68:AS68">IFERROR(AP68/(INDEX('PPP private conversion factor'!$A$4:$O$270,MATCH(A68,'PPP private conversion factor'!$A$4:$A$270),MATCH(AM68,'PPP private conversion factor'!$A$4:$O$4))),"NA")</f>
        <v>506.719259407101</v>
      </c>
      <c r="AT68" s="115" t="n">
        <f aca="false">AP68*G68</f>
        <v>20981.19738624</v>
      </c>
      <c r="AU68" s="115" t="n">
        <f aca="false">IFERROR(AQ68*G68,"NA")</f>
        <v>1090.2528</v>
      </c>
      <c r="AV68" s="115" t="n">
        <f aca="false">IFERROR(AR68*G68,"NA")</f>
        <v>923.196271278086</v>
      </c>
      <c r="AW68" s="129" t="n">
        <f aca="false">IFERROR(AS68*G68,"NA")</f>
        <v>2026.8770376284</v>
      </c>
      <c r="AX68" s="130" t="str">
        <f aca="false">CC68</f>
        <v>Mexico / Rural Areas and Small Towns area / Rural Areas and Small Towns of Nayarit</v>
      </c>
      <c r="AY68" s="147" t="n">
        <v>2022</v>
      </c>
      <c r="AZ68" s="157" t="s">
        <v>77</v>
      </c>
      <c r="BA68" s="116" t="n">
        <v>12410</v>
      </c>
      <c r="BB68" s="115" t="n">
        <f aca="false" t="array" ref="BB68:BB68">IFERROR(BA68/(INDEX('LCU per US$, period average'!$A$4:$O$270,MATCH(A68,'LCU per US$, period average'!$A$4:$A$270),MATCH(AY68,'LCU per US$, period average'!$A$4:$O$4))),"NA")</f>
        <v>616.573965276104</v>
      </c>
      <c r="BC68" s="117" t="n">
        <f aca="false">IFERROR(BB68*HLOOKUP(AY68,'LCU per US$, period average'!$A$4:$O$270,76),"NA")</f>
        <v>585.513283004352</v>
      </c>
      <c r="BD68" s="116" t="n">
        <f aca="false" t="array" ref="BD68:BD68">IFERROR(BA68/(INDEX('PPP private conversion factor'!$A$4:$O$270,MATCH(A68,'PPP private conversion factor'!$A$4:$A$270),MATCH(AY68,'PPP private conversion factor'!$A$4:$O$4))),"NA")</f>
        <v>1056.57386894448</v>
      </c>
      <c r="BE68" s="116" t="n">
        <f aca="false">IFERROR(BA68*H68,"NA")</f>
        <v>24820</v>
      </c>
      <c r="BF68" s="116" t="n">
        <f aca="false">IFERROR(BB68*H68,"NA")</f>
        <v>1233.14793055221</v>
      </c>
      <c r="BG68" s="116" t="n">
        <f aca="false">IFERROR(BC68*H68,"NA")</f>
        <v>1171.0265660087</v>
      </c>
      <c r="BH68" s="118" t="n">
        <f aca="false">IFERROR(BD68*H68,"NA")</f>
        <v>2113.14773788897</v>
      </c>
      <c r="BI68" s="116" t="str">
        <f aca="false">CC68</f>
        <v>Mexico / Rural Areas and Small Towns area / Rural Areas and Small Towns of Nayarit</v>
      </c>
      <c r="BJ68" s="113" t="n">
        <v>2023</v>
      </c>
      <c r="BK68" s="132" t="s">
        <v>358</v>
      </c>
      <c r="BL68" s="159" t="s">
        <v>103</v>
      </c>
      <c r="BM68" s="115" t="n">
        <f aca="false">207.44*6*4.33</f>
        <v>5389.2912</v>
      </c>
      <c r="BN68" s="115" t="n">
        <f aca="false" t="array" ref="BN68:BN68">IFERROR(BM68/(INDEX('LCU per US$, period average'!$A$4:$O$270,MATCH(A68,'LCU per US$, period average'!$A$4:$A$270),MATCH(BJ68,'LCU per US$, period average'!A$4:$O$4))),"NA")</f>
        <v>267.759600742274</v>
      </c>
      <c r="BO68" s="117" t="n">
        <f aca="false">IFERROR(BN68*HLOOKUP(BJ68,'LCU per US$, period average'!$A$4:$O$270,76),"NA")</f>
        <v>254.270877000682</v>
      </c>
      <c r="BP68" s="115" t="n">
        <f aca="false" t="array" ref="BP68:BP68">IFERROR(BM68/(INDEX('PPP private conversion factor'!$A$4:$O$270,MATCH(A68,'PPP private conversion factor'!$A$4:$A$270),MATCH(BJ68,'PPP private conversion factor'!$A$4:$O$4))),"NA")</f>
        <v>458.838376635976</v>
      </c>
      <c r="BQ68" s="115" t="n">
        <f aca="false">IFERROR(BM68*I68,"NA")</f>
        <v>9000.116304</v>
      </c>
      <c r="BR68" s="115" t="n">
        <f aca="false">IFERROR(BN68*I68,"NA")</f>
        <v>447.158533239597</v>
      </c>
      <c r="BS68" s="115" t="n">
        <f aca="false">IFERROR(BO68*I68,"NA")</f>
        <v>424.632364591139</v>
      </c>
      <c r="BT68" s="115" t="n">
        <f aca="false">IFERROR(BP68*I68,"NA")</f>
        <v>766.26008898208</v>
      </c>
      <c r="BU68" s="113" t="s">
        <v>359</v>
      </c>
      <c r="BV68" s="134" t="s">
        <v>360</v>
      </c>
      <c r="BW68" s="135"/>
      <c r="BX68" s="143"/>
      <c r="BY68" s="143"/>
      <c r="BZ68" s="143"/>
      <c r="CA68" s="143"/>
      <c r="CB68" s="143"/>
      <c r="CC68" s="136" t="str">
        <f aca="false">CONCATENATE(A68," / ",B68," area / ",C68)</f>
        <v>Mexico / Rural Areas and Small Towns area / Rural Areas and Small Towns of Nayarit</v>
      </c>
      <c r="CD68" s="105" t="s">
        <v>362</v>
      </c>
    </row>
    <row r="69" customFormat="false" ht="115.65" hidden="false" customHeight="false" outlineLevel="0" collapsed="false">
      <c r="A69" s="104" t="s">
        <v>353</v>
      </c>
      <c r="B69" s="88" t="s">
        <v>364</v>
      </c>
      <c r="C69" s="90" t="s">
        <v>365</v>
      </c>
      <c r="D69" s="105" t="s">
        <v>366</v>
      </c>
      <c r="E69" s="139" t="s">
        <v>90</v>
      </c>
      <c r="F69" s="107" t="s">
        <v>71</v>
      </c>
      <c r="G69" s="146" t="n">
        <v>4</v>
      </c>
      <c r="H69" s="108" t="n">
        <v>2</v>
      </c>
      <c r="I69" s="109" t="n">
        <v>1.63</v>
      </c>
      <c r="J69" s="110" t="str">
        <f aca="false">CC69</f>
        <v>Mexico / Non-metropolitan Urban &amp; Rural area / Michoacán, northwestern regions</v>
      </c>
      <c r="K69" s="133" t="s">
        <v>159</v>
      </c>
      <c r="L69" s="140" t="s">
        <v>367</v>
      </c>
      <c r="M69" s="147" t="n">
        <v>2022</v>
      </c>
      <c r="N69" s="137"/>
      <c r="O69" s="115" t="n">
        <f aca="false">IFERROR(S69/G69,"NA")</f>
        <v>4642.75</v>
      </c>
      <c r="P69" s="116" t="n">
        <f aca="false">IFERROR(IF(ISBLANK(O69),"",T69/G69),"NA")</f>
        <v>230.668716944854</v>
      </c>
      <c r="Q69" s="116" t="n">
        <f aca="false">IFERROR(IF(ISBLANK(O69),"",U69/G69),"NA")</f>
        <v>219.048492721068</v>
      </c>
      <c r="R69" s="117" t="str">
        <f aca="false">IFERROR(V69/F69,"NA")</f>
        <v>NA</v>
      </c>
      <c r="S69" s="115" t="n">
        <v>18571</v>
      </c>
      <c r="T69" s="117" t="n">
        <f aca="false" t="array" ref="T69:T69">IFERROR(S69/(INDEX('LCU per US$, period average'!$A$4:$O$270,MATCH(A69,'LCU per US$, period average'!$A$4:$A$270),MATCH(M69,'LCU per US$, period average'!$A$4:$O$4))),"NA")</f>
        <v>922.674867779415</v>
      </c>
      <c r="U69" s="117" t="n">
        <f aca="false">IFERROR(T69*HLOOKUP(M69,'LCU per US$, period average'!$A$4:$O$270,76),"NA")</f>
        <v>876.193970884272</v>
      </c>
      <c r="V69" s="118" t="n">
        <f aca="false" t="array" ref="V69:V69">IFERROR(S69/(INDEX('PPP private conversion factor'!$A$4:$O$270,MATCH(A69,'PPP private conversion factor'!$A$4:$A$270),MATCH(M69,'PPP private conversion factor'!$A$4:$O$4))),"NA")</f>
        <v>1581.11469139146</v>
      </c>
      <c r="W69" s="119" t="str">
        <f aca="false">CC69</f>
        <v>Mexico / Non-metropolitan Urban &amp; Rural area / Michoacán, northwestern regions</v>
      </c>
      <c r="X69" s="152" t="s">
        <v>74</v>
      </c>
      <c r="Y69" s="121" t="n">
        <v>2020</v>
      </c>
      <c r="Z69" s="122" t="n">
        <v>0.325</v>
      </c>
      <c r="AA69" s="123" t="n">
        <v>6.85</v>
      </c>
      <c r="AB69" s="123" t="n">
        <v>76.2</v>
      </c>
      <c r="AC69" s="124" t="n">
        <f aca="false" t="array" ref="AC69:AC69">IFERROR(AE69/(INDEX('LCU per US$, period average'!$A$4:$O$270,MATCH(A69,'LCU per US$, period average'!$A$4:$A$270),MATCH(Y69,'LCU per US$, period average'!$A$4:$O$4))),"NA")</f>
        <v>107.886356487463</v>
      </c>
      <c r="AD69" s="125" t="n">
        <f aca="false">IFERROR(AC69*HLOOKUP(Y69,'LCU per US$, period average'!$B$4:$O$270,76),"NA")</f>
        <v>94.4551952525014</v>
      </c>
      <c r="AE69" s="124" t="n">
        <f aca="false">IFERROR(AB69*30.42,"NA")</f>
        <v>2318.004</v>
      </c>
      <c r="AF69" s="124" t="n">
        <f aca="false" t="array" ref="AF69:AF69">IFERROR(AE69/(INDEX('PPP private conversion factor'!$A$4:$O$270,MATCH(A69,'PPP private conversion factor'!$A$4:$A$270),MATCH(Y69,'PPP private conversion factor'!$A$4:$O$4))),"NA")</f>
        <v>201.400766850777</v>
      </c>
      <c r="AG69" s="126" t="n">
        <f aca="false">IFERROR(AC69*G69,"NA")</f>
        <v>431.545425949852</v>
      </c>
      <c r="AH69" s="126" t="n">
        <f aca="false">IFERROR(AD69*G69,"NA")</f>
        <v>377.820781010006</v>
      </c>
      <c r="AI69" s="126" t="n">
        <f aca="false">IFERROR(AE69*G69,"NA")</f>
        <v>9272.016</v>
      </c>
      <c r="AJ69" s="126" t="n">
        <f aca="false">IFERROR(AF69*G69,"NA")</f>
        <v>805.603067403108</v>
      </c>
      <c r="AK69" s="127" t="str">
        <f aca="false">CC69</f>
        <v>Mexico / Non-metropolitan Urban &amp; Rural area / Michoacán, northwestern regions</v>
      </c>
      <c r="AL69" s="138" t="s">
        <v>75</v>
      </c>
      <c r="AM69" s="142" t="n">
        <v>2018</v>
      </c>
      <c r="AN69" s="141"/>
      <c r="AO69" s="115" t="n">
        <f aca="false">IFERROR(8.96*(INDEX('LCU per US$, period average'!$A$4:$O$270,MATCH(A69,'LCU per US$, period average'!$A$4:$A$270),MATCH(AM69,'LCU per US$, period average'!$A$4:$O$4))),"NA")</f>
        <v>172.429301333334</v>
      </c>
      <c r="AP69" s="115" t="n">
        <f aca="false">AO69*30.42</f>
        <v>5245.29934656001</v>
      </c>
      <c r="AQ69" s="115" t="n">
        <f aca="false" t="array" ref="AQ69:AQ69">IFERROR(AP69/(INDEX('LCU per US$, period average'!$A$4:$O$270,MATCH(A69,'LCU per US$, period average'!$A$4:$A$270),MATCH(AM69,'LCU per US$, period average'!$A$4:$O$4))),"NA")</f>
        <v>272.5632</v>
      </c>
      <c r="AR69" s="117" t="n">
        <f aca="false">IFERROR(AQ69*HLOOKUP(AM69,'LCU per US$, period average'!$A$4:$O$270,76),"NA")</f>
        <v>230.799067819522</v>
      </c>
      <c r="AS69" s="115" t="n">
        <f aca="false" t="array" ref="AS69:AS69">IFERROR(AP69/(INDEX('PPP private conversion factor'!$A$4:$O$270,MATCH(A69,'PPP private conversion factor'!$A$4:$A$270),MATCH(AM69,'PPP private conversion factor'!$A$4:$O$4))),"NA")</f>
        <v>506.719259407101</v>
      </c>
      <c r="AT69" s="115" t="n">
        <f aca="false">AP69*G69</f>
        <v>20981.19738624</v>
      </c>
      <c r="AU69" s="115" t="n">
        <f aca="false">IFERROR(AQ69*G69,"NA")</f>
        <v>1090.2528</v>
      </c>
      <c r="AV69" s="115" t="n">
        <f aca="false">IFERROR(AR69*G69,"NA")</f>
        <v>923.196271278086</v>
      </c>
      <c r="AW69" s="129" t="n">
        <f aca="false">IFERROR(AS69*G69,"NA")</f>
        <v>2026.8770376284</v>
      </c>
      <c r="AX69" s="130" t="str">
        <f aca="false">CC69</f>
        <v>Mexico / Non-metropolitan Urban &amp; Rural area / Michoacán, northwestern regions</v>
      </c>
      <c r="AY69" s="147" t="n">
        <v>2022</v>
      </c>
      <c r="AZ69" s="149" t="s">
        <v>77</v>
      </c>
      <c r="BA69" s="116" t="n">
        <v>13117</v>
      </c>
      <c r="BB69" s="115" t="n">
        <f aca="false" t="array" ref="BB69:BB69">IFERROR(BA69/(INDEX('LCU per US$, period average'!$A$4:$O$270,MATCH(A69,'LCU per US$, period average'!$A$4:$A$270),MATCH(AY69,'LCU per US$, period average'!$A$4:$O$4))),"NA")</f>
        <v>651.700298350255</v>
      </c>
      <c r="BC69" s="117" t="n">
        <f aca="false">IFERROR(BB69*HLOOKUP(AY69,'LCU per US$, period average'!$A$4:$O$270,76),"NA")</f>
        <v>618.870083252867</v>
      </c>
      <c r="BD69" s="116" t="n">
        <f aca="false" t="array" ref="BD69:BD69">IFERROR(BA69/(INDEX('PPP private conversion factor'!$A$4:$O$270,MATCH(A69,'PPP private conversion factor'!$A$4:$A$270),MATCH(AY69,'PPP private conversion factor'!$A$4:$O$4))),"NA")</f>
        <v>1116.76707807774</v>
      </c>
      <c r="BE69" s="116" t="n">
        <f aca="false">IFERROR(BA69*H69,"NA")</f>
        <v>26234</v>
      </c>
      <c r="BF69" s="116" t="n">
        <f aca="false">IFERROR(BB69*H69,"NA")</f>
        <v>1303.40059670051</v>
      </c>
      <c r="BG69" s="116" t="n">
        <f aca="false">IFERROR(BC69*H69,"NA")</f>
        <v>1237.74016650573</v>
      </c>
      <c r="BH69" s="118" t="n">
        <f aca="false">IFERROR(BD69*H69,"NA")</f>
        <v>2233.53415615549</v>
      </c>
      <c r="BI69" s="116" t="str">
        <f aca="false">CC69</f>
        <v>Mexico / Non-metropolitan Urban &amp; Rural area / Michoacán, northwestern regions</v>
      </c>
      <c r="BJ69" s="113" t="n">
        <v>2023</v>
      </c>
      <c r="BK69" s="132" t="s">
        <v>358</v>
      </c>
      <c r="BL69" s="159" t="s">
        <v>103</v>
      </c>
      <c r="BM69" s="115" t="n">
        <f aca="false">207.44*6*4.33</f>
        <v>5389.2912</v>
      </c>
      <c r="BN69" s="115" t="n">
        <f aca="false" t="array" ref="BN69:BN69">IFERROR(BM69/(INDEX('LCU per US$, period average'!$A$4:$O$270,MATCH(A69,'LCU per US$, period average'!$A$4:$A$270),MATCH(BJ69,'LCU per US$, period average'!A$4:$O$4))),"NA")</f>
        <v>267.759600742274</v>
      </c>
      <c r="BO69" s="117" t="n">
        <f aca="false">IFERROR(BN69*HLOOKUP(BJ69,'LCU per US$, period average'!$A$4:$O$270,76),"NA")</f>
        <v>254.270877000682</v>
      </c>
      <c r="BP69" s="115" t="n">
        <f aca="false" t="array" ref="BP69:BP69">IFERROR(BM69/(INDEX('PPP private conversion factor'!$A$4:$O$270,MATCH(A69,'PPP private conversion factor'!$A$4:$A$270),MATCH(BJ69,'PPP private conversion factor'!$A$4:$O$4))),"NA")</f>
        <v>458.838376635976</v>
      </c>
      <c r="BQ69" s="115" t="n">
        <f aca="false">IFERROR(BM69*I69,"NA")</f>
        <v>8784.544656</v>
      </c>
      <c r="BR69" s="115" t="n">
        <f aca="false">IFERROR(BN69*I69,"NA")</f>
        <v>436.448149209906</v>
      </c>
      <c r="BS69" s="115" t="n">
        <f aca="false">IFERROR(BO69*I69,"NA")</f>
        <v>414.461529511111</v>
      </c>
      <c r="BT69" s="115" t="n">
        <f aca="false">IFERROR(BP69*I69,"NA")</f>
        <v>747.906553916641</v>
      </c>
      <c r="BU69" s="113" t="s">
        <v>359</v>
      </c>
      <c r="BV69" s="134" t="s">
        <v>360</v>
      </c>
      <c r="BW69" s="135"/>
      <c r="BX69" s="143"/>
      <c r="BY69" s="143"/>
      <c r="BZ69" s="143"/>
      <c r="CA69" s="143"/>
      <c r="CB69" s="143"/>
      <c r="CC69" s="136" t="str">
        <f aca="false">CONCATENATE(A69," / ",B69," area / ",C69)</f>
        <v>Mexico / Non-metropolitan Urban &amp; Rural area / Michoacán, northwestern regions</v>
      </c>
      <c r="CD69" s="105" t="s">
        <v>366</v>
      </c>
    </row>
    <row r="70" customFormat="false" ht="102.95" hidden="false" customHeight="false" outlineLevel="0" collapsed="false">
      <c r="A70" s="178" t="s">
        <v>353</v>
      </c>
      <c r="B70" s="179" t="s">
        <v>368</v>
      </c>
      <c r="C70" s="180" t="s">
        <v>369</v>
      </c>
      <c r="D70" s="105" t="s">
        <v>370</v>
      </c>
      <c r="E70" s="139" t="s">
        <v>90</v>
      </c>
      <c r="F70" s="107" t="n">
        <v>2022</v>
      </c>
      <c r="G70" s="146" t="n">
        <v>4</v>
      </c>
      <c r="H70" s="108" t="n">
        <v>2</v>
      </c>
      <c r="I70" s="109" t="n">
        <v>1.69</v>
      </c>
      <c r="J70" s="110" t="str">
        <f aca="false">CC70</f>
        <v>Mexico / Municipality of San Quintín area / Baja California</v>
      </c>
      <c r="K70" s="133" t="s">
        <v>72</v>
      </c>
      <c r="L70" s="140" t="s">
        <v>371</v>
      </c>
      <c r="M70" s="147" t="n">
        <v>2022</v>
      </c>
      <c r="N70" s="137"/>
      <c r="O70" s="115" t="n">
        <f aca="false">IFERROR(S70/G70,"NA")</f>
        <v>6409.5</v>
      </c>
      <c r="P70" s="116" t="n">
        <f aca="false">IFERROR(IF(ISBLANK(O70),"",T70/G70),"NA")</f>
        <v>318.44728690066</v>
      </c>
      <c r="Q70" s="116" t="n">
        <f aca="false">IFERROR(IF(ISBLANK(O70),"",U70/G70),"NA")</f>
        <v>302.40510776925</v>
      </c>
      <c r="R70" s="117" t="n">
        <f aca="false">IFERROR(V70/F70,"NA")</f>
        <v>1.07952095251981</v>
      </c>
      <c r="S70" s="115" t="n">
        <v>25638</v>
      </c>
      <c r="T70" s="117" t="n">
        <f aca="false" t="array" ref="T70:T70">IFERROR(S70/(INDEX('LCU per US$, period average'!$A$4:$O$270,MATCH(A70,'LCU per US$, period average'!$A$4:$A$270),MATCH(M70,'LCU per US$, period average'!$A$4:$O$4))),"NA")</f>
        <v>1273.78914760264</v>
      </c>
      <c r="U70" s="117" t="n">
        <f aca="false">IFERROR(T70*HLOOKUP(M70,'LCU per US$, period average'!$A$4:$O$270,76),"NA")</f>
        <v>1209.620431077</v>
      </c>
      <c r="V70" s="118" t="n">
        <f aca="false" t="array" ref="V70:V70">IFERROR(S70/(INDEX('PPP private conversion factor'!$A$4:$O$270,MATCH(A70,'PPP private conversion factor'!$A$4:$A$270),MATCH(M70,'PPP private conversion factor'!$A$4:$O$4))),"NA")</f>
        <v>2182.79136599506</v>
      </c>
      <c r="W70" s="119" t="str">
        <f aca="false">CC70</f>
        <v>Mexico / Municipality of San Quintín area / Baja California</v>
      </c>
      <c r="X70" s="152" t="s">
        <v>74</v>
      </c>
      <c r="Y70" s="121" t="n">
        <v>2020</v>
      </c>
      <c r="Z70" s="122" t="n">
        <v>0.325</v>
      </c>
      <c r="AA70" s="123" t="n">
        <v>6.85</v>
      </c>
      <c r="AB70" s="123" t="n">
        <v>76.2</v>
      </c>
      <c r="AC70" s="124" t="n">
        <f aca="false" t="array" ref="AC70:AC70">IFERROR(AE70/(INDEX('LCU per US$, period average'!$A$4:$O$270,MATCH(A70,'LCU per US$, period average'!$A$4:$A$270),MATCH(Y70,'LCU per US$, period average'!$A$4:$O$4))),"NA")</f>
        <v>107.886356487463</v>
      </c>
      <c r="AD70" s="125" t="n">
        <f aca="false">IFERROR(AC70*HLOOKUP(Y70,'LCU per US$, period average'!$B$4:$O$270,76),"NA")</f>
        <v>94.4551952525014</v>
      </c>
      <c r="AE70" s="124" t="n">
        <f aca="false">IFERROR(AB70*30.42,"NA")</f>
        <v>2318.004</v>
      </c>
      <c r="AF70" s="124" t="n">
        <f aca="false" t="array" ref="AF70:AF70">IFERROR(AE70/(INDEX('PPP private conversion factor'!$A$4:$O$270,MATCH(A70,'PPP private conversion factor'!$A$4:$A$270),MATCH(Y70,'PPP private conversion factor'!$A$4:$O$4))),"NA")</f>
        <v>201.400766850777</v>
      </c>
      <c r="AG70" s="126" t="n">
        <f aca="false">IFERROR(AC70*G70,"NA")</f>
        <v>431.545425949852</v>
      </c>
      <c r="AH70" s="126" t="n">
        <f aca="false">IFERROR(AD70*G70,"NA")</f>
        <v>377.820781010006</v>
      </c>
      <c r="AI70" s="126" t="n">
        <f aca="false">IFERROR(AE70*G70,"NA")</f>
        <v>9272.016</v>
      </c>
      <c r="AJ70" s="126" t="n">
        <f aca="false">IFERROR(AF70*G70,"NA")</f>
        <v>805.603067403108</v>
      </c>
      <c r="AK70" s="127" t="str">
        <f aca="false">CC70</f>
        <v>Mexico / Municipality of San Quintín area / Baja California</v>
      </c>
      <c r="AL70" s="138" t="s">
        <v>75</v>
      </c>
      <c r="AM70" s="142" t="n">
        <v>2018</v>
      </c>
      <c r="AN70" s="141"/>
      <c r="AO70" s="115" t="n">
        <f aca="false">IFERROR(8.96*(INDEX('LCU per US$, period average'!$A$4:$O$270,MATCH(A70,'LCU per US$, period average'!$A$4:$A$270),MATCH(AM70,'LCU per US$, period average'!$A$4:$O$4))),"NA")</f>
        <v>172.429301333334</v>
      </c>
      <c r="AP70" s="115" t="n">
        <f aca="false">AO70*30.42</f>
        <v>5245.29934656001</v>
      </c>
      <c r="AQ70" s="115" t="n">
        <f aca="false" t="array" ref="AQ70:AQ70">IFERROR(AP70/(INDEX('LCU per US$, period average'!$A$4:$O$270,MATCH(A70,'LCU per US$, period average'!$A$4:$A$270),MATCH(AM70,'LCU per US$, period average'!$A$4:$O$4))),"NA")</f>
        <v>272.5632</v>
      </c>
      <c r="AR70" s="117" t="n">
        <f aca="false">IFERROR(AQ70*HLOOKUP(AM70,'LCU per US$, period average'!$A$4:$O$270,76),"NA")</f>
        <v>230.799067819522</v>
      </c>
      <c r="AS70" s="115" t="n">
        <f aca="false" t="array" ref="AS70:AS70">IFERROR(AP70/(INDEX('PPP private conversion factor'!$A$4:$O$270,MATCH(A70,'PPP private conversion factor'!$A$4:$A$270),MATCH(AM70,'PPP private conversion factor'!$A$4:$O$4))),"NA")</f>
        <v>506.719259407101</v>
      </c>
      <c r="AT70" s="115" t="n">
        <f aca="false">AP70*G70</f>
        <v>20981.19738624</v>
      </c>
      <c r="AU70" s="115" t="n">
        <f aca="false">IFERROR(AQ70*G70,"NA")</f>
        <v>1090.2528</v>
      </c>
      <c r="AV70" s="115" t="n">
        <f aca="false">IFERROR(AR70*G70,"NA")</f>
        <v>923.196271278086</v>
      </c>
      <c r="AW70" s="129" t="n">
        <f aca="false">IFERROR(AS70*G70,"NA")</f>
        <v>2026.8770376284</v>
      </c>
      <c r="AX70" s="130" t="str">
        <f aca="false">CC70</f>
        <v>Mexico / Municipality of San Quintín area / Baja California</v>
      </c>
      <c r="AY70" s="147" t="n">
        <v>2022</v>
      </c>
      <c r="AZ70" s="149" t="s">
        <v>77</v>
      </c>
      <c r="BA70" s="116" t="n">
        <v>16820</v>
      </c>
      <c r="BB70" s="115" t="n">
        <f aca="false" t="array" ref="BB70:BB70">IFERROR(BA70/(INDEX('LCU per US$, period average'!$A$4:$O$270,MATCH(A70,'LCU per US$, period average'!$A$4:$A$270),MATCH(AY70,'LCU per US$, period average'!$A$4:$O$4))),"NA")</f>
        <v>835.678815144567</v>
      </c>
      <c r="BC70" s="117" t="n">
        <f aca="false">IFERROR(BB70*HLOOKUP(AY70,'LCU per US$, period average'!$A$4:$O$270,76),"NA")</f>
        <v>793.580452871329</v>
      </c>
      <c r="BD70" s="116" t="n">
        <f aca="false" t="array" ref="BD70:BD70">IFERROR(BA70/(INDEX('PPP private conversion factor'!$A$4:$O$270,MATCH(A70,'PPP private conversion factor'!$A$4:$A$270),MATCH(AY70,'PPP private conversion factor'!$A$4:$O$4))),"NA")</f>
        <v>1432.03646056779</v>
      </c>
      <c r="BE70" s="116" t="n">
        <f aca="false">IFERROR(BA70*H70,"NA")</f>
        <v>33640</v>
      </c>
      <c r="BF70" s="116" t="n">
        <f aca="false">IFERROR(BB70*H70,"NA")</f>
        <v>1671.35763028913</v>
      </c>
      <c r="BG70" s="116" t="n">
        <f aca="false">IFERROR(BC70*H70,"NA")</f>
        <v>1587.16090574266</v>
      </c>
      <c r="BH70" s="118" t="n">
        <f aca="false">IFERROR(BD70*H70,"NA")</f>
        <v>2864.07292113557</v>
      </c>
      <c r="BI70" s="116" t="str">
        <f aca="false">CC70</f>
        <v>Mexico / Municipality of San Quintín area / Baja California</v>
      </c>
      <c r="BJ70" s="113" t="n">
        <v>2023</v>
      </c>
      <c r="BK70" s="132" t="s">
        <v>358</v>
      </c>
      <c r="BL70" s="159" t="s">
        <v>103</v>
      </c>
      <c r="BM70" s="115" t="n">
        <f aca="false">207.44*6*4.33</f>
        <v>5389.2912</v>
      </c>
      <c r="BN70" s="115" t="n">
        <f aca="false" t="array" ref="BN70:BN70">IFERROR(BM70/(INDEX('LCU per US$, period average'!$A$4:$O$270,MATCH(A70,'LCU per US$, period average'!$A$4:$A$270),MATCH(BJ70,'LCU per US$, period average'!A$4:$O$4))),"NA")</f>
        <v>267.759600742274</v>
      </c>
      <c r="BO70" s="117" t="n">
        <f aca="false">IFERROR(BN70*HLOOKUP(BJ70,'LCU per US$, period average'!$A$4:$O$270,76),"NA")</f>
        <v>254.270877000682</v>
      </c>
      <c r="BP70" s="115" t="n">
        <f aca="false" t="array" ref="BP70:BP70">IFERROR(BM70/(INDEX('PPP private conversion factor'!$A$4:$O$270,MATCH(A70,'PPP private conversion factor'!$A$4:$A$270),MATCH(BJ70,'PPP private conversion factor'!$A$4:$O$4))),"NA")</f>
        <v>458.838376635976</v>
      </c>
      <c r="BQ70" s="115" t="n">
        <f aca="false">IFERROR(BM70*I70,"NA")</f>
        <v>9107.902128</v>
      </c>
      <c r="BR70" s="115" t="n">
        <f aca="false">IFERROR(BN70*I70,"NA")</f>
        <v>452.513725254442</v>
      </c>
      <c r="BS70" s="115" t="n">
        <f aca="false">IFERROR(BO70*I70,"NA")</f>
        <v>429.717782131152</v>
      </c>
      <c r="BT70" s="115" t="n">
        <f aca="false">IFERROR(BP70*I70,"NA")</f>
        <v>775.4368565148</v>
      </c>
      <c r="BU70" s="113" t="s">
        <v>359</v>
      </c>
      <c r="BV70" s="134" t="s">
        <v>360</v>
      </c>
      <c r="BW70" s="181"/>
      <c r="BX70" s="182"/>
      <c r="BY70" s="182"/>
      <c r="BZ70" s="182"/>
      <c r="CA70" s="182"/>
      <c r="CB70" s="182"/>
      <c r="CC70" s="136" t="str">
        <f aca="false">CONCATENATE(A70," / ",B70," area / ",C70)</f>
        <v>Mexico / Municipality of San Quintín area / Baja California</v>
      </c>
      <c r="CD70" s="105" t="s">
        <v>370</v>
      </c>
    </row>
    <row r="71" customFormat="false" ht="77.6" hidden="false" customHeight="false" outlineLevel="0" collapsed="false">
      <c r="A71" s="178" t="s">
        <v>353</v>
      </c>
      <c r="B71" s="179" t="s">
        <v>372</v>
      </c>
      <c r="C71" s="180" t="s">
        <v>369</v>
      </c>
      <c r="D71" s="105" t="s">
        <v>373</v>
      </c>
      <c r="E71" s="139" t="s">
        <v>90</v>
      </c>
      <c r="F71" s="107" t="n">
        <v>2022</v>
      </c>
      <c r="G71" s="146" t="n">
        <v>4</v>
      </c>
      <c r="H71" s="108" t="n">
        <v>2</v>
      </c>
      <c r="I71" s="109" t="n">
        <v>1.71</v>
      </c>
      <c r="J71" s="110" t="str">
        <f aca="false">CC71</f>
        <v>Mexico / Municipality of Ensenada area / Baja California</v>
      </c>
      <c r="K71" s="133" t="s">
        <v>72</v>
      </c>
      <c r="L71" s="140" t="s">
        <v>374</v>
      </c>
      <c r="M71" s="147" t="n">
        <v>2022</v>
      </c>
      <c r="N71" s="137"/>
      <c r="O71" s="115" t="n">
        <f aca="false">IFERROR(S71/G71,"NA")</f>
        <v>6005.25</v>
      </c>
      <c r="P71" s="116" t="n">
        <f aca="false">IFERROR(IF(ISBLANK(O71),"",T71/G71),"NA")</f>
        <v>298.362675662718</v>
      </c>
      <c r="Q71" s="116" t="n">
        <f aca="false">IFERROR(IF(ISBLANK(O71),"",U71/G71),"NA")</f>
        <v>283.332283864777</v>
      </c>
      <c r="R71" s="117" t="n">
        <f aca="false">IFERROR(V71/F71,"NA")</f>
        <v>1.01143508855911</v>
      </c>
      <c r="S71" s="115" t="n">
        <v>24021</v>
      </c>
      <c r="T71" s="117" t="n">
        <f aca="false" t="array" ref="T71:T71">IFERROR(S71/(INDEX('LCU per US$, period average'!$A$4:$O$270,MATCH(A71,'LCU per US$, period average'!$A$4:$A$270),MATCH(M71,'LCU per US$, period average'!$A$4:$O$4))),"NA")</f>
        <v>1193.45070265087</v>
      </c>
      <c r="U71" s="117" t="n">
        <f aca="false">IFERROR(T71*HLOOKUP(M71,'LCU per US$, period average'!$A$4:$O$270,76),"NA")</f>
        <v>1133.32913545911</v>
      </c>
      <c r="V71" s="118" t="n">
        <f aca="false" t="array" ref="V71:V71">IFERROR(S71/(INDEX('PPP private conversion factor'!$A$4:$O$270,MATCH(A71,'PPP private conversion factor'!$A$4:$A$270),MATCH(M71,'PPP private conversion factor'!$A$4:$O$4))),"NA")</f>
        <v>2045.12174906652</v>
      </c>
      <c r="W71" s="119" t="str">
        <f aca="false">CC71</f>
        <v>Mexico / Municipality of Ensenada area / Baja California</v>
      </c>
      <c r="X71" s="152" t="s">
        <v>74</v>
      </c>
      <c r="Y71" s="121" t="n">
        <v>2020</v>
      </c>
      <c r="Z71" s="122" t="n">
        <v>0.325</v>
      </c>
      <c r="AA71" s="123" t="n">
        <v>6.85</v>
      </c>
      <c r="AB71" s="123" t="n">
        <v>76.2</v>
      </c>
      <c r="AC71" s="124" t="n">
        <f aca="false" t="array" ref="AC71:AC71">IFERROR(AE71/(INDEX('LCU per US$, period average'!$A$4:$O$270,MATCH(A71,'LCU per US$, period average'!$A$4:$A$270),MATCH(Y71,'LCU per US$, period average'!$A$4:$O$4))),"NA")</f>
        <v>107.886356487463</v>
      </c>
      <c r="AD71" s="125" t="n">
        <f aca="false">IFERROR(AC71*HLOOKUP(Y71,'LCU per US$, period average'!$B$4:$O$270,76),"NA")</f>
        <v>94.4551952525014</v>
      </c>
      <c r="AE71" s="124" t="n">
        <f aca="false">IFERROR(AB71*30.42,"NA")</f>
        <v>2318.004</v>
      </c>
      <c r="AF71" s="124" t="n">
        <f aca="false" t="array" ref="AF71:AF71">IFERROR(AE71/(INDEX('PPP private conversion factor'!$A$4:$O$270,MATCH(A71,'PPP private conversion factor'!$A$4:$A$270),MATCH(Y71,'PPP private conversion factor'!$A$4:$O$4))),"NA")</f>
        <v>201.400766850777</v>
      </c>
      <c r="AG71" s="126" t="n">
        <f aca="false">IFERROR(AC71*G71,"NA")</f>
        <v>431.545425949852</v>
      </c>
      <c r="AH71" s="126" t="n">
        <f aca="false">IFERROR(AD71*G71,"NA")</f>
        <v>377.820781010006</v>
      </c>
      <c r="AI71" s="126" t="n">
        <f aca="false">IFERROR(AE71*G71,"NA")</f>
        <v>9272.016</v>
      </c>
      <c r="AJ71" s="126" t="n">
        <f aca="false">IFERROR(AF71*G71,"NA")</f>
        <v>805.603067403108</v>
      </c>
      <c r="AK71" s="127" t="str">
        <f aca="false">CC71</f>
        <v>Mexico / Municipality of Ensenada area / Baja California</v>
      </c>
      <c r="AL71" s="138" t="s">
        <v>75</v>
      </c>
      <c r="AM71" s="142" t="n">
        <v>2018</v>
      </c>
      <c r="AN71" s="141"/>
      <c r="AO71" s="115" t="n">
        <f aca="false">IFERROR(8.96*(INDEX('LCU per US$, period average'!$A$4:$O$270,MATCH(A71,'LCU per US$, period average'!$A$4:$A$270),MATCH(AM71,'LCU per US$, period average'!$A$4:$O$4))),"NA")</f>
        <v>172.429301333334</v>
      </c>
      <c r="AP71" s="115" t="n">
        <f aca="false">AO71*30.42</f>
        <v>5245.29934656001</v>
      </c>
      <c r="AQ71" s="115" t="n">
        <f aca="false" t="array" ref="AQ71:AQ71">IFERROR(AP71/(INDEX('LCU per US$, period average'!$A$4:$O$270,MATCH(A71,'LCU per US$, period average'!$A$4:$A$270),MATCH(AM71,'LCU per US$, period average'!$A$4:$O$4))),"NA")</f>
        <v>272.5632</v>
      </c>
      <c r="AR71" s="117" t="n">
        <f aca="false">IFERROR(AQ71*HLOOKUP(AM71,'LCU per US$, period average'!$A$4:$O$270,76),"NA")</f>
        <v>230.799067819522</v>
      </c>
      <c r="AS71" s="115" t="n">
        <f aca="false" t="array" ref="AS71:AS71">IFERROR(AP71/(INDEX('PPP private conversion factor'!$A$4:$O$270,MATCH(A71,'PPP private conversion factor'!$A$4:$A$270),MATCH(AM71,'PPP private conversion factor'!$A$4:$O$4))),"NA")</f>
        <v>506.719259407101</v>
      </c>
      <c r="AT71" s="115" t="n">
        <f aca="false">AP71*G71</f>
        <v>20981.19738624</v>
      </c>
      <c r="AU71" s="115" t="n">
        <f aca="false">IFERROR(AQ71*G71,"NA")</f>
        <v>1090.2528</v>
      </c>
      <c r="AV71" s="115" t="n">
        <f aca="false">IFERROR(AR71*G71,"NA")</f>
        <v>923.196271278086</v>
      </c>
      <c r="AW71" s="129" t="n">
        <f aca="false">IFERROR(AS71*G71,"NA")</f>
        <v>2026.8770376284</v>
      </c>
      <c r="AX71" s="130" t="str">
        <f aca="false">CC71</f>
        <v>Mexico / Municipality of Ensenada area / Baja California</v>
      </c>
      <c r="AY71" s="147" t="n">
        <v>2022</v>
      </c>
      <c r="AZ71" s="149" t="s">
        <v>77</v>
      </c>
      <c r="BA71" s="116" t="n">
        <v>17849</v>
      </c>
      <c r="BB71" s="115" t="n">
        <f aca="false" t="array" ref="BB71:BB71">IFERROR(BA71/(INDEX('LCU per US$, period average'!$A$4:$O$270,MATCH(A71,'LCU per US$, period average'!$A$4:$A$270),MATCH(AY71,'LCU per US$, period average'!$A$4:$O$4))),"NA")</f>
        <v>886.803280113875</v>
      </c>
      <c r="BC71" s="117" t="n">
        <f aca="false">IFERROR(BB71*HLOOKUP(AY71,'LCU per US$, period average'!$A$4:$O$270,76),"NA")</f>
        <v>842.129459173624</v>
      </c>
      <c r="BD71" s="116" t="n">
        <f aca="false" t="array" ref="BD71:BD71">IFERROR(BA71/(INDEX('PPP private conversion factor'!$A$4:$O$270,MATCH(A71,'PPP private conversion factor'!$A$4:$A$270),MATCH(AY71,'PPP private conversion factor'!$A$4:$O$4))),"NA")</f>
        <v>1519.64439861322</v>
      </c>
      <c r="BE71" s="116" t="n">
        <f aca="false">IFERROR(BA71*H71,"NA")</f>
        <v>35698</v>
      </c>
      <c r="BF71" s="116" t="n">
        <f aca="false">IFERROR(BB71*H71,"NA")</f>
        <v>1773.60656022775</v>
      </c>
      <c r="BG71" s="116" t="n">
        <f aca="false">IFERROR(BC71*H71,"NA")</f>
        <v>1684.25891834725</v>
      </c>
      <c r="BH71" s="118" t="n">
        <f aca="false">IFERROR(BD71*H71,"NA")</f>
        <v>3039.28879722645</v>
      </c>
      <c r="BI71" s="116" t="str">
        <f aca="false">CC71</f>
        <v>Mexico / Municipality of Ensenada area / Baja California</v>
      </c>
      <c r="BJ71" s="113" t="n">
        <v>2023</v>
      </c>
      <c r="BK71" s="132" t="s">
        <v>358</v>
      </c>
      <c r="BL71" s="159" t="s">
        <v>103</v>
      </c>
      <c r="BM71" s="115" t="n">
        <f aca="false">207.44*6*4.33</f>
        <v>5389.2912</v>
      </c>
      <c r="BN71" s="115" t="n">
        <f aca="false" t="array" ref="BN71:BN71">IFERROR(BM71/(INDEX('LCU per US$, period average'!$A$4:$O$270,MATCH(A71,'LCU per US$, period average'!$A$4:$A$270),MATCH(BJ71,'LCU per US$, period average'!A$4:$O$4))),"NA")</f>
        <v>267.759600742274</v>
      </c>
      <c r="BO71" s="117" t="n">
        <f aca="false">IFERROR(BN71*HLOOKUP(BJ71,'LCU per US$, period average'!$A$4:$O$270,76),"NA")</f>
        <v>254.270877000682</v>
      </c>
      <c r="BP71" s="115" t="n">
        <f aca="false" t="array" ref="BP71:BP71">IFERROR(BM71/(INDEX('PPP private conversion factor'!$A$4:$O$270,MATCH(A71,'PPP private conversion factor'!$A$4:$A$270),MATCH(BJ71,'PPP private conversion factor'!$A$4:$O$4))),"NA")</f>
        <v>458.838376635976</v>
      </c>
      <c r="BQ71" s="115" t="n">
        <f aca="false">IFERROR(BM71*I71,"NA")</f>
        <v>9215.687952</v>
      </c>
      <c r="BR71" s="115" t="n">
        <f aca="false">IFERROR(BN71*I71,"NA")</f>
        <v>457.868917269288</v>
      </c>
      <c r="BS71" s="115" t="n">
        <f aca="false">IFERROR(BO71*I71,"NA")</f>
        <v>434.803199671166</v>
      </c>
      <c r="BT71" s="115" t="n">
        <f aca="false">IFERROR(BP71*I71,"NA")</f>
        <v>784.613624047519</v>
      </c>
      <c r="BU71" s="113" t="s">
        <v>359</v>
      </c>
      <c r="BV71" s="134" t="s">
        <v>360</v>
      </c>
      <c r="BW71" s="181"/>
      <c r="BX71" s="182"/>
      <c r="BY71" s="182"/>
      <c r="BZ71" s="182"/>
      <c r="CA71" s="182"/>
      <c r="CB71" s="182"/>
      <c r="CC71" s="136" t="str">
        <f aca="false">CONCATENATE(A71," / ",B71," area / ",C71)</f>
        <v>Mexico / Municipality of Ensenada area / Baja California</v>
      </c>
      <c r="CD71" s="105" t="s">
        <v>373</v>
      </c>
    </row>
    <row r="72" customFormat="false" ht="77.6" hidden="false" customHeight="false" outlineLevel="0" collapsed="false">
      <c r="A72" s="104" t="s">
        <v>375</v>
      </c>
      <c r="B72" s="88" t="s">
        <v>82</v>
      </c>
      <c r="C72" s="90" t="s">
        <v>68</v>
      </c>
      <c r="D72" s="105" t="s">
        <v>83</v>
      </c>
      <c r="E72" s="139" t="s">
        <v>70</v>
      </c>
      <c r="F72" s="107" t="s">
        <v>340</v>
      </c>
      <c r="G72" s="146" t="n">
        <v>4.5</v>
      </c>
      <c r="H72" s="108" t="n">
        <v>2</v>
      </c>
      <c r="I72" s="109" t="n">
        <v>1.56</v>
      </c>
      <c r="J72" s="110" t="str">
        <f aca="false">CC72</f>
        <v>Morocco / Rural area / All</v>
      </c>
      <c r="K72" s="111" t="s">
        <v>159</v>
      </c>
      <c r="L72" s="112" t="s">
        <v>374</v>
      </c>
      <c r="M72" s="147" t="n">
        <v>2022</v>
      </c>
      <c r="N72" s="137" t="n">
        <v>2280</v>
      </c>
      <c r="O72" s="115" t="n">
        <f aca="false">IFERROR(S72/G72,"NA")</f>
        <v>790.4</v>
      </c>
      <c r="P72" s="116" t="n">
        <f aca="false">IFERROR(IF(ISBLANK(O72),"",T72/G72),"NA")</f>
        <v>77.7902204280218</v>
      </c>
      <c r="Q72" s="116" t="n">
        <f aca="false">IFERROR(IF(ISBLANK(O72),"",U72/G72),"NA")</f>
        <v>73.8714410817638</v>
      </c>
      <c r="R72" s="117" t="str">
        <f aca="false">IFERROR(V72/F72,"NA")</f>
        <v>NA</v>
      </c>
      <c r="S72" s="115" t="n">
        <f aca="false">N72*I72</f>
        <v>3556.8</v>
      </c>
      <c r="T72" s="117" t="n">
        <f aca="false" t="array" ref="T72:T72">IFERROR(S72/(INDEX('LCU per US$, period average'!$A$4:$O$270,MATCH(A72,'LCU per US$, period average'!$A$4:$A$270),MATCH(M72,'LCU per US$, period average'!$A$4:$O$4))),"NA")</f>
        <v>350.055991926098</v>
      </c>
      <c r="U72" s="117" t="n">
        <f aca="false">IFERROR(T72*HLOOKUP(M72,'LCU per US$, period average'!$A$4:$O$270,76),"NA")</f>
        <v>332.421484867937</v>
      </c>
      <c r="V72" s="118" t="n">
        <f aca="false" t="array" ref="V72:V72">IFERROR(S72/(INDEX('PPP private conversion factor'!$A$4:$O$270,MATCH(A72,'PPP private conversion factor'!$A$4:$A$270),MATCH(M72,'PPP private conversion factor'!$A$4:$O$4))),"NA")</f>
        <v>889.864928678652</v>
      </c>
      <c r="W72" s="119" t="str">
        <f aca="false">CC72</f>
        <v>Morocco / Rural area / All</v>
      </c>
      <c r="X72" s="152" t="s">
        <v>74</v>
      </c>
      <c r="Y72" s="121" t="n">
        <v>2013</v>
      </c>
      <c r="Z72" s="122" t="n">
        <v>0.421</v>
      </c>
      <c r="AA72" s="123" t="n">
        <v>6.85</v>
      </c>
      <c r="AB72" s="123" t="n">
        <v>28.2</v>
      </c>
      <c r="AC72" s="124" t="n">
        <f aca="false" t="array" ref="AC72:AC72">IFERROR(AE72/(INDEX('LCU per US$, period average'!$A$4:$O$270,MATCH(A72,'LCU per US$, period average'!$A$4:$A$270),MATCH(Y72,'LCU per US$, period average'!$A$4:$O$4))),"NA")</f>
        <v>102.057414819725</v>
      </c>
      <c r="AD72" s="125" t="n">
        <f aca="false">IFERROR(AC72*HLOOKUP(Y72,'LCU per US$, period average'!$B$4:$O$270,76),"NA")</f>
        <v>76.8436327240867</v>
      </c>
      <c r="AE72" s="124" t="n">
        <f aca="false">IFERROR(AB72*30.42,"NA")</f>
        <v>857.844</v>
      </c>
      <c r="AF72" s="124" t="n">
        <f aca="false" t="array" ref="AF72:AF72">IFERROR(AE72/(INDEX('PPP private conversion factor'!$A$4:$O$270,MATCH(A72,'PPP private conversion factor'!$A$4:$A$270),MATCH(Y72,'PPP private conversion factor'!$A$4:$O$4))),"NA")</f>
        <v>205.34282851984</v>
      </c>
      <c r="AG72" s="126" t="n">
        <f aca="false">IFERROR(AC72*G72,"NA")</f>
        <v>459.258366688765</v>
      </c>
      <c r="AH72" s="126" t="n">
        <f aca="false">IFERROR(AD72*G72,"NA")</f>
        <v>345.79634725839</v>
      </c>
      <c r="AI72" s="126" t="n">
        <f aca="false">IFERROR(AE72*G72,"NA")</f>
        <v>3860.298</v>
      </c>
      <c r="AJ72" s="126" t="n">
        <f aca="false">IFERROR(AF72*G72,"NA")</f>
        <v>924.04272833928</v>
      </c>
      <c r="AK72" s="127" t="str">
        <f aca="false">CC72</f>
        <v>Morocco / Rural area / All</v>
      </c>
      <c r="AL72" s="138" t="s">
        <v>75</v>
      </c>
      <c r="AM72" s="142" t="n">
        <v>2013</v>
      </c>
      <c r="AN72" s="141"/>
      <c r="AO72" s="115" t="n">
        <f aca="false">IFERROR(2.91*(INDEX('LCU per US$, period average'!$A$4:$O$270,MATCH(A72,'LCU per US$, period average'!$A$4:$A$270),MATCH(AM72,'LCU per US$, period average'!$A$4:$O$4))),"NA")</f>
        <v>24.4600163977259</v>
      </c>
      <c r="AP72" s="115" t="n">
        <f aca="false">AO72*30.42</f>
        <v>744.073698818822</v>
      </c>
      <c r="AQ72" s="115" t="n">
        <f aca="false" t="array" ref="AQ72:AQ72">IFERROR(AP72/(INDEX('LCU per US$, period average'!$A$4:$O$270,MATCH(A72,'LCU per US$, period average'!$A$4:$A$270),MATCH(AM72,'LCU per US$, period average'!$A$4:$O$4))),"NA")</f>
        <v>88.5222</v>
      </c>
      <c r="AR72" s="117" t="n">
        <f aca="false">IFERROR(AQ72*HLOOKUP(AM72,'LCU per US$, period average'!$A$4:$O$270,76),"NA")</f>
        <v>66.6523587408507</v>
      </c>
      <c r="AS72" s="115" t="n">
        <f aca="false" t="array" ref="AS72:AS72">IFERROR(AP72/(INDEX('PPP private conversion factor'!$A$4:$O$270,MATCH(A72,'PPP private conversion factor'!$A$4:$A$270),MATCH(AM72,'PPP private conversion factor'!$A$4:$O$4))),"NA")</f>
        <v>178.109537331585</v>
      </c>
      <c r="AT72" s="115" t="n">
        <f aca="false">AP72*G72</f>
        <v>3348.3316446847</v>
      </c>
      <c r="AU72" s="115" t="n">
        <f aca="false">IFERROR(AQ72*G72,"NA")</f>
        <v>398.3499</v>
      </c>
      <c r="AV72" s="115" t="n">
        <f aca="false">IFERROR(AR72*G72,"NA")</f>
        <v>299.935614333828</v>
      </c>
      <c r="AW72" s="129" t="n">
        <f aca="false">IFERROR(AS72*G72,"NA")</f>
        <v>801.492917992134</v>
      </c>
      <c r="AX72" s="130" t="str">
        <f aca="false">CC72</f>
        <v>Morocco / Rural area / All</v>
      </c>
      <c r="AY72" s="147" t="n">
        <v>2022</v>
      </c>
      <c r="AZ72" s="157" t="s">
        <v>77</v>
      </c>
      <c r="BA72" s="116" t="n">
        <v>2445</v>
      </c>
      <c r="BB72" s="115" t="n">
        <f aca="false" t="array" ref="BB72:BB72">IFERROR(BA72/(INDEX('LCU per US$, period average'!$A$4:$O$270,MATCH(A72,'LCU per US$, period average'!$A$4:$A$270),MATCH(AY72,'LCU per US$, period average'!$A$4:$O$4))),"NA")</f>
        <v>240.633968808848</v>
      </c>
      <c r="BC72" s="117" t="n">
        <f aca="false">IFERROR(BB72*HLOOKUP(AY72,'LCU per US$, period average'!$A$4:$O$270,76),"NA")</f>
        <v>228.511732597308</v>
      </c>
      <c r="BD72" s="116" t="n">
        <f aca="false" t="array" ref="BD72:BD72">IFERROR(BA72/(INDEX('PPP private conversion factor'!$A$4:$O$270,MATCH(A72,'PPP private conversion factor'!$A$4:$A$270),MATCH(AY72,'PPP private conversion factor'!$A$4:$O$4))),"NA")</f>
        <v>611.707082382845</v>
      </c>
      <c r="BE72" s="116" t="n">
        <f aca="false">IFERROR(BA72*H72,"NA")</f>
        <v>4890</v>
      </c>
      <c r="BF72" s="116" t="n">
        <f aca="false">IFERROR(BB72*H72,"NA")</f>
        <v>481.267937617695</v>
      </c>
      <c r="BG72" s="116" t="n">
        <f aca="false">IFERROR(BC72*H72,"NA")</f>
        <v>457.023465194617</v>
      </c>
      <c r="BH72" s="118" t="n">
        <f aca="false">IFERROR(BD72*H72,"NA")</f>
        <v>1223.41416476569</v>
      </c>
      <c r="BI72" s="116" t="str">
        <f aca="false">CC72</f>
        <v>Morocco / Rural area / All</v>
      </c>
      <c r="BJ72" s="113" t="n">
        <v>2022</v>
      </c>
      <c r="BK72" s="132" t="s">
        <v>376</v>
      </c>
      <c r="BL72" s="159" t="s">
        <v>79</v>
      </c>
      <c r="BM72" s="115" t="n">
        <v>2094</v>
      </c>
      <c r="BN72" s="115" t="n">
        <f aca="false" t="array" ref="BN72:BN72">IFERROR(BM72/(INDEX('LCU per US$, period average'!$A$4:$O$270,MATCH(A72,'LCU per US$, period average'!$A$4:$A$270),MATCH(BJ72,'LCU per US$, period average'!A$4:$O$4))),"NA")</f>
        <v>206.088969605614</v>
      </c>
      <c r="BO72" s="117" t="n">
        <f aca="false">IFERROR(BN72*HLOOKUP(BJ72,'LCU per US$, period average'!$A$4:$O$270,76),"NA")</f>
        <v>195.70698080113</v>
      </c>
      <c r="BP72" s="115" t="n">
        <f aca="false" t="array" ref="BP72:BP72">IFERROR(BM72/(INDEX('PPP private conversion factor'!$A$4:$O$270,MATCH(A72,'PPP private conversion factor'!$A$4:$A$270),MATCH(BJ72,'PPP private conversion factor'!$A$4:$O$4))),"NA")</f>
        <v>523.891464421136</v>
      </c>
      <c r="BQ72" s="115" t="n">
        <f aca="false">IFERROR(BM72*I72,"NA")</f>
        <v>3266.64</v>
      </c>
      <c r="BR72" s="115" t="n">
        <f aca="false">IFERROR(BN72*I72,"NA")</f>
        <v>321.498792584758</v>
      </c>
      <c r="BS72" s="115" t="n">
        <f aca="false">IFERROR(BO72*I72,"NA")</f>
        <v>305.302890049763</v>
      </c>
      <c r="BT72" s="115" t="n">
        <f aca="false">IFERROR(BP72*I72,"NA")</f>
        <v>817.270684496972</v>
      </c>
      <c r="BU72" s="113" t="s">
        <v>377</v>
      </c>
      <c r="BV72" s="134" t="s">
        <v>378</v>
      </c>
      <c r="BW72" s="135"/>
      <c r="BX72" s="143"/>
      <c r="BY72" s="143"/>
      <c r="BZ72" s="143"/>
      <c r="CA72" s="143"/>
      <c r="CB72" s="143"/>
      <c r="CC72" s="136" t="str">
        <f aca="false">CONCATENATE(A72," / ",B72," area / ",C72)</f>
        <v>Morocco / Rural area / All</v>
      </c>
      <c r="CD72" s="105" t="s">
        <v>83</v>
      </c>
    </row>
    <row r="73" customFormat="false" ht="77.6" hidden="false" customHeight="false" outlineLevel="0" collapsed="false">
      <c r="A73" s="104" t="s">
        <v>379</v>
      </c>
      <c r="B73" s="88" t="s">
        <v>82</v>
      </c>
      <c r="C73" s="90" t="s">
        <v>68</v>
      </c>
      <c r="D73" s="105" t="s">
        <v>83</v>
      </c>
      <c r="E73" s="139" t="s">
        <v>84</v>
      </c>
      <c r="F73" s="107" t="s">
        <v>380</v>
      </c>
      <c r="G73" s="146" t="n">
        <v>5.5</v>
      </c>
      <c r="H73" s="108" t="n">
        <v>2</v>
      </c>
      <c r="I73" s="109" t="n">
        <v>1.71</v>
      </c>
      <c r="J73" s="110" t="str">
        <f aca="false">CC73</f>
        <v>Mozambique / Rural area / All</v>
      </c>
      <c r="K73" s="131" t="s">
        <v>77</v>
      </c>
      <c r="L73" s="112" t="s">
        <v>381</v>
      </c>
      <c r="M73" s="113" t="n">
        <v>2022</v>
      </c>
      <c r="N73" s="137"/>
      <c r="O73" s="115" t="n">
        <f aca="false">IFERROR(S73/G73,"NA")</f>
        <v>1936.72727272727</v>
      </c>
      <c r="P73" s="116" t="n">
        <f aca="false">IFERROR(IF(ISBLANK(O73),"",T73/G73),"NA")</f>
        <v>30.3320594520135</v>
      </c>
      <c r="Q73" s="116" t="n">
        <f aca="false">IFERROR(IF(ISBLANK(O73),"",U73/G73),"NA")</f>
        <v>28.8040441378006</v>
      </c>
      <c r="R73" s="117" t="str">
        <f aca="false">IFERROR(V73/F73,"NA")</f>
        <v>NA</v>
      </c>
      <c r="S73" s="115" t="n">
        <v>10652</v>
      </c>
      <c r="T73" s="117" t="n">
        <f aca="false" t="array" ref="T73:T73">IFERROR(S73/(INDEX('LCU per US$, period average'!$A$4:$O$270,MATCH(A73,'LCU per US$, period average'!$A$4:$A$270),MATCH(M73,'LCU per US$, period average'!$A$4:$O$4))),"NA")</f>
        <v>166.826326986074</v>
      </c>
      <c r="U73" s="117" t="n">
        <f aca="false">IFERROR(T73*HLOOKUP(M73,'LCU per US$, period average'!$A$4:$O$270,76),"NA")</f>
        <v>158.422242757903</v>
      </c>
      <c r="V73" s="118" t="n">
        <f aca="false" t="array" ref="V73:V73">IFERROR(S73/(INDEX('PPP private conversion factor'!$A$4:$O$270,MATCH(A73,'PPP private conversion factor'!$A$4:$A$270),MATCH(M73,'PPP private conversion factor'!$A$4:$O$4))),"NA")</f>
        <v>445.873673387396</v>
      </c>
      <c r="W73" s="119" t="str">
        <f aca="false">CC73</f>
        <v>Mozambique / Rural area / All</v>
      </c>
      <c r="X73" s="152" t="s">
        <v>382</v>
      </c>
      <c r="Y73" s="121" t="n">
        <v>2014</v>
      </c>
      <c r="Z73" s="122" t="n">
        <v>0.936</v>
      </c>
      <c r="AA73" s="123" t="n">
        <v>6.85</v>
      </c>
      <c r="AB73" s="123" t="n">
        <v>109.3</v>
      </c>
      <c r="AC73" s="124" t="n">
        <f aca="false" t="array" ref="AC73:AC73">IFERROR(AE73/(INDEX('LCU per US$, period average'!$A$4:$O$270,MATCH(A73,'LCU per US$, period average'!$A$4:$A$270),MATCH(Y73,'LCU per US$, period average'!$A$4:$O$4))),"NA")</f>
        <v>106.048515894854</v>
      </c>
      <c r="AD73" s="125" t="n">
        <f aca="false">IFERROR(AC73*HLOOKUP(Y73,'LCU per US$, period average'!$B$4:$O$270,76),"NA")</f>
        <v>79.8257081569123</v>
      </c>
      <c r="AE73" s="124" t="n">
        <f aca="false">IFERROR(AB73*30.42,"NA")</f>
        <v>3324.906</v>
      </c>
      <c r="AF73" s="124" t="n">
        <f aca="false" t="array" ref="AF73:AF73">IFERROR(AE73/(INDEX('PPP private conversion factor'!$A$4:$O$270,MATCH(A73,'PPP private conversion factor'!$A$4:$A$270),MATCH(Y73,'PPP private conversion factor'!$A$4:$O$4))),"NA")</f>
        <v>201.655776311228</v>
      </c>
      <c r="AG73" s="126" t="n">
        <f aca="false">IFERROR(AC73*G73,"NA")</f>
        <v>583.2668374217</v>
      </c>
      <c r="AH73" s="126" t="n">
        <f aca="false">IFERROR(AD73*G73,"NA")</f>
        <v>439.041394863018</v>
      </c>
      <c r="AI73" s="126" t="n">
        <f aca="false">IFERROR(AE73*G73,"NA")</f>
        <v>18286.983</v>
      </c>
      <c r="AJ73" s="126" t="n">
        <f aca="false">IFERROR(AF73*G73,"NA")</f>
        <v>1109.10676971175</v>
      </c>
      <c r="AK73" s="127" t="str">
        <f aca="false">CC73</f>
        <v>Mozambique / Rural area / All</v>
      </c>
      <c r="AL73" s="138" t="s">
        <v>75</v>
      </c>
      <c r="AM73" s="142" t="n">
        <v>2014</v>
      </c>
      <c r="AN73" s="141"/>
      <c r="AO73" s="115" t="n">
        <f aca="false">IFERROR(1.49*(INDEX('LCU per US$, period average'!$A$4:$O$270,MATCH(A73,'LCU per US$, period average'!$A$4:$A$270),MATCH(AM73,'LCU per US$, period average'!$A$4:$O$4))),"NA")</f>
        <v>46.715504674407</v>
      </c>
      <c r="AP73" s="115" t="n">
        <f aca="false">AO73*30.42</f>
        <v>1421.08565219546</v>
      </c>
      <c r="AQ73" s="115" t="n">
        <f aca="false" t="array" ref="AQ73:AQ73">IFERROR(AP73/(INDEX('LCU per US$, period average'!$A$4:$O$270,MATCH(A73,'LCU per US$, period average'!$A$4:$A$270),MATCH(AM73,'LCU per US$, period average'!$A$4:$O$4))),"NA")</f>
        <v>45.3258</v>
      </c>
      <c r="AR73" s="117" t="n">
        <f aca="false">IFERROR(AQ73*HLOOKUP(AM73,'LCU per US$, period average'!$A$4:$O$270,76),"NA")</f>
        <v>34.1180077085278</v>
      </c>
      <c r="AS73" s="115" t="n">
        <f aca="false" t="array" ref="AS73:AS73">IFERROR(AP73/(INDEX('PPP private conversion factor'!$A$4:$O$270,MATCH(A73,'PPP private conversion factor'!$A$4:$A$270),MATCH(AM73,'PPP private conversion factor'!$A$4:$O$4))),"NA")</f>
        <v>86.1889420026382</v>
      </c>
      <c r="AT73" s="115" t="n">
        <f aca="false">AP73*G73</f>
        <v>7815.97108707504</v>
      </c>
      <c r="AU73" s="115" t="n">
        <f aca="false">IFERROR(AQ73*G73,"NA")</f>
        <v>249.2919</v>
      </c>
      <c r="AV73" s="115" t="n">
        <f aca="false">IFERROR(AR73*G73,"NA")</f>
        <v>187.649042396903</v>
      </c>
      <c r="AW73" s="129" t="n">
        <f aca="false">IFERROR(AS73*G73,"NA")</f>
        <v>474.03918101451</v>
      </c>
      <c r="AX73" s="130" t="str">
        <f aca="false">CC73</f>
        <v>Mozambique / Rural area / All</v>
      </c>
      <c r="AY73" s="147" t="n">
        <v>2022</v>
      </c>
      <c r="AZ73" s="171" t="s">
        <v>77</v>
      </c>
      <c r="BA73" s="116" t="n">
        <v>7684</v>
      </c>
      <c r="BB73" s="115" t="n">
        <f aca="false" t="array" ref="BB73:BB73">IFERROR(BA73/(INDEX('LCU per US$, period average'!$A$4:$O$270,MATCH(A73,'LCU per US$, period average'!$A$4:$A$270),MATCH(AY73,'LCU per US$, period average'!$A$4:$O$4))),"NA")</f>
        <v>120.342986909594</v>
      </c>
      <c r="BC73" s="117" t="n">
        <f aca="false">IFERROR(BB73*HLOOKUP(AY73,'LCU per US$, period average'!$A$4:$O$270,76),"NA")</f>
        <v>114.280558895205</v>
      </c>
      <c r="BD73" s="116" t="n">
        <f aca="false" t="array" ref="BD73:BD73">IFERROR(BA73/(INDEX('PPP private conversion factor'!$A$4:$O$270,MATCH(A73,'PPP private conversion factor'!$A$4:$A$270),MATCH(AY73,'PPP private conversion factor'!$A$4:$O$4))),"NA")</f>
        <v>321.638500404501</v>
      </c>
      <c r="BE73" s="116" t="n">
        <f aca="false">IFERROR(BA73*H73,"NA")</f>
        <v>15368</v>
      </c>
      <c r="BF73" s="116" t="n">
        <f aca="false">IFERROR(BB73*H73,"NA")</f>
        <v>240.685973819188</v>
      </c>
      <c r="BG73" s="116" t="n">
        <f aca="false">IFERROR(BC73*H73,"NA")</f>
        <v>228.561117790411</v>
      </c>
      <c r="BH73" s="118" t="n">
        <f aca="false">IFERROR(BD73*H73,"NA")</f>
        <v>643.277000809003</v>
      </c>
      <c r="BI73" s="116" t="str">
        <f aca="false">CC73</f>
        <v>Mozambique / Rural area / All</v>
      </c>
      <c r="BJ73" s="113" t="n">
        <v>2023</v>
      </c>
      <c r="BK73" s="132" t="s">
        <v>376</v>
      </c>
      <c r="BL73" s="159" t="s">
        <v>79</v>
      </c>
      <c r="BM73" s="115" t="n">
        <v>5800</v>
      </c>
      <c r="BN73" s="115" t="n">
        <f aca="false" t="array" ref="BN73:BN73">IFERROR(BM73/(INDEX('LCU per US$, period average'!$A$4:$O$270,MATCH(A73,'LCU per US$, period average'!$A$4:$A$270),MATCH(BJ73,'LCU per US$, period average'!A$4:$O$4))),"NA")</f>
        <v>90.8367157828794</v>
      </c>
      <c r="BO73" s="117" t="n">
        <f aca="false">IFERROR(BN73*HLOOKUP(BJ73,'LCU per US$, period average'!$A$4:$O$270,76),"NA")</f>
        <v>86.2607029661883</v>
      </c>
      <c r="BP73" s="115" t="n">
        <f aca="false" t="array" ref="BP73:BP73">IFERROR(BM73/(INDEX('PPP private conversion factor'!$A$4:$O$270,MATCH(A73,'PPP private conversion factor'!$A$4:$A$270),MATCH(BJ73,'PPP private conversion factor'!$A$4:$O$4))),"NA")</f>
        <v>242.77762914447</v>
      </c>
      <c r="BQ73" s="115" t="n">
        <f aca="false">IFERROR(BM73*I73,"NA")</f>
        <v>9918</v>
      </c>
      <c r="BR73" s="115" t="n">
        <f aca="false">IFERROR(BN73*I73,"NA")</f>
        <v>155.330783988724</v>
      </c>
      <c r="BS73" s="115" t="n">
        <f aca="false">IFERROR(BO73*I73,"NA")</f>
        <v>147.505802072182</v>
      </c>
      <c r="BT73" s="115" t="n">
        <f aca="false">IFERROR(BP73*I73,"NA")</f>
        <v>415.149745837044</v>
      </c>
      <c r="BU73" s="113" t="s">
        <v>383</v>
      </c>
      <c r="BV73" s="134" t="s">
        <v>384</v>
      </c>
      <c r="BW73" s="135"/>
      <c r="BX73" s="143"/>
      <c r="BY73" s="143"/>
      <c r="BZ73" s="143"/>
      <c r="CA73" s="143"/>
      <c r="CB73" s="143"/>
      <c r="CC73" s="136" t="str">
        <f aca="false">CONCATENATE(A73," / ",B73," area / ",C73)</f>
        <v>Mozambique / Rural area / All</v>
      </c>
      <c r="CD73" s="105" t="s">
        <v>83</v>
      </c>
    </row>
    <row r="74" customFormat="false" ht="90.25" hidden="false" customHeight="false" outlineLevel="0" collapsed="false">
      <c r="A74" s="104" t="s">
        <v>385</v>
      </c>
      <c r="B74" s="88" t="s">
        <v>87</v>
      </c>
      <c r="C74" s="90" t="s">
        <v>386</v>
      </c>
      <c r="D74" s="105" t="s">
        <v>387</v>
      </c>
      <c r="E74" s="139" t="s">
        <v>90</v>
      </c>
      <c r="F74" s="107" t="s">
        <v>388</v>
      </c>
      <c r="G74" s="146" t="n">
        <v>4</v>
      </c>
      <c r="H74" s="108" t="n">
        <v>2</v>
      </c>
      <c r="I74" s="109" t="n">
        <v>1.68</v>
      </c>
      <c r="J74" s="110" t="str">
        <f aca="false">CC74</f>
        <v>Nicaragua / Urban area / Managua Free Trade Zone</v>
      </c>
      <c r="K74" s="131" t="s">
        <v>159</v>
      </c>
      <c r="L74" s="112" t="s">
        <v>389</v>
      </c>
      <c r="M74" s="147" t="n">
        <v>2022</v>
      </c>
      <c r="N74" s="137"/>
      <c r="O74" s="115" t="n">
        <f aca="false">IFERROR(S74/G74,"NA")</f>
        <v>5023.5</v>
      </c>
      <c r="P74" s="116" t="n">
        <f aca="false">IFERROR(IF(ISBLANK(O74),"",T74/G74),"NA")</f>
        <v>140.030134008862</v>
      </c>
      <c r="Q74" s="116" t="n">
        <f aca="false">IFERROR(IF(ISBLANK(O74),"",U74/G74),"NA")</f>
        <v>132.975941412565</v>
      </c>
      <c r="R74" s="117" t="str">
        <f aca="false">IFERROR(V74/F74,"NA")</f>
        <v>NA</v>
      </c>
      <c r="S74" s="115" t="n">
        <v>20094</v>
      </c>
      <c r="T74" s="117" t="n">
        <f aca="false" t="array" ref="T74:T74">IFERROR(S74/(INDEX('LCU per US$, period average'!$A$4:$O$270,MATCH(A74,'LCU per US$, period average'!$A$4:$A$270),MATCH(M74,'LCU per US$, period average'!$A$4:$O$4))),"NA")</f>
        <v>560.120536035449</v>
      </c>
      <c r="U74" s="117" t="n">
        <f aca="false">IFERROR(T74*HLOOKUP(M74,'LCU per US$, period average'!$A$4:$O$270,76),"NA")</f>
        <v>531.903765650261</v>
      </c>
      <c r="V74" s="118" t="n">
        <f aca="false" t="array" ref="V74:V74">IFERROR(S74/(INDEX('PPP private conversion factor'!$A$4:$O$270,MATCH(A74,'PPP private conversion factor'!$A$4:$A$270),MATCH(M74,'PPP private conversion factor'!$A$4:$O$4))),"NA")</f>
        <v>1565.78339827573</v>
      </c>
      <c r="W74" s="119" t="str">
        <f aca="false">CC74</f>
        <v>Nicaragua / Urban area / Managua Free Trade Zone</v>
      </c>
      <c r="X74" s="152" t="s">
        <v>74</v>
      </c>
      <c r="Y74" s="121" t="n">
        <v>2014</v>
      </c>
      <c r="Z74" s="122" t="n">
        <v>0.421</v>
      </c>
      <c r="AA74" s="123" t="n">
        <v>6.85</v>
      </c>
      <c r="AB74" s="123" t="n">
        <v>71.5</v>
      </c>
      <c r="AC74" s="124" t="n">
        <f aca="false" t="array" ref="AC74:AC74">IFERROR(AE74/(INDEX('LCU per US$, period average'!$A$4:$O$270,MATCH(A74,'LCU per US$, period average'!$A$4:$A$270),MATCH(Y74,'LCU per US$, period average'!$A$4:$O$4))),"NA")</f>
        <v>83.7874474369676</v>
      </c>
      <c r="AD74" s="125" t="n">
        <f aca="false">IFERROR(AC74*HLOOKUP(Y74,'LCU per US$, period average'!$B$4:$O$270,76),"NA")</f>
        <v>63.0691742348139</v>
      </c>
      <c r="AE74" s="124" t="n">
        <f aca="false">IFERROR(AB74*30.42,"NA")</f>
        <v>2175.03</v>
      </c>
      <c r="AF74" s="124" t="n">
        <f aca="false" t="array" ref="AF74:AF74">IFERROR(AE74/(INDEX('PPP private conversion factor'!$A$4:$O$270,MATCH(A74,'PPP private conversion factor'!$A$4:$A$270),MATCH(Y74,'PPP private conversion factor'!$A$4:$O$4))),"NA")</f>
        <v>206.806523013108</v>
      </c>
      <c r="AG74" s="126" t="n">
        <f aca="false">IFERROR(AC74*G74,"NA")</f>
        <v>335.14978974787</v>
      </c>
      <c r="AH74" s="126" t="n">
        <f aca="false">IFERROR(AD74*G74,"NA")</f>
        <v>252.276696939255</v>
      </c>
      <c r="AI74" s="126" t="n">
        <f aca="false">IFERROR(AE74*G74,"NA")</f>
        <v>8700.12</v>
      </c>
      <c r="AJ74" s="126" t="n">
        <f aca="false">IFERROR(AF74*G74,"NA")</f>
        <v>827.226092052431</v>
      </c>
      <c r="AK74" s="127" t="str">
        <f aca="false">CC74</f>
        <v>Nicaragua / Urban area / Managua Free Trade Zone</v>
      </c>
      <c r="AL74" s="138" t="s">
        <v>75</v>
      </c>
      <c r="AM74" s="142" t="n">
        <v>2014</v>
      </c>
      <c r="AN74" s="141"/>
      <c r="AO74" s="115" t="n">
        <f aca="false">IFERROR(5.27*(INDEX('LCU per US$, period average'!$A$4:$O$270,MATCH(A74,'LCU per US$, period average'!$A$4:$A$270),MATCH(AM74,'LCU per US$, period average'!$A$4:$O$4))),"NA")</f>
        <v>136.803404932738</v>
      </c>
      <c r="AP74" s="115" t="n">
        <f aca="false">AO74*30.42</f>
        <v>4161.5595780539</v>
      </c>
      <c r="AQ74" s="115" t="n">
        <f aca="false" t="array" ref="AQ74:AQ74">IFERROR(AP74/(INDEX('LCU per US$, period average'!$A$4:$O$270,MATCH(A74,'LCU per US$, period average'!$A$4:$A$270),MATCH(AM74,'LCU per US$, period average'!$A$4:$O$4))),"NA")</f>
        <v>160.3134</v>
      </c>
      <c r="AR74" s="117" t="n">
        <f aca="false">IFERROR(AQ74*HLOOKUP(AM74,'LCU per US$, period average'!$A$4:$O$270,76),"NA")</f>
        <v>120.672416526135</v>
      </c>
      <c r="AS74" s="115" t="n">
        <f aca="false" t="array" ref="AS74:AS74">IFERROR(AP74/(INDEX('PPP private conversion factor'!$A$4:$O$270,MATCH(A74,'PPP private conversion factor'!$A$4:$A$270),MATCH(AM74,'PPP private conversion factor'!$A$4:$O$4))),"NA")</f>
        <v>395.690021125788</v>
      </c>
      <c r="AT74" s="115" t="n">
        <f aca="false">AP74*G74</f>
        <v>16646.2383122156</v>
      </c>
      <c r="AU74" s="115" t="n">
        <f aca="false">IFERROR(AQ74*G74,"NA")</f>
        <v>641.2536</v>
      </c>
      <c r="AV74" s="115" t="n">
        <f aca="false">IFERROR(AR74*G74,"NA")</f>
        <v>482.689666104541</v>
      </c>
      <c r="AW74" s="129" t="n">
        <f aca="false">IFERROR(AS74*G74,"NA")</f>
        <v>1582.76008450315</v>
      </c>
      <c r="AX74" s="130" t="str">
        <f aca="false">CC74</f>
        <v>Nicaragua / Urban area / Managua Free Trade Zone</v>
      </c>
      <c r="AY74" s="147" t="n">
        <v>2022</v>
      </c>
      <c r="AZ74" s="149" t="s">
        <v>77</v>
      </c>
      <c r="BA74" s="116" t="n">
        <v>13732</v>
      </c>
      <c r="BB74" s="115" t="n">
        <f aca="false" t="array" ref="BB74:BB74">IFERROR(BA74/(INDEX('LCU per US$, period average'!$A$4:$O$270,MATCH(A74,'LCU per US$, period average'!$A$4:$A$270),MATCH(AY74,'LCU per US$, period average'!$A$4:$O$4))),"NA")</f>
        <v>382.779695473215</v>
      </c>
      <c r="BC74" s="117" t="n">
        <f aca="false">IFERROR(BB74*HLOOKUP(AY74,'LCU per US$, period average'!$A$4:$O$270,76),"NA")</f>
        <v>363.496691047546</v>
      </c>
      <c r="BD74" s="116" t="n">
        <f aca="false" t="array" ref="BD74:BD74">IFERROR(BA74/(INDEX('PPP private conversion factor'!$A$4:$O$270,MATCH(A74,'PPP private conversion factor'!$A$4:$A$270),MATCH(AY74,'PPP private conversion factor'!$A$4:$O$4))),"NA")</f>
        <v>1070.0377040471</v>
      </c>
      <c r="BE74" s="116" t="n">
        <f aca="false">IFERROR(BA74*H74,"NA")</f>
        <v>27464</v>
      </c>
      <c r="BF74" s="116" t="n">
        <f aca="false">IFERROR(BB74*H74,"NA")</f>
        <v>765.55939094643</v>
      </c>
      <c r="BG74" s="116" t="n">
        <f aca="false">IFERROR(BC74*H74,"NA")</f>
        <v>726.993382095091</v>
      </c>
      <c r="BH74" s="118" t="n">
        <f aca="false">IFERROR(BD74*H74,"NA")</f>
        <v>2140.07540809419</v>
      </c>
      <c r="BI74" s="116" t="str">
        <f aca="false">CC74</f>
        <v>Nicaragua / Urban area / Managua Free Trade Zone</v>
      </c>
      <c r="BJ74" s="113" t="n">
        <v>2023</v>
      </c>
      <c r="BK74" s="132" t="s">
        <v>390</v>
      </c>
      <c r="BL74" s="159" t="s">
        <v>79</v>
      </c>
      <c r="BM74" s="115" t="n">
        <v>6480.04</v>
      </c>
      <c r="BN74" s="115" t="n">
        <f aca="false" t="array" ref="BN74:BN74">IFERROR(BM74/(INDEX('LCU per US$, period average'!$A$4:$O$270,MATCH(A74,'LCU per US$, period average'!$A$4:$A$270),MATCH(BJ74,'LCU per US$, period average'!A$4:$O$4))),"NA")</f>
        <v>180.631207242518</v>
      </c>
      <c r="BO74" s="117" t="n">
        <f aca="false">IFERROR(BN74*HLOOKUP(BJ74,'LCU per US$, period average'!$A$4:$O$270,76),"NA")</f>
        <v>171.531684958909</v>
      </c>
      <c r="BP74" s="115" t="n">
        <f aca="false" t="array" ref="BP74:BP74">IFERROR(BM74/(INDEX('PPP private conversion factor'!$A$4:$O$270,MATCH(A74,'PPP private conversion factor'!$A$4:$A$270),MATCH(BJ74,'PPP private conversion factor'!$A$4:$O$4))),"NA")</f>
        <v>504.943717137587</v>
      </c>
      <c r="BQ74" s="115" t="n">
        <f aca="false">IFERROR(BM74*I74,"NA")</f>
        <v>10886.4672</v>
      </c>
      <c r="BR74" s="115" t="n">
        <f aca="false">IFERROR(BN74*I74,"NA")</f>
        <v>303.46042816743</v>
      </c>
      <c r="BS74" s="115" t="n">
        <f aca="false">IFERROR(BO74*I74,"NA")</f>
        <v>288.173230730967</v>
      </c>
      <c r="BT74" s="115" t="n">
        <f aca="false">IFERROR(BP74*I74,"NA")</f>
        <v>848.305444791146</v>
      </c>
      <c r="BU74" s="113" t="s">
        <v>391</v>
      </c>
      <c r="BV74" s="134" t="s">
        <v>392</v>
      </c>
      <c r="BW74" s="135"/>
      <c r="BX74" s="143"/>
      <c r="BY74" s="143"/>
      <c r="BZ74" s="143"/>
      <c r="CA74" s="143"/>
      <c r="CB74" s="143"/>
      <c r="CC74" s="136" t="str">
        <f aca="false">CONCATENATE(A74," / ",B74," area / ",C74)</f>
        <v>Nicaragua / Urban area / Managua Free Trade Zone</v>
      </c>
      <c r="CD74" s="105" t="s">
        <v>387</v>
      </c>
    </row>
    <row r="75" customFormat="false" ht="90.25" hidden="false" customHeight="false" outlineLevel="0" collapsed="false">
      <c r="A75" s="104" t="s">
        <v>385</v>
      </c>
      <c r="B75" s="88" t="s">
        <v>393</v>
      </c>
      <c r="C75" s="90" t="s">
        <v>394</v>
      </c>
      <c r="D75" s="105" t="s">
        <v>395</v>
      </c>
      <c r="E75" s="139" t="s">
        <v>90</v>
      </c>
      <c r="F75" s="107" t="s">
        <v>208</v>
      </c>
      <c r="G75" s="146" t="n">
        <v>4</v>
      </c>
      <c r="H75" s="108" t="n">
        <v>2</v>
      </c>
      <c r="I75" s="109" t="n">
        <v>1.62</v>
      </c>
      <c r="J75" s="110" t="str">
        <f aca="false">CC75</f>
        <v>Nicaragua / Rural-Urban area / Northwest</v>
      </c>
      <c r="K75" s="131" t="s">
        <v>159</v>
      </c>
      <c r="L75" s="112" t="s">
        <v>389</v>
      </c>
      <c r="M75" s="147" t="n">
        <v>2022</v>
      </c>
      <c r="N75" s="137"/>
      <c r="O75" s="115" t="n">
        <f aca="false">IFERROR(S75/G75,"NA")</f>
        <v>3975.25</v>
      </c>
      <c r="P75" s="116" t="n">
        <f aca="false">IFERROR(IF(ISBLANK(O75),"",T75/G75),"NA")</f>
        <v>110.810150337161</v>
      </c>
      <c r="Q75" s="116" t="n">
        <f aca="false">IFERROR(IF(ISBLANK(O75),"",U75/G75),"NA")</f>
        <v>105.22795085106</v>
      </c>
      <c r="R75" s="117" t="str">
        <f aca="false">IFERROR(V75/F75,"NA")</f>
        <v>NA</v>
      </c>
      <c r="S75" s="115" t="n">
        <v>15901</v>
      </c>
      <c r="T75" s="117" t="n">
        <f aca="false" t="array" ref="T75:T75">IFERROR(S75/(INDEX('LCU per US$, period average'!$A$4:$O$270,MATCH(A75,'LCU per US$, period average'!$A$4:$A$270),MATCH(M75,'LCU per US$, period average'!$A$4:$O$4))),"NA")</f>
        <v>443.240601348645</v>
      </c>
      <c r="U75" s="117" t="n">
        <f aca="false">IFERROR(T75*HLOOKUP(M75,'LCU per US$, period average'!$A$4:$O$270,76),"NA")</f>
        <v>420.91180340424</v>
      </c>
      <c r="V75" s="118" t="n">
        <f aca="false" t="array" ref="V75:V75">IFERROR(S75/(INDEX('PPP private conversion factor'!$A$4:$O$270,MATCH(A75,'PPP private conversion factor'!$A$4:$A$270),MATCH(M75,'PPP private conversion factor'!$A$4:$O$4))),"NA")</f>
        <v>1239.05254384306</v>
      </c>
      <c r="W75" s="119" t="str">
        <f aca="false">CC75</f>
        <v>Nicaragua / Rural-Urban area / Northwest</v>
      </c>
      <c r="X75" s="152" t="s">
        <v>74</v>
      </c>
      <c r="Y75" s="121" t="n">
        <v>2014</v>
      </c>
      <c r="Z75" s="122" t="n">
        <v>0.421</v>
      </c>
      <c r="AA75" s="123" t="n">
        <v>6.85</v>
      </c>
      <c r="AB75" s="123" t="n">
        <v>71.5</v>
      </c>
      <c r="AC75" s="124" t="n">
        <f aca="false" t="array" ref="AC75:AC75">IFERROR(AE75/(INDEX('LCU per US$, period average'!$A$4:$O$270,MATCH(A75,'LCU per US$, period average'!$A$4:$A$270),MATCH(Y75,'LCU per US$, period average'!$A$4:$O$4))),"NA")</f>
        <v>83.7874474369676</v>
      </c>
      <c r="AD75" s="125" t="n">
        <f aca="false">IFERROR(AC75*HLOOKUP(Y75,'LCU per US$, period average'!$B$4:$O$270,76),"NA")</f>
        <v>63.0691742348139</v>
      </c>
      <c r="AE75" s="124" t="n">
        <f aca="false">IFERROR(AB75*30.42,"NA")</f>
        <v>2175.03</v>
      </c>
      <c r="AF75" s="124" t="n">
        <f aca="false" t="array" ref="AF75:AF75">IFERROR(AE75/(INDEX('PPP private conversion factor'!$A$4:$O$270,MATCH(A75,'PPP private conversion factor'!$A$4:$A$270),MATCH(Y75,'PPP private conversion factor'!$A$4:$O$4))),"NA")</f>
        <v>206.806523013108</v>
      </c>
      <c r="AG75" s="126" t="n">
        <f aca="false">IFERROR(AC75*G75,"NA")</f>
        <v>335.14978974787</v>
      </c>
      <c r="AH75" s="126" t="n">
        <f aca="false">IFERROR(AD75*G75,"NA")</f>
        <v>252.276696939255</v>
      </c>
      <c r="AI75" s="126" t="n">
        <f aca="false">IFERROR(AE75*G75,"NA")</f>
        <v>8700.12</v>
      </c>
      <c r="AJ75" s="126" t="n">
        <f aca="false">IFERROR(AF75*G75,"NA")</f>
        <v>827.226092052431</v>
      </c>
      <c r="AK75" s="127" t="str">
        <f aca="false">CC75</f>
        <v>Nicaragua / Rural-Urban area / Northwest</v>
      </c>
      <c r="AL75" s="138" t="s">
        <v>75</v>
      </c>
      <c r="AM75" s="142" t="n">
        <v>2014</v>
      </c>
      <c r="AN75" s="141"/>
      <c r="AO75" s="115" t="n">
        <f aca="false">IFERROR(5.27*(INDEX('LCU per US$, period average'!$A$4:$O$270,MATCH(A75,'LCU per US$, period average'!$A$4:$A$270),MATCH(AM75,'LCU per US$, period average'!$A$4:$O$4))),"NA")</f>
        <v>136.803404932738</v>
      </c>
      <c r="AP75" s="115" t="n">
        <f aca="false">AO75*30.42</f>
        <v>4161.5595780539</v>
      </c>
      <c r="AQ75" s="115" t="n">
        <f aca="false" t="array" ref="AQ75:AQ75">IFERROR(AP75/(INDEX('LCU per US$, period average'!$A$4:$O$270,MATCH(A75,'LCU per US$, period average'!$A$4:$A$270),MATCH(AM75,'LCU per US$, period average'!$A$4:$O$4))),"NA")</f>
        <v>160.3134</v>
      </c>
      <c r="AR75" s="117" t="n">
        <f aca="false">IFERROR(AQ75*HLOOKUP(AM75,'LCU per US$, period average'!$A$4:$O$270,76),"NA")</f>
        <v>120.672416526135</v>
      </c>
      <c r="AS75" s="115" t="n">
        <f aca="false" t="array" ref="AS75:AS75">IFERROR(AP75/(INDEX('PPP private conversion factor'!$A$4:$O$270,MATCH(A75,'PPP private conversion factor'!$A$4:$A$270),MATCH(AM75,'PPP private conversion factor'!$A$4:$O$4))),"NA")</f>
        <v>395.690021125788</v>
      </c>
      <c r="AT75" s="115" t="n">
        <f aca="false">AP75*G75</f>
        <v>16646.2383122156</v>
      </c>
      <c r="AU75" s="115" t="n">
        <f aca="false">IFERROR(AQ75*G75,"NA")</f>
        <v>641.2536</v>
      </c>
      <c r="AV75" s="115" t="n">
        <f aca="false">IFERROR(AR75*G75,"NA")</f>
        <v>482.689666104541</v>
      </c>
      <c r="AW75" s="129" t="n">
        <f aca="false">IFERROR(AS75*G75,"NA")</f>
        <v>1582.76008450315</v>
      </c>
      <c r="AX75" s="130" t="str">
        <f aca="false">CC75</f>
        <v>Nicaragua / Rural-Urban area / Northwest</v>
      </c>
      <c r="AY75" s="147" t="n">
        <v>2022</v>
      </c>
      <c r="AZ75" s="149" t="s">
        <v>77</v>
      </c>
      <c r="BA75" s="116" t="n">
        <v>10981</v>
      </c>
      <c r="BB75" s="115" t="n">
        <f aca="false" t="array" ref="BB75:BB75">IFERROR(BA75/(INDEX('LCU per US$, period average'!$A$4:$O$270,MATCH(A75,'LCU per US$, period average'!$A$4:$A$270),MATCH(AY75,'LCU per US$, period average'!$A$4:$O$4))),"NA")</f>
        <v>306.095531313092</v>
      </c>
      <c r="BC75" s="117" t="n">
        <f aca="false">IFERROR(BB75*HLOOKUP(AY75,'LCU per US$, period average'!$A$4:$O$270,76),"NA")</f>
        <v>290.675587270106</v>
      </c>
      <c r="BD75" s="116" t="n">
        <f aca="false" t="array" ref="BD75:BD75">IFERROR(BA75/(INDEX('PPP private conversion factor'!$A$4:$O$270,MATCH(A75,'PPP private conversion factor'!$A$4:$A$270),MATCH(AY75,'PPP private conversion factor'!$A$4:$O$4))),"NA")</f>
        <v>855.671717749866</v>
      </c>
      <c r="BE75" s="116" t="n">
        <f aca="false">IFERROR(BA75*H75,"NA")</f>
        <v>21962</v>
      </c>
      <c r="BF75" s="116" t="n">
        <f aca="false">IFERROR(BB75*H75,"NA")</f>
        <v>612.191062626183</v>
      </c>
      <c r="BG75" s="116" t="n">
        <f aca="false">IFERROR(BC75*H75,"NA")</f>
        <v>581.351174540212</v>
      </c>
      <c r="BH75" s="118" t="n">
        <f aca="false">IFERROR(BD75*H75,"NA")</f>
        <v>1711.34343549973</v>
      </c>
      <c r="BI75" s="116" t="str">
        <f aca="false">CC75</f>
        <v>Nicaragua / Rural-Urban area / Northwest</v>
      </c>
      <c r="BJ75" s="113" t="n">
        <v>2023</v>
      </c>
      <c r="BK75" s="132" t="s">
        <v>376</v>
      </c>
      <c r="BL75" s="159" t="s">
        <v>79</v>
      </c>
      <c r="BM75" s="115" t="n">
        <v>6480.04</v>
      </c>
      <c r="BN75" s="115" t="n">
        <f aca="false" t="array" ref="BN75:BN75">IFERROR(BM75/(INDEX('LCU per US$, period average'!$A$4:$O$270,MATCH(A75,'LCU per US$, period average'!$A$4:$A$270),MATCH(BJ75,'LCU per US$, period average'!A$4:$O$4))),"NA")</f>
        <v>180.631207242518</v>
      </c>
      <c r="BO75" s="117" t="n">
        <f aca="false">IFERROR(BN75*HLOOKUP(BJ75,'LCU per US$, period average'!$A$4:$O$270,76),"NA")</f>
        <v>171.531684958909</v>
      </c>
      <c r="BP75" s="115" t="n">
        <f aca="false" t="array" ref="BP75:BP75">IFERROR(BM75/(INDEX('PPP private conversion factor'!$A$4:$O$270,MATCH(A75,'PPP private conversion factor'!$A$4:$A$270),MATCH(BJ75,'PPP private conversion factor'!$A$4:$O$4))),"NA")</f>
        <v>504.943717137587</v>
      </c>
      <c r="BQ75" s="115" t="n">
        <f aca="false">IFERROR(BM75*I75,"NA")</f>
        <v>10497.6648</v>
      </c>
      <c r="BR75" s="115" t="n">
        <f aca="false">IFERROR(BN75*I75,"NA")</f>
        <v>292.622555732879</v>
      </c>
      <c r="BS75" s="115" t="n">
        <f aca="false">IFERROR(BO75*I75,"NA")</f>
        <v>277.881329633432</v>
      </c>
      <c r="BT75" s="115" t="n">
        <f aca="false">IFERROR(BP75*I75,"NA")</f>
        <v>818.008821762891</v>
      </c>
      <c r="BU75" s="113" t="s">
        <v>391</v>
      </c>
      <c r="BV75" s="134" t="s">
        <v>392</v>
      </c>
      <c r="BW75" s="135"/>
      <c r="BX75" s="143"/>
      <c r="BY75" s="143"/>
      <c r="BZ75" s="143"/>
      <c r="CA75" s="143"/>
      <c r="CB75" s="143"/>
      <c r="CC75" s="136" t="str">
        <f aca="false">CONCATENATE(A75," / ",B75," area / ",C75)</f>
        <v>Nicaragua / Rural-Urban area / Northwest</v>
      </c>
      <c r="CD75" s="105" t="s">
        <v>395</v>
      </c>
    </row>
    <row r="76" customFormat="false" ht="64.9" hidden="false" customHeight="false" outlineLevel="0" collapsed="false">
      <c r="A76" s="104" t="s">
        <v>396</v>
      </c>
      <c r="B76" s="88" t="s">
        <v>82</v>
      </c>
      <c r="C76" s="90" t="s">
        <v>68</v>
      </c>
      <c r="D76" s="105" t="s">
        <v>83</v>
      </c>
      <c r="E76" s="176" t="s">
        <v>84</v>
      </c>
      <c r="F76" s="107" t="s">
        <v>340</v>
      </c>
      <c r="G76" s="146" t="n">
        <v>5</v>
      </c>
      <c r="H76" s="108" t="n">
        <v>2</v>
      </c>
      <c r="I76" s="109" t="n">
        <v>1.71</v>
      </c>
      <c r="J76" s="110" t="str">
        <f aca="false">CC76</f>
        <v>Nigeria / Rural area / All</v>
      </c>
      <c r="K76" s="131" t="s">
        <v>77</v>
      </c>
      <c r="L76" s="112" t="s">
        <v>397</v>
      </c>
      <c r="M76" s="113" t="n">
        <v>2022</v>
      </c>
      <c r="N76" s="137"/>
      <c r="O76" s="115" t="n">
        <f aca="false">IFERROR(S76/G76,"NA")</f>
        <v>38381.8</v>
      </c>
      <c r="P76" s="116" t="n">
        <f aca="false">IFERROR(IF(ISBLANK(O76),"",T76/G76),"NA")</f>
        <v>90.1025303073068</v>
      </c>
      <c r="Q76" s="116" t="n">
        <f aca="false">IFERROR(IF(ISBLANK(O76),"",U76/G76),"NA")</f>
        <v>85.5635029993617</v>
      </c>
      <c r="R76" s="117" t="str">
        <f aca="false">IFERROR(V76/F76,"NA")</f>
        <v>NA</v>
      </c>
      <c r="S76" s="115" t="n">
        <v>191909</v>
      </c>
      <c r="T76" s="117" t="n">
        <f aca="false" t="array" ref="T76:T76">IFERROR(S76/(INDEX('LCU per US$, period average'!$A$4:$O$270,MATCH(A76,'LCU per US$, period average'!$A$4:$A$270),MATCH(M76,'LCU per US$, period average'!$A$4:$O$4))),"NA")</f>
        <v>450.512651536534</v>
      </c>
      <c r="U76" s="117" t="n">
        <f aca="false">IFERROR(T76*HLOOKUP(M76,'LCU per US$, period average'!$A$4:$O$270,76),"NA")</f>
        <v>427.817514996808</v>
      </c>
      <c r="V76" s="118" t="n">
        <f aca="false" t="array" ref="V76:V76">IFERROR(S76/(INDEX('PPP private conversion factor'!$A$4:$O$270,MATCH(A76,'PPP private conversion factor'!$A$4:$A$270),MATCH(M76,'PPP private conversion factor'!$A$4:$O$4))),"NA")</f>
        <v>1039.90451214046</v>
      </c>
      <c r="W76" s="119" t="str">
        <f aca="false">CC76</f>
        <v>Nigeria / Rural area / All</v>
      </c>
      <c r="X76" s="152" t="s">
        <v>74</v>
      </c>
      <c r="Y76" s="121" t="n">
        <v>2018</v>
      </c>
      <c r="Z76" s="122" t="n">
        <v>0.908</v>
      </c>
      <c r="AA76" s="123" t="n">
        <v>6.85</v>
      </c>
      <c r="AB76" s="123" t="n">
        <v>1024.3</v>
      </c>
      <c r="AC76" s="124" t="n">
        <f aca="false" t="array" ref="AC76:AC76">IFERROR(AE76/(INDEX('LCU per US$, period average'!$A$4:$O$270,MATCH(A76,'LCU per US$, period average'!$A$4:$A$270),MATCH(Y76,'LCU per US$, period average'!$A$4:$O$4))),"NA")</f>
        <v>101.799629306072</v>
      </c>
      <c r="AD76" s="125" t="n">
        <f aca="false">IFERROR(AC76*HLOOKUP(Y76,'LCU per US$, period average'!$B$4:$O$270,76),"NA")</f>
        <v>86.2011436181193</v>
      </c>
      <c r="AE76" s="124" t="n">
        <f aca="false">IFERROR(AB76*30.42,"NA")</f>
        <v>31159.206</v>
      </c>
      <c r="AF76" s="124" t="n">
        <f aca="false" t="array" ref="AF76:AF76">IFERROR(AE76/(INDEX('PPP private conversion factor'!$A$4:$O$270,MATCH(A76,'PPP private conversion factor'!$A$4:$A$270),MATCH(Y76,'PPP private conversion factor'!$A$4:$O$4))),"NA")</f>
        <v>254.027723622375</v>
      </c>
      <c r="AG76" s="126" t="n">
        <f aca="false">IFERROR(AC76*G76,"NA")</f>
        <v>508.998146530358</v>
      </c>
      <c r="AH76" s="126" t="n">
        <f aca="false">IFERROR(AD76*G76,"NA")</f>
        <v>431.005718090596</v>
      </c>
      <c r="AI76" s="126" t="n">
        <f aca="false">IFERROR(AE76*G76,"NA")</f>
        <v>155796.03</v>
      </c>
      <c r="AJ76" s="126" t="n">
        <f aca="false">IFERROR(AF76*G76,"NA")</f>
        <v>1270.13861811188</v>
      </c>
      <c r="AK76" s="127" t="str">
        <f aca="false">CC76</f>
        <v>Nigeria / Rural area / All</v>
      </c>
      <c r="AL76" s="138" t="s">
        <v>75</v>
      </c>
      <c r="AM76" s="142" t="n">
        <v>2018</v>
      </c>
      <c r="AN76" s="141"/>
      <c r="AO76" s="115" t="n">
        <f aca="false">IFERROR(2.52*(INDEX('LCU per US$, period average'!$A$4:$O$270,MATCH(A76,'LCU per US$, period average'!$A$4:$A$270),MATCH(AM76,'LCU per US$, period average'!$A$4:$O$4))),"NA")</f>
        <v>771.33089437799</v>
      </c>
      <c r="AP76" s="115" t="n">
        <f aca="false">AO76*30.42</f>
        <v>23463.8858069784</v>
      </c>
      <c r="AQ76" s="115" t="n">
        <f aca="false" t="array" ref="AQ76:AQ76">IFERROR(AP76/(INDEX('LCU per US$, period average'!$A$4:$O$270,MATCH(A76,'LCU per US$, period average'!$A$4:$A$270),MATCH(AM76,'LCU per US$, period average'!$A$4:$O$4))),"NA")</f>
        <v>76.6584</v>
      </c>
      <c r="AR76" s="117" t="n">
        <f aca="false">IFERROR(AQ76*HLOOKUP(AM76,'LCU per US$, period average'!$A$4:$O$270,76),"NA")</f>
        <v>64.9122378242404</v>
      </c>
      <c r="AS76" s="115" t="n">
        <f aca="false" t="array" ref="AS76:AS76">IFERROR(AP76/(INDEX('PPP private conversion factor'!$A$4:$O$270,MATCH(A76,'PPP private conversion factor'!$A$4:$A$270),MATCH(AM76,'PPP private conversion factor'!$A$4:$O$4))),"NA")</f>
        <v>191.291058536026</v>
      </c>
      <c r="AT76" s="115" t="n">
        <f aca="false">AP76*G76</f>
        <v>117319.429034892</v>
      </c>
      <c r="AU76" s="115" t="n">
        <f aca="false">IFERROR(AQ76*G76,"NA")</f>
        <v>383.292</v>
      </c>
      <c r="AV76" s="115" t="n">
        <f aca="false">IFERROR(AR76*G76,"NA")</f>
        <v>324.561189121202</v>
      </c>
      <c r="AW76" s="129" t="n">
        <f aca="false">IFERROR(AS76*G76,"NA")</f>
        <v>956.45529268013</v>
      </c>
      <c r="AX76" s="130" t="str">
        <f aca="false">CC76</f>
        <v>Nigeria / Rural area / All</v>
      </c>
      <c r="AY76" s="147"/>
      <c r="AZ76" s="134"/>
      <c r="BA76" s="134"/>
      <c r="BB76" s="115" t="str">
        <f aca="false" t="array" ref="BB76:BB76">IFERROR(BA76/(INDEX('LCU per US$, period average'!$A$4:$O$270,MATCH(A76,'LCU per US$, period average'!$A$4:$A$270),MATCH(AY76,'LCU per US$, period average'!$A$4:$O$4))),"NA")</f>
        <v>NA</v>
      </c>
      <c r="BC76" s="117" t="str">
        <f aca="false">IFERROR(BB76*HLOOKUP(AY76,'LCU per US$, period average'!$A$4:$O$270,76),"NA")</f>
        <v>NA</v>
      </c>
      <c r="BD76" s="116" t="str">
        <f aca="false" t="array" ref="BD76:BD76">IFERROR(BA76/(INDEX('PPP private conversion factor'!$A$4:$O$270,MATCH(A76,'PPP private conversion factor'!$A$4:$A$270),MATCH(AY76,'PPP private conversion factor'!$A$4:$O$4))),"NA")</f>
        <v>NA</v>
      </c>
      <c r="BE76" s="116" t="n">
        <f aca="false">IFERROR(BA76*H76,"NA")</f>
        <v>0</v>
      </c>
      <c r="BF76" s="116" t="str">
        <f aca="false">IFERROR(BB76*H76,"NA")</f>
        <v>NA</v>
      </c>
      <c r="BG76" s="116" t="str">
        <f aca="false">IFERROR(BC76*H76,"NA")</f>
        <v>NA</v>
      </c>
      <c r="BH76" s="118" t="str">
        <f aca="false">IFERROR(BD76*H76,"NA")</f>
        <v>NA</v>
      </c>
      <c r="BI76" s="116" t="str">
        <f aca="false">CC76</f>
        <v>Nigeria / Rural area / All</v>
      </c>
      <c r="BJ76" s="113" t="n">
        <v>2023</v>
      </c>
      <c r="BK76" s="132" t="s">
        <v>398</v>
      </c>
      <c r="BL76" s="133" t="s">
        <v>79</v>
      </c>
      <c r="BM76" s="115" t="n">
        <v>30000</v>
      </c>
      <c r="BN76" s="115" t="n">
        <f aca="false" t="array" ref="BN76:BN76">IFERROR(BM76/(INDEX('LCU per US$, period average'!$A$4:$O$270,MATCH(A76,'LCU per US$, period average'!$A$4:$A$270),MATCH(BJ76,'LCU per US$, period average'!A$4:$O$4))),"NA")</f>
        <v>70.4259807830587</v>
      </c>
      <c r="BO76" s="117" t="n">
        <f aca="false">IFERROR(BN76*HLOOKUP(BJ76,'LCU per US$, period average'!$A$4:$O$270,76),"NA")</f>
        <v>66.8781841909668</v>
      </c>
      <c r="BP76" s="115" t="n">
        <f aca="false" t="array" ref="BP76:BP76">IFERROR(BM76/(INDEX('PPP private conversion factor'!$A$4:$O$270,MATCH(A76,'PPP private conversion factor'!$A$4:$A$270),MATCH(BJ76,'PPP private conversion factor'!$A$4:$O$4))),"NA")</f>
        <v>162.562127697054</v>
      </c>
      <c r="BQ76" s="115" t="n">
        <f aca="false">IFERROR(BM76*I76,"NA")</f>
        <v>51300</v>
      </c>
      <c r="BR76" s="115" t="n">
        <f aca="false">IFERROR(BN76*I76,"NA")</f>
        <v>120.42842713903</v>
      </c>
      <c r="BS76" s="115" t="n">
        <f aca="false">IFERROR(BO76*I76,"NA")</f>
        <v>114.361694966553</v>
      </c>
      <c r="BT76" s="115" t="n">
        <f aca="false">IFERROR(BP76*I76,"NA")</f>
        <v>277.981238361961</v>
      </c>
      <c r="BU76" s="113" t="s">
        <v>399</v>
      </c>
      <c r="BV76" s="134" t="s">
        <v>400</v>
      </c>
      <c r="BW76" s="135"/>
      <c r="BX76" s="143"/>
      <c r="BY76" s="143"/>
      <c r="BZ76" s="143"/>
      <c r="CA76" s="143"/>
      <c r="CB76" s="143"/>
      <c r="CC76" s="136" t="str">
        <f aca="false">CONCATENATE(A76," / ",B76," area / ",C76)</f>
        <v>Nigeria / Rural area / All</v>
      </c>
      <c r="CD76" s="105" t="s">
        <v>83</v>
      </c>
    </row>
    <row r="77" customFormat="false" ht="77.6" hidden="false" customHeight="false" outlineLevel="0" collapsed="false">
      <c r="A77" s="104" t="s">
        <v>401</v>
      </c>
      <c r="B77" s="88" t="s">
        <v>82</v>
      </c>
      <c r="C77" s="90" t="s">
        <v>402</v>
      </c>
      <c r="D77" s="105" t="s">
        <v>403</v>
      </c>
      <c r="E77" s="139" t="s">
        <v>90</v>
      </c>
      <c r="F77" s="107" t="s">
        <v>172</v>
      </c>
      <c r="G77" s="146" t="n">
        <v>5.5</v>
      </c>
      <c r="H77" s="108" t="n">
        <v>2</v>
      </c>
      <c r="I77" s="109" t="n">
        <v>1.647</v>
      </c>
      <c r="J77" s="110" t="str">
        <f aca="false">CC77</f>
        <v>Pakistan / Rural area / Sialkot</v>
      </c>
      <c r="K77" s="131" t="s">
        <v>159</v>
      </c>
      <c r="L77" s="112" t="s">
        <v>404</v>
      </c>
      <c r="M77" s="147" t="n">
        <v>2022</v>
      </c>
      <c r="N77" s="137"/>
      <c r="O77" s="115" t="n">
        <f aca="false">IFERROR(S77/G77,"NA")</f>
        <v>9032.18181818182</v>
      </c>
      <c r="P77" s="116" t="n">
        <f aca="false">IFERROR(IF(ISBLANK(O77),"",T77/G77),"NA")</f>
        <v>44.0879866108635</v>
      </c>
      <c r="Q77" s="116" t="n">
        <f aca="false">IFERROR(IF(ISBLANK(O77),"",U77/G77),"NA")</f>
        <v>41.8669993145411</v>
      </c>
      <c r="R77" s="117" t="str">
        <f aca="false">IFERROR(V77/F77,"NA")</f>
        <v>NA</v>
      </c>
      <c r="S77" s="115" t="n">
        <v>49677</v>
      </c>
      <c r="T77" s="117" t="n">
        <f aca="false" t="array" ref="T77:T77">IFERROR(S77/(INDEX('LCU per US$, period average'!$A$4:$O$270,MATCH(A77,'LCU per US$, period average'!$A$4:$A$270),MATCH(M77,'LCU per US$, period average'!$A$4:$O$4))),"NA")</f>
        <v>242.483926359749</v>
      </c>
      <c r="U77" s="117" t="n">
        <f aca="false">IFERROR(T77*HLOOKUP(M77,'LCU per US$, period average'!$A$4:$O$270,76),"NA")</f>
        <v>230.268496229976</v>
      </c>
      <c r="V77" s="118" t="n">
        <f aca="false" t="array" ref="V77:V77">IFERROR(S77/(INDEX('PPP private conversion factor'!$A$4:$O$270,MATCH(A77,'PPP private conversion factor'!$A$4:$A$270),MATCH(M77,'PPP private conversion factor'!$A$4:$O$4))),"NA")</f>
        <v>1065.76453779403</v>
      </c>
      <c r="W77" s="119" t="str">
        <f aca="false">CC77</f>
        <v>Pakistan / Rural area / Sialkot</v>
      </c>
      <c r="X77" s="152" t="s">
        <v>74</v>
      </c>
      <c r="Y77" s="121" t="n">
        <v>2018</v>
      </c>
      <c r="Z77" s="122" t="n">
        <v>0.845</v>
      </c>
      <c r="AA77" s="123" t="n">
        <v>6.85</v>
      </c>
      <c r="AB77" s="123" t="n">
        <v>248.7</v>
      </c>
      <c r="AC77" s="124" t="n">
        <f aca="false" t="array" ref="AC77:AC77">IFERROR(AE77/(INDEX('LCU per US$, period average'!$A$4:$O$270,MATCH(A77,'LCU per US$, period average'!$A$4:$A$270),MATCH(Y77,'LCU per US$, period average'!$A$4:$O$4))),"NA")</f>
        <v>62.1014719818276</v>
      </c>
      <c r="AD77" s="125" t="n">
        <f aca="false">IFERROR(AC77*HLOOKUP(Y77,'LCU per US$, period average'!$B$4:$O$270,76),"NA")</f>
        <v>52.5858290613918</v>
      </c>
      <c r="AE77" s="124" t="n">
        <f aca="false">IFERROR(AB77*30.42,"NA")</f>
        <v>7565.454</v>
      </c>
      <c r="AF77" s="124" t="n">
        <f aca="false" t="array" ref="AF77:AF77">IFERROR(AE77/(INDEX('PPP private conversion factor'!$A$4:$O$270,MATCH(A77,'PPP private conversion factor'!$A$4:$A$270),MATCH(Y77,'PPP private conversion factor'!$A$4:$O$4))),"NA")</f>
        <v>221.820799244716</v>
      </c>
      <c r="AG77" s="126" t="n">
        <f aca="false">IFERROR(AC77*G77,"NA")</f>
        <v>341.558095900052</v>
      </c>
      <c r="AH77" s="126" t="n">
        <f aca="false">IFERROR(AD77*G77,"NA")</f>
        <v>289.222059837655</v>
      </c>
      <c r="AI77" s="126" t="n">
        <f aca="false">IFERROR(AE77*G77,"NA")</f>
        <v>41609.997</v>
      </c>
      <c r="AJ77" s="126" t="n">
        <f aca="false">IFERROR(AF77*G77,"NA")</f>
        <v>1220.01439584594</v>
      </c>
      <c r="AK77" s="127" t="str">
        <f aca="false">CC77</f>
        <v>Pakistan / Rural area / Sialkot</v>
      </c>
      <c r="AL77" s="138" t="s">
        <v>75</v>
      </c>
      <c r="AM77" s="142" t="n">
        <v>2015</v>
      </c>
      <c r="AN77" s="141" t="s">
        <v>405</v>
      </c>
      <c r="AO77" s="115" t="n">
        <f aca="false">IFERROR(2.99*(INDEX('LCU per US$, period average'!$A$4:$O$270,MATCH(A77,'LCU per US$, period average'!$A$4:$A$270),MATCH(AM77,'LCU per US$, period average'!$A$4:$O$4))),"NA")</f>
        <v>307.280122097978</v>
      </c>
      <c r="AP77" s="115" t="n">
        <f aca="false">AO77*30.42</f>
        <v>9347.4613142205</v>
      </c>
      <c r="AQ77" s="115" t="n">
        <f aca="false" t="array" ref="AQ77:AQ77">IFERROR(AP77/(INDEX('LCU per US$, period average'!$A$4:$O$270,MATCH(A77,'LCU per US$, period average'!$A$4:$A$270),MATCH(AM77,'LCU per US$, period average'!$A$4:$O$4))),"NA")</f>
        <v>90.9558</v>
      </c>
      <c r="AR77" s="117" t="n">
        <f aca="false">IFERROR(AQ77*HLOOKUP(AM77,'LCU per US$, period average'!$A$4:$O$270,76),"NA")</f>
        <v>81.9781372244929</v>
      </c>
      <c r="AS77" s="115" t="n">
        <f aca="false" t="array" ref="AS77:AS77">IFERROR(AP77/(INDEX('PPP private conversion factor'!$A$4:$O$270,MATCH(A77,'PPP private conversion factor'!$A$4:$A$270),MATCH(AM77,'PPP private conversion factor'!$A$4:$O$4))),"NA")</f>
        <v>297.999390929812</v>
      </c>
      <c r="AT77" s="115" t="n">
        <f aca="false">AP77*G77</f>
        <v>51411.0372282128</v>
      </c>
      <c r="AU77" s="115" t="n">
        <f aca="false">IFERROR(AQ77*G77,"NA")</f>
        <v>500.2569</v>
      </c>
      <c r="AV77" s="115" t="n">
        <f aca="false">IFERROR(AR77*G77,"NA")</f>
        <v>450.879754734711</v>
      </c>
      <c r="AW77" s="129" t="n">
        <f aca="false">IFERROR(AS77*G77,"NA")</f>
        <v>1638.99665011397</v>
      </c>
      <c r="AX77" s="130" t="str">
        <f aca="false">CC77</f>
        <v>Pakistan / Rural area / Sialkot</v>
      </c>
      <c r="AY77" s="147" t="n">
        <v>2022</v>
      </c>
      <c r="AZ77" s="149" t="s">
        <v>77</v>
      </c>
      <c r="BA77" s="116" t="n">
        <v>30163</v>
      </c>
      <c r="BB77" s="115" t="n">
        <f aca="false" t="array" ref="BB77:BB77">IFERROR(BA77/(INDEX('LCU per US$, period average'!$A$4:$O$270,MATCH(A77,'LCU per US$, period average'!$A$4:$A$270),MATCH(AY77,'LCU per US$, period average'!$A$4:$O$4))),"NA")</f>
        <v>147.231971954609</v>
      </c>
      <c r="BC77" s="117" t="n">
        <f aca="false">IFERROR(BB77*HLOOKUP(AY77,'LCU per US$, period average'!$A$4:$O$270,76),"NA")</f>
        <v>139.814977792233</v>
      </c>
      <c r="BD77" s="116" t="n">
        <f aca="false" t="array" ref="BD77:BD77">IFERROR(BA77/(INDEX('PPP private conversion factor'!$A$4:$O$270,MATCH(A77,'PPP private conversion factor'!$A$4:$A$270),MATCH(AY77,'PPP private conversion factor'!$A$4:$O$4))),"NA")</f>
        <v>647.113468073378</v>
      </c>
      <c r="BE77" s="116" t="n">
        <f aca="false">IFERROR(BA77*H77,"NA")</f>
        <v>60326</v>
      </c>
      <c r="BF77" s="116" t="n">
        <f aca="false">IFERROR(BB77*H77,"NA")</f>
        <v>294.463943909218</v>
      </c>
      <c r="BG77" s="116" t="n">
        <f aca="false">IFERROR(BC77*H77,"NA")</f>
        <v>279.629955584466</v>
      </c>
      <c r="BH77" s="118" t="n">
        <f aca="false">IFERROR(BD77*H77,"NA")</f>
        <v>1294.22693614676</v>
      </c>
      <c r="BI77" s="116" t="str">
        <f aca="false">CC77</f>
        <v>Pakistan / Rural area / Sialkot</v>
      </c>
      <c r="BJ77" s="113" t="n">
        <v>2023</v>
      </c>
      <c r="BK77" s="132" t="s">
        <v>406</v>
      </c>
      <c r="BL77" s="158" t="s">
        <v>79</v>
      </c>
      <c r="BM77" s="115" t="n">
        <v>25911</v>
      </c>
      <c r="BN77" s="115" t="n">
        <f aca="false" t="array" ref="BN77:BN77">IFERROR(BM77/(INDEX('LCU per US$, period average'!$A$4:$O$270,MATCH(A77,'LCU per US$, period average'!$A$4:$A$270),MATCH(BJ77,'LCU per US$, period average'!A$4:$O$4))),"NA")</f>
        <v>126.477062139571</v>
      </c>
      <c r="BO77" s="117" t="n">
        <f aca="false">IFERROR(BN77*HLOOKUP(BJ77,'LCU per US$, period average'!$A$4:$O$270,76),"NA")</f>
        <v>120.105622437243</v>
      </c>
      <c r="BP77" s="115" t="n">
        <f aca="false" t="array" ref="BP77:BP77">IFERROR(BM77/(INDEX('PPP private conversion factor'!$A$4:$O$270,MATCH(A77,'PPP private conversion factor'!$A$4:$A$270),MATCH(BJ77,'PPP private conversion factor'!$A$4:$O$4))),"NA")</f>
        <v>555.891558241863</v>
      </c>
      <c r="BQ77" s="115" t="n">
        <f aca="false">IFERROR(BM77*I77,"NA")</f>
        <v>42675.417</v>
      </c>
      <c r="BR77" s="115" t="n">
        <f aca="false">IFERROR(BN77*I77,"NA")</f>
        <v>208.307721343873</v>
      </c>
      <c r="BS77" s="115" t="n">
        <f aca="false">IFERROR(BO77*I77,"NA")</f>
        <v>197.813960154139</v>
      </c>
      <c r="BT77" s="115" t="n">
        <f aca="false">IFERROR(BP77*I77,"NA")</f>
        <v>915.553396424348</v>
      </c>
      <c r="BU77" s="113" t="s">
        <v>407</v>
      </c>
      <c r="BV77" s="134" t="s">
        <v>408</v>
      </c>
      <c r="BW77" s="135"/>
      <c r="BX77" s="183"/>
      <c r="BY77" s="183"/>
      <c r="BZ77" s="183"/>
      <c r="CA77" s="183"/>
      <c r="CB77" s="183"/>
      <c r="CC77" s="136" t="str">
        <f aca="false">CONCATENATE(A77," / ",B77," area / ",C77)</f>
        <v>Pakistan / Rural area / Sialkot</v>
      </c>
      <c r="CD77" s="105" t="s">
        <v>403</v>
      </c>
    </row>
    <row r="78" customFormat="false" ht="90.25" hidden="false" customHeight="false" outlineLevel="0" collapsed="false">
      <c r="A78" s="104" t="s">
        <v>401</v>
      </c>
      <c r="B78" s="88" t="s">
        <v>87</v>
      </c>
      <c r="C78" s="90" t="s">
        <v>402</v>
      </c>
      <c r="D78" s="105" t="s">
        <v>409</v>
      </c>
      <c r="E78" s="139" t="s">
        <v>90</v>
      </c>
      <c r="F78" s="107" t="s">
        <v>172</v>
      </c>
      <c r="G78" s="146" t="n">
        <v>5</v>
      </c>
      <c r="H78" s="108" t="n">
        <v>2</v>
      </c>
      <c r="I78" s="109" t="n">
        <v>1.534</v>
      </c>
      <c r="J78" s="110" t="str">
        <f aca="false">CC78</f>
        <v>Pakistan / Urban area / Sialkot</v>
      </c>
      <c r="K78" s="131" t="s">
        <v>159</v>
      </c>
      <c r="L78" s="112" t="s">
        <v>410</v>
      </c>
      <c r="M78" s="147" t="n">
        <v>2022</v>
      </c>
      <c r="N78" s="137"/>
      <c r="O78" s="115" t="n">
        <f aca="false">IFERROR(S78/G78,"NA")</f>
        <v>10549.8</v>
      </c>
      <c r="P78" s="116" t="n">
        <f aca="false">IFERROR(IF(ISBLANK(O78),"",T78/G78),"NA")</f>
        <v>51.4958014032667</v>
      </c>
      <c r="Q78" s="116" t="n">
        <f aca="false">IFERROR(IF(ISBLANK(O78),"",U78/G78),"NA")</f>
        <v>48.9016362003946</v>
      </c>
      <c r="R78" s="117" t="str">
        <f aca="false">IFERROR(V78/F78,"NA")</f>
        <v>NA</v>
      </c>
      <c r="S78" s="115" t="n">
        <v>52749</v>
      </c>
      <c r="T78" s="117" t="n">
        <f aca="false" t="array" ref="T78:T78">IFERROR(S78/(INDEX('LCU per US$, period average'!$A$4:$O$270,MATCH(A78,'LCU per US$, period average'!$A$4:$A$270),MATCH(M78,'LCU per US$, period average'!$A$4:$O$4))),"NA")</f>
        <v>257.479007016333</v>
      </c>
      <c r="U78" s="117" t="n">
        <f aca="false">IFERROR(T78*HLOOKUP(M78,'LCU per US$, period average'!$A$4:$O$270,76),"NA")</f>
        <v>244.508181001973</v>
      </c>
      <c r="V78" s="118" t="n">
        <f aca="false" t="array" ref="V78:V78">IFERROR(S78/(INDEX('PPP private conversion factor'!$A$4:$O$270,MATCH(A78,'PPP private conversion factor'!$A$4:$A$270),MATCH(M78,'PPP private conversion factor'!$A$4:$O$4))),"NA")</f>
        <v>1131.6708658755</v>
      </c>
      <c r="W78" s="119" t="str">
        <f aca="false">CC78</f>
        <v>Pakistan / Urban area / Sialkot</v>
      </c>
      <c r="X78" s="152" t="s">
        <v>74</v>
      </c>
      <c r="Y78" s="121" t="n">
        <v>2018</v>
      </c>
      <c r="Z78" s="122" t="n">
        <v>0.845</v>
      </c>
      <c r="AA78" s="123" t="n">
        <v>6.85</v>
      </c>
      <c r="AB78" s="123" t="n">
        <v>248.7</v>
      </c>
      <c r="AC78" s="124" t="n">
        <f aca="false" t="array" ref="AC78:AC78">IFERROR(AE78/(INDEX('LCU per US$, period average'!$A$4:$O$270,MATCH(A78,'LCU per US$, period average'!$A$4:$A$270),MATCH(Y78,'LCU per US$, period average'!$A$4:$O$4))),"NA")</f>
        <v>62.1014719818276</v>
      </c>
      <c r="AD78" s="125" t="n">
        <f aca="false">IFERROR(AC78*HLOOKUP(Y78,'LCU per US$, period average'!$B$4:$O$270,76),"NA")</f>
        <v>52.5858290613918</v>
      </c>
      <c r="AE78" s="124" t="n">
        <f aca="false">IFERROR(AB78*30.42,"NA")</f>
        <v>7565.454</v>
      </c>
      <c r="AF78" s="124" t="n">
        <f aca="false" t="array" ref="AF78:AF78">IFERROR(AE78/(INDEX('PPP private conversion factor'!$A$4:$O$270,MATCH(A78,'PPP private conversion factor'!$A$4:$A$270),MATCH(Y78,'PPP private conversion factor'!$A$4:$O$4))),"NA")</f>
        <v>221.820799244716</v>
      </c>
      <c r="AG78" s="126" t="n">
        <f aca="false">IFERROR(AC78*G78,"NA")</f>
        <v>310.507359909138</v>
      </c>
      <c r="AH78" s="126" t="n">
        <f aca="false">IFERROR(AD78*G78,"NA")</f>
        <v>262.929145306959</v>
      </c>
      <c r="AI78" s="126" t="n">
        <f aca="false">IFERROR(AE78*G78,"NA")</f>
        <v>37827.27</v>
      </c>
      <c r="AJ78" s="126" t="n">
        <f aca="false">IFERROR(AF78*G78,"NA")</f>
        <v>1109.10399622358</v>
      </c>
      <c r="AK78" s="127" t="str">
        <f aca="false">CC78</f>
        <v>Pakistan / Urban area / Sialkot</v>
      </c>
      <c r="AL78" s="138" t="s">
        <v>75</v>
      </c>
      <c r="AM78" s="142" t="n">
        <v>2015</v>
      </c>
      <c r="AN78" s="141" t="s">
        <v>405</v>
      </c>
      <c r="AO78" s="115" t="n">
        <f aca="false">IFERROR(2.99*(INDEX('LCU per US$, period average'!$A$4:$O$270,MATCH(A78,'LCU per US$, period average'!$A$4:$A$270),MATCH(AM78,'LCU per US$, period average'!$A$4:$O$4))),"NA")</f>
        <v>307.280122097978</v>
      </c>
      <c r="AP78" s="115" t="n">
        <f aca="false">AO78*30.42</f>
        <v>9347.4613142205</v>
      </c>
      <c r="AQ78" s="115" t="n">
        <f aca="false" t="array" ref="AQ78:AQ78">IFERROR(AP78/(INDEX('LCU per US$, period average'!$A$4:$O$270,MATCH(A78,'LCU per US$, period average'!$A$4:$A$270),MATCH(AM78,'LCU per US$, period average'!$A$4:$O$4))),"NA")</f>
        <v>90.9558</v>
      </c>
      <c r="AR78" s="117" t="n">
        <f aca="false">IFERROR(AQ78*HLOOKUP(AM78,'LCU per US$, period average'!$A$4:$O$270,76),"NA")</f>
        <v>81.9781372244929</v>
      </c>
      <c r="AS78" s="115" t="n">
        <f aca="false" t="array" ref="AS78:AS78">IFERROR(AP78/(INDEX('PPP private conversion factor'!$A$4:$O$270,MATCH(A78,'PPP private conversion factor'!$A$4:$A$270),MATCH(AM78,'PPP private conversion factor'!$A$4:$O$4))),"NA")</f>
        <v>297.999390929812</v>
      </c>
      <c r="AT78" s="115" t="n">
        <f aca="false">AP78*G78</f>
        <v>46737.3065711025</v>
      </c>
      <c r="AU78" s="115" t="n">
        <f aca="false">IFERROR(AQ78*G78,"NA")</f>
        <v>454.779</v>
      </c>
      <c r="AV78" s="115" t="n">
        <f aca="false">IFERROR(AR78*G78,"NA")</f>
        <v>409.890686122465</v>
      </c>
      <c r="AW78" s="129" t="n">
        <f aca="false">IFERROR(AS78*G78,"NA")</f>
        <v>1489.99695464906</v>
      </c>
      <c r="AX78" s="130" t="str">
        <f aca="false">CC78</f>
        <v>Pakistan / Urban area / Sialkot</v>
      </c>
      <c r="AY78" s="147" t="n">
        <v>2022</v>
      </c>
      <c r="AZ78" s="149" t="s">
        <v>77</v>
      </c>
      <c r="BA78" s="116" t="n">
        <v>34284</v>
      </c>
      <c r="BB78" s="115" t="n">
        <f aca="false" t="array" ref="BB78:BB78">IFERROR(BA78/(INDEX('LCU per US$, period average'!$A$4:$O$270,MATCH(A78,'LCU per US$, period average'!$A$4:$A$270),MATCH(AY78,'LCU per US$, period average'!$A$4:$O$4))),"NA")</f>
        <v>167.347443108836</v>
      </c>
      <c r="BC78" s="117" t="n">
        <f aca="false">IFERROR(BB78*HLOOKUP(AY78,'LCU per US$, period average'!$A$4:$O$270,76),"NA")</f>
        <v>158.91710700623</v>
      </c>
      <c r="BD78" s="116" t="n">
        <f aca="false" t="array" ref="BD78:BD78">IFERROR(BA78/(INDEX('PPP private conversion factor'!$A$4:$O$270,MATCH(A78,'PPP private conversion factor'!$A$4:$A$270),MATCH(AY78,'PPP private conversion factor'!$A$4:$O$4))),"NA")</f>
        <v>735.524919252982</v>
      </c>
      <c r="BE78" s="116" t="n">
        <f aca="false">IFERROR(BA78*H78,"NA")</f>
        <v>68568</v>
      </c>
      <c r="BF78" s="116" t="n">
        <f aca="false">IFERROR(BB78*H78,"NA")</f>
        <v>334.694886217671</v>
      </c>
      <c r="BG78" s="116" t="n">
        <f aca="false">IFERROR(BC78*H78,"NA")</f>
        <v>317.83421401246</v>
      </c>
      <c r="BH78" s="118" t="n">
        <f aca="false">IFERROR(BD78*H78,"NA")</f>
        <v>1471.04983850596</v>
      </c>
      <c r="BI78" s="116" t="str">
        <f aca="false">CC78</f>
        <v>Pakistan / Urban area / Sialkot</v>
      </c>
      <c r="BJ78" s="113" t="n">
        <v>2023</v>
      </c>
      <c r="BK78" s="132" t="s">
        <v>411</v>
      </c>
      <c r="BL78" s="158" t="s">
        <v>79</v>
      </c>
      <c r="BM78" s="115" t="n">
        <v>30089</v>
      </c>
      <c r="BN78" s="115" t="n">
        <f aca="false" t="array" ref="BN78:BN78">IFERROR(BM78/(INDEX('LCU per US$, period average'!$A$4:$O$270,MATCH(A78,'LCU per US$, period average'!$A$4:$A$270),MATCH(BJ78,'LCU per US$, period average'!A$4:$O$4))),"NA")</f>
        <v>146.870762329418</v>
      </c>
      <c r="BO78" s="117" t="n">
        <f aca="false">IFERROR(BN78*HLOOKUP(BJ78,'LCU per US$, period average'!$A$4:$O$270,76),"NA")</f>
        <v>139.471964552283</v>
      </c>
      <c r="BP78" s="115" t="n">
        <f aca="false" t="array" ref="BP78:BP78">IFERROR(BM78/(INDEX('PPP private conversion factor'!$A$4:$O$270,MATCH(A78,'PPP private conversion factor'!$A$4:$A$270),MATCH(BJ78,'PPP private conversion factor'!$A$4:$O$4))),"NA")</f>
        <v>645.525880743291</v>
      </c>
      <c r="BQ78" s="115" t="n">
        <f aca="false">IFERROR(BM78*I78,"NA")</f>
        <v>46156.526</v>
      </c>
      <c r="BR78" s="115" t="n">
        <f aca="false">IFERROR(BN78*I78,"NA")</f>
        <v>225.299749413327</v>
      </c>
      <c r="BS78" s="115" t="n">
        <f aca="false">IFERROR(BO78*I78,"NA")</f>
        <v>213.949993623202</v>
      </c>
      <c r="BT78" s="115" t="n">
        <f aca="false">IFERROR(BP78*I78,"NA")</f>
        <v>990.236701060208</v>
      </c>
      <c r="BU78" s="113" t="s">
        <v>407</v>
      </c>
      <c r="BV78" s="134" t="s">
        <v>408</v>
      </c>
      <c r="BW78" s="135"/>
      <c r="BX78" s="183"/>
      <c r="BY78" s="183"/>
      <c r="BZ78" s="183"/>
      <c r="CA78" s="183"/>
      <c r="CB78" s="183"/>
      <c r="CC78" s="136" t="str">
        <f aca="false">CONCATENATE(A78," / ",B78," area / ",C78)</f>
        <v>Pakistan / Urban area / Sialkot</v>
      </c>
      <c r="CD78" s="105" t="s">
        <v>409</v>
      </c>
    </row>
    <row r="79" customFormat="false" ht="77.6" hidden="false" customHeight="false" outlineLevel="0" collapsed="false">
      <c r="A79" s="178" t="s">
        <v>401</v>
      </c>
      <c r="B79" s="179" t="s">
        <v>82</v>
      </c>
      <c r="C79" s="180" t="s">
        <v>412</v>
      </c>
      <c r="D79" s="105" t="s">
        <v>413</v>
      </c>
      <c r="E79" s="139" t="s">
        <v>90</v>
      </c>
      <c r="F79" s="107" t="n">
        <v>2022</v>
      </c>
      <c r="G79" s="146" t="n">
        <v>6</v>
      </c>
      <c r="H79" s="108" t="n">
        <v>2</v>
      </c>
      <c r="I79" s="109" t="n">
        <v>1.48</v>
      </c>
      <c r="J79" s="110" t="str">
        <f aca="false">CC79</f>
        <v>Pakistan / Rural area / Khyber Pakhtunkhwa (KP)</v>
      </c>
      <c r="K79" s="133" t="s">
        <v>72</v>
      </c>
      <c r="L79" s="140" t="s">
        <v>414</v>
      </c>
      <c r="M79" s="147" t="n">
        <v>2022</v>
      </c>
      <c r="N79" s="137"/>
      <c r="O79" s="115" t="n">
        <f aca="false">IFERROR(S79/G79,"NA")</f>
        <v>10857</v>
      </c>
      <c r="P79" s="116" t="n">
        <f aca="false">IFERROR(IF(ISBLANK(O79),"",T79/G79),"NA")</f>
        <v>52.9953094689251</v>
      </c>
      <c r="Q79" s="116" t="n">
        <f aca="false">IFERROR(IF(ISBLANK(O79),"",U79/G79),"NA")</f>
        <v>50.3256046775943</v>
      </c>
      <c r="R79" s="117" t="n">
        <f aca="false">IFERROR(V79/F79,"NA")</f>
        <v>0.691171531107557</v>
      </c>
      <c r="S79" s="115" t="n">
        <v>65142</v>
      </c>
      <c r="T79" s="117" t="n">
        <f aca="false" t="array" ref="T79:T79">IFERROR(S79/(INDEX('LCU per US$, period average'!$A$4:$O$270,MATCH(A79,'LCU per US$, period average'!$A$4:$A$270),MATCH(M79,'LCU per US$, period average'!$A$4:$O$4))),"NA")</f>
        <v>317.971856813551</v>
      </c>
      <c r="U79" s="117" t="n">
        <f aca="false">IFERROR(T79*HLOOKUP(M79,'LCU per US$, period average'!$A$4:$O$270,76),"NA")</f>
        <v>301.953628065566</v>
      </c>
      <c r="V79" s="118" t="n">
        <f aca="false" t="array" ref="V79:V79">IFERROR(S79/(INDEX('PPP private conversion factor'!$A$4:$O$270,MATCH(A79,'PPP private conversion factor'!$A$4:$A$270),MATCH(M79,'PPP private conversion factor'!$A$4:$O$4))),"NA")</f>
        <v>1397.54883589948</v>
      </c>
      <c r="W79" s="119" t="str">
        <f aca="false">CC79</f>
        <v>Pakistan / Rural area / Khyber Pakhtunkhwa (KP)</v>
      </c>
      <c r="X79" s="152" t="s">
        <v>74</v>
      </c>
      <c r="Y79" s="121" t="n">
        <v>2018</v>
      </c>
      <c r="Z79" s="122" t="n">
        <v>0.845</v>
      </c>
      <c r="AA79" s="123" t="n">
        <v>6.85</v>
      </c>
      <c r="AB79" s="123" t="n">
        <v>248.7</v>
      </c>
      <c r="AC79" s="124" t="n">
        <f aca="false" t="array" ref="AC79:AC79">IFERROR(AE79/(INDEX('LCU per US$, period average'!$A$4:$O$270,MATCH(A79,'LCU per US$, period average'!$A$4:$A$270),MATCH(Y79,'LCU per US$, period average'!$A$4:$O$4))),"NA")</f>
        <v>62.1014719818276</v>
      </c>
      <c r="AD79" s="125" t="n">
        <f aca="false">IFERROR(AC79*HLOOKUP(Y79,'LCU per US$, period average'!$B$4:$O$270,76),"NA")</f>
        <v>52.5858290613918</v>
      </c>
      <c r="AE79" s="124" t="n">
        <f aca="false">IFERROR(AB79*30.42,"NA")</f>
        <v>7565.454</v>
      </c>
      <c r="AF79" s="124" t="n">
        <f aca="false" t="array" ref="AF79:AF79">IFERROR(AE79/(INDEX('PPP private conversion factor'!$A$4:$O$270,MATCH(A79,'PPP private conversion factor'!$A$4:$A$270),MATCH(Y79,'PPP private conversion factor'!$A$4:$O$4))),"NA")</f>
        <v>221.820799244716</v>
      </c>
      <c r="AG79" s="126" t="n">
        <f aca="false">IFERROR(AC79*G79,"NA")</f>
        <v>372.608831890966</v>
      </c>
      <c r="AH79" s="126" t="n">
        <f aca="false">IFERROR(AD79*G79,"NA")</f>
        <v>315.514974368351</v>
      </c>
      <c r="AI79" s="126" t="n">
        <f aca="false">IFERROR(AE79*G79,"NA")</f>
        <v>45392.724</v>
      </c>
      <c r="AJ79" s="126" t="n">
        <f aca="false">IFERROR(AF79*G79,"NA")</f>
        <v>1330.9247954683</v>
      </c>
      <c r="AK79" s="127" t="str">
        <f aca="false">CC79</f>
        <v>Pakistan / Rural area / Khyber Pakhtunkhwa (KP)</v>
      </c>
      <c r="AL79" s="138" t="s">
        <v>75</v>
      </c>
      <c r="AM79" s="142" t="n">
        <v>2015</v>
      </c>
      <c r="AN79" s="141" t="s">
        <v>405</v>
      </c>
      <c r="AO79" s="115" t="n">
        <f aca="false">IFERROR(2.99*(INDEX('LCU per US$, period average'!$A$4:$O$270,MATCH(A79,'LCU per US$, period average'!$A$4:$A$270),MATCH(AM79,'LCU per US$, period average'!$A$4:$O$4))),"NA")</f>
        <v>307.280122097978</v>
      </c>
      <c r="AP79" s="115" t="n">
        <f aca="false">AO79*30.42</f>
        <v>9347.4613142205</v>
      </c>
      <c r="AQ79" s="115" t="n">
        <f aca="false" t="array" ref="AQ79:AQ79">IFERROR(AP79/(INDEX('LCU per US$, period average'!$A$4:$O$270,MATCH(A79,'LCU per US$, period average'!$A$4:$A$270),MATCH(AM79,'LCU per US$, period average'!$A$4:$O$4))),"NA")</f>
        <v>90.9558</v>
      </c>
      <c r="AR79" s="117" t="n">
        <f aca="false">IFERROR(AQ79*HLOOKUP(AM79,'LCU per US$, period average'!$A$4:$O$270,76),"NA")</f>
        <v>81.9781372244929</v>
      </c>
      <c r="AS79" s="115" t="n">
        <f aca="false" t="array" ref="AS79:AS79">IFERROR(AP79/(INDEX('PPP private conversion factor'!$A$4:$O$270,MATCH(A79,'PPP private conversion factor'!$A$4:$A$270),MATCH(AM79,'PPP private conversion factor'!$A$4:$O$4))),"NA")</f>
        <v>297.999390929812</v>
      </c>
      <c r="AT79" s="115" t="n">
        <f aca="false">AP79*G79</f>
        <v>56084.767885323</v>
      </c>
      <c r="AU79" s="115" t="n">
        <f aca="false">IFERROR(AQ79*G79,"NA")</f>
        <v>545.7348</v>
      </c>
      <c r="AV79" s="115" t="n">
        <f aca="false">IFERROR(AR79*G79,"NA")</f>
        <v>491.868823346958</v>
      </c>
      <c r="AW79" s="129" t="n">
        <f aca="false">IFERROR(AS79*G79,"NA")</f>
        <v>1787.99634557887</v>
      </c>
      <c r="AX79" s="130" t="str">
        <f aca="false">CC79</f>
        <v>Pakistan / Rural area / Khyber Pakhtunkhwa (KP)</v>
      </c>
      <c r="AY79" s="147" t="n">
        <v>2022</v>
      </c>
      <c r="AZ79" s="149" t="s">
        <v>77</v>
      </c>
      <c r="BA79" s="116" t="n">
        <v>44190</v>
      </c>
      <c r="BB79" s="115" t="n">
        <f aca="false" t="array" ref="BB79:BB79">IFERROR(BA79/(INDEX('LCU per US$, period average'!$A$4:$O$270,MATCH(A79,'LCU per US$, period average'!$A$4:$A$270),MATCH(AY79,'LCU per US$, period average'!$A$4:$O$4))),"NA")</f>
        <v>215.700720772939</v>
      </c>
      <c r="BC79" s="117" t="n">
        <f aca="false">IFERROR(BB79*HLOOKUP(AY79,'LCU per US$, period average'!$A$4:$O$270,76),"NA")</f>
        <v>204.834528019056</v>
      </c>
      <c r="BD79" s="116" t="n">
        <f aca="false" t="array" ref="BD79:BD79">IFERROR(BA79/(INDEX('PPP private conversion factor'!$A$4:$O$270,MATCH(A79,'PPP private conversion factor'!$A$4:$A$270),MATCH(AY79,'PPP private conversion factor'!$A$4:$O$4))),"NA")</f>
        <v>948.04708265632</v>
      </c>
      <c r="BE79" s="116" t="n">
        <f aca="false">IFERROR(BA79*H79,"NA")</f>
        <v>88380</v>
      </c>
      <c r="BF79" s="116" t="n">
        <f aca="false">IFERROR(BB79*H79,"NA")</f>
        <v>431.401441545879</v>
      </c>
      <c r="BG79" s="116" t="n">
        <f aca="false">IFERROR(BC79*H79,"NA")</f>
        <v>409.669056038112</v>
      </c>
      <c r="BH79" s="118" t="n">
        <f aca="false">IFERROR(BD79*H79,"NA")</f>
        <v>1896.09416531264</v>
      </c>
      <c r="BI79" s="116" t="str">
        <f aca="false">CC79</f>
        <v>Pakistan / Rural area / Khyber Pakhtunkhwa (KP)</v>
      </c>
      <c r="BJ79" s="113" t="n">
        <v>2023</v>
      </c>
      <c r="BK79" s="132" t="s">
        <v>411</v>
      </c>
      <c r="BL79" s="158" t="s">
        <v>79</v>
      </c>
      <c r="BM79" s="115" t="n">
        <v>30090</v>
      </c>
      <c r="BN79" s="115" t="n">
        <f aca="false" t="array" ref="BN79:BN79">IFERROR(BM79/(INDEX('LCU per US$, period average'!$A$4:$O$270,MATCH(A79,'LCU per US$, period average'!$A$4:$A$270),MATCH(BJ79,'LCU per US$, period average'!A$4:$O$4))),"NA")</f>
        <v>146.875643540569</v>
      </c>
      <c r="BO79" s="117" t="n">
        <f aca="false">IFERROR(BN79*HLOOKUP(BJ79,'LCU per US$, period average'!$A$4:$O$270,76),"NA")</f>
        <v>139.476599866336</v>
      </c>
      <c r="BP79" s="115" t="n">
        <f aca="false" t="array" ref="BP79:BP79">IFERROR(BM79/(INDEX('PPP private conversion factor'!$A$4:$O$270,MATCH(A79,'PPP private conversion factor'!$A$4:$A$270),MATCH(BJ79,'PPP private conversion factor'!$A$4:$O$4))),"NA")</f>
        <v>645.54733462613</v>
      </c>
      <c r="BQ79" s="115" t="n">
        <f aca="false">IFERROR(BM79*I79,"NA")</f>
        <v>44533.2</v>
      </c>
      <c r="BR79" s="115" t="n">
        <f aca="false">IFERROR(BN79*I79,"NA")</f>
        <v>217.375952440042</v>
      </c>
      <c r="BS79" s="115" t="n">
        <f aca="false">IFERROR(BO79*I79,"NA")</f>
        <v>206.425367802177</v>
      </c>
      <c r="BT79" s="115" t="n">
        <f aca="false">IFERROR(BP79*I79,"NA")</f>
        <v>955.410055246672</v>
      </c>
      <c r="BU79" s="113" t="s">
        <v>407</v>
      </c>
      <c r="BV79" s="134" t="s">
        <v>408</v>
      </c>
      <c r="BW79" s="181"/>
      <c r="BX79" s="184"/>
      <c r="BY79" s="184"/>
      <c r="BZ79" s="184"/>
      <c r="CA79" s="184"/>
      <c r="CB79" s="184"/>
      <c r="CC79" s="136" t="str">
        <f aca="false">CONCATENATE(A79," / ",B79," area / ",C79)</f>
        <v>Pakistan / Rural area / Khyber Pakhtunkhwa (KP)</v>
      </c>
      <c r="CD79" s="105" t="s">
        <v>413</v>
      </c>
    </row>
    <row r="80" customFormat="false" ht="77.6" hidden="false" customHeight="false" outlineLevel="0" collapsed="false">
      <c r="A80" s="104" t="s">
        <v>415</v>
      </c>
      <c r="B80" s="88" t="s">
        <v>82</v>
      </c>
      <c r="C80" s="90" t="s">
        <v>68</v>
      </c>
      <c r="D80" s="105" t="s">
        <v>83</v>
      </c>
      <c r="E80" s="176" t="s">
        <v>70</v>
      </c>
      <c r="F80" s="107" t="s">
        <v>340</v>
      </c>
      <c r="G80" s="146" t="n">
        <v>4</v>
      </c>
      <c r="H80" s="108" t="n">
        <v>2</v>
      </c>
      <c r="I80" s="109" t="n">
        <v>1.68</v>
      </c>
      <c r="J80" s="110" t="str">
        <f aca="false">CC80</f>
        <v>Panama / Rural area / All</v>
      </c>
      <c r="K80" s="185" t="s">
        <v>159</v>
      </c>
      <c r="L80" s="112" t="s">
        <v>414</v>
      </c>
      <c r="M80" s="147" t="n">
        <v>2022</v>
      </c>
      <c r="N80" s="137" t="n">
        <v>534</v>
      </c>
      <c r="O80" s="115" t="n">
        <f aca="false">IFERROR(S80/G80,"NA")</f>
        <v>224.28</v>
      </c>
      <c r="P80" s="116" t="n">
        <f aca="false">IFERROR(IF(ISBLANK(O80),"",T80/G80),"NA")</f>
        <v>224.28</v>
      </c>
      <c r="Q80" s="116" t="n">
        <f aca="false">IFERROR(IF(ISBLANK(O80),"",U80/G80),"NA")</f>
        <v>212.981615358039</v>
      </c>
      <c r="R80" s="117" t="str">
        <f aca="false">IFERROR(V80/F80,"NA")</f>
        <v>NA</v>
      </c>
      <c r="S80" s="115" t="n">
        <f aca="false">N80*I80</f>
        <v>897.12</v>
      </c>
      <c r="T80" s="117" t="n">
        <f aca="false" t="array" ref="T80:T80">IFERROR(S80/(INDEX('LCU per US$, period average'!$A$4:$O$270,MATCH(A80,'LCU per US$, period average'!$A$4:$A$270),MATCH(M80,'LCU per US$, period average'!$A$4:$O$4))),"NA")</f>
        <v>897.12</v>
      </c>
      <c r="U80" s="117" t="n">
        <f aca="false">IFERROR(T80*HLOOKUP(M80,'LCU per US$, period average'!$A$4:$O$270,76),"NA")</f>
        <v>851.926461432155</v>
      </c>
      <c r="V80" s="118" t="n">
        <f aca="false" t="array" ref="V80:V80">IFERROR(S80/(INDEX('PPP private conversion factor'!$A$4:$O$270,MATCH(A80,'PPP private conversion factor'!$A$4:$A$270),MATCH(M80,'PPP private conversion factor'!$A$4:$O$4))),"NA")</f>
        <v>2040.30127290633</v>
      </c>
      <c r="W80" s="119" t="str">
        <f aca="false">CC80</f>
        <v>Panama / Rural area / All</v>
      </c>
      <c r="X80" s="152" t="s">
        <v>74</v>
      </c>
      <c r="Y80" s="121" t="n">
        <v>2021</v>
      </c>
      <c r="Z80" s="122" t="n">
        <v>0.129</v>
      </c>
      <c r="AA80" s="123" t="n">
        <v>6.85</v>
      </c>
      <c r="AB80" s="123" t="n">
        <v>3.5</v>
      </c>
      <c r="AC80" s="124" t="n">
        <f aca="false" t="array" ref="AC80:AC80">IFERROR(AE80/(INDEX('LCU per US$, period average'!$A$4:$O$270,MATCH(A80,'LCU per US$, period average'!$A$4:$A$270),MATCH(Y80,'LCU per US$, period average'!$A$4:$O$4))),"NA")</f>
        <v>106.47</v>
      </c>
      <c r="AD80" s="125" t="n">
        <f aca="false">IFERROR(AC80*HLOOKUP(Y80,'LCU per US$, period average'!$B$4:$O$270,76),"NA")</f>
        <v>90.0197609676662</v>
      </c>
      <c r="AE80" s="124" t="n">
        <f aca="false">IFERROR(AB80*30.42,"NA")</f>
        <v>106.47</v>
      </c>
      <c r="AF80" s="124" t="n">
        <f aca="false" t="array" ref="AF80:AF80">IFERROR(AE80/(INDEX('PPP private conversion factor'!$A$4:$O$270,MATCH(A80,'PPP private conversion factor'!$A$4:$A$270),MATCH(Y80,'PPP private conversion factor'!$A$4:$O$4))),"NA")</f>
        <v>230.606685411628</v>
      </c>
      <c r="AG80" s="126" t="n">
        <f aca="false">IFERROR(AC80*G80,"NA")</f>
        <v>425.88</v>
      </c>
      <c r="AH80" s="126" t="n">
        <f aca="false">IFERROR(AD80*G80,"NA")</f>
        <v>360.079043870665</v>
      </c>
      <c r="AI80" s="126" t="n">
        <f aca="false">IFERROR(AE80*G80,"NA")</f>
        <v>425.88</v>
      </c>
      <c r="AJ80" s="126" t="n">
        <f aca="false">IFERROR(AF80*G80,"NA")</f>
        <v>922.426741646512</v>
      </c>
      <c r="AK80" s="127" t="str">
        <f aca="false">CC80</f>
        <v>Panama / Rural area / All</v>
      </c>
      <c r="AL80" s="138" t="s">
        <v>75</v>
      </c>
      <c r="AM80" s="142" t="n">
        <v>2016</v>
      </c>
      <c r="AN80" s="141"/>
      <c r="AO80" s="115" t="n">
        <f aca="false">IFERROR(9.7*(INDEX('LCU per US$, period average'!$A$4:$O$270,MATCH(A80,'LCU per US$, period average'!$A$4:$A$270),MATCH(AM80,'LCU per US$, period average'!$A$4:$O$4))),"NA")</f>
        <v>9.7</v>
      </c>
      <c r="AP80" s="115" t="n">
        <f aca="false">AO80*30.42</f>
        <v>295.074</v>
      </c>
      <c r="AQ80" s="115" t="n">
        <f aca="false" t="array" ref="AQ80:AQ80">IFERROR(AP80/(INDEX('LCU per US$, period average'!$A$4:$O$270,MATCH(A80,'LCU per US$, period average'!$A$4:$A$270),MATCH(AM80,'LCU per US$, period average'!$A$4:$O$4))),"NA")</f>
        <v>295.074</v>
      </c>
      <c r="AR80" s="117" t="n">
        <f aca="false">IFERROR(AQ80*HLOOKUP(AM80,'LCU per US$, period average'!$A$4:$O$270,76),"NA")</f>
        <v>266.576176882176</v>
      </c>
      <c r="AS80" s="115" t="n">
        <f aca="false" t="array" ref="AS80:AS80">IFERROR(AP80/(INDEX('PPP private conversion factor'!$A$4:$O$270,MATCH(A80,'PPP private conversion factor'!$A$4:$A$270),MATCH(AM80,'PPP private conversion factor'!$A$4:$O$4))),"NA")</f>
        <v>572.074801722839</v>
      </c>
      <c r="AT80" s="115" t="n">
        <f aca="false">AP80*G80</f>
        <v>1180.296</v>
      </c>
      <c r="AU80" s="115" t="n">
        <f aca="false">IFERROR(AQ80*G80,"NA")</f>
        <v>1180.296</v>
      </c>
      <c r="AV80" s="115" t="n">
        <f aca="false">IFERROR(AR80*G80,"NA")</f>
        <v>1066.3047075287</v>
      </c>
      <c r="AW80" s="129" t="n">
        <f aca="false">IFERROR(AS80*G80,"NA")</f>
        <v>2288.29920689135</v>
      </c>
      <c r="AX80" s="130" t="str">
        <f aca="false">CC80</f>
        <v>Panama / Rural area / All</v>
      </c>
      <c r="AY80" s="147" t="n">
        <v>2022</v>
      </c>
      <c r="AZ80" s="158" t="s">
        <v>77</v>
      </c>
      <c r="BA80" s="134" t="n">
        <v>601</v>
      </c>
      <c r="BB80" s="115" t="n">
        <f aca="false" t="array" ref="BB80:BB80">IFERROR(BA80/(INDEX('LCU per US$, period average'!$A$4:$O$270,MATCH(A80,'LCU per US$, period average'!$A$4:$A$270),MATCH(AY80,'LCU per US$, period average'!$A$4:$O$4))),"NA")</f>
        <v>601</v>
      </c>
      <c r="BC80" s="117" t="n">
        <f aca="false">IFERROR(BB80*HLOOKUP(AY80,'LCU per US$, period average'!$A$4:$O$270,76),"NA")</f>
        <v>570.723875647322</v>
      </c>
      <c r="BD80" s="116" t="n">
        <f aca="false" t="array" ref="BD80:BD80">IFERROR(BA80/(INDEX('PPP private conversion factor'!$A$4:$O$270,MATCH(A80,'PPP private conversion factor'!$A$4:$A$270),MATCH(AY80,'PPP private conversion factor'!$A$4:$O$4))),"NA")</f>
        <v>1366.84174359807</v>
      </c>
      <c r="BE80" s="116" t="n">
        <f aca="false">IFERROR(BA80*H80,"NA")</f>
        <v>1202</v>
      </c>
      <c r="BF80" s="116" t="n">
        <f aca="false">IFERROR(BB80*H80,"NA")</f>
        <v>1202</v>
      </c>
      <c r="BG80" s="116" t="n">
        <f aca="false">IFERROR(BC80*H80,"NA")</f>
        <v>1141.44775129464</v>
      </c>
      <c r="BH80" s="118" t="n">
        <f aca="false">IFERROR(BD80*H80,"NA")</f>
        <v>2733.68348719614</v>
      </c>
      <c r="BI80" s="116" t="str">
        <f aca="false">CC80</f>
        <v>Panama / Rural area / All</v>
      </c>
      <c r="BJ80" s="113" t="n">
        <v>2023</v>
      </c>
      <c r="BK80" s="132" t="s">
        <v>416</v>
      </c>
      <c r="BL80" s="158" t="s">
        <v>192</v>
      </c>
      <c r="BM80" s="115" t="n">
        <f aca="false">1.57*48*4.33</f>
        <v>326.3088</v>
      </c>
      <c r="BN80" s="115" t="n">
        <f aca="false" t="array" ref="BN80:BN80">IFERROR(BM80/(INDEX('LCU per US$, period average'!$A$4:$O$270,MATCH(A80,'LCU per US$, period average'!$A$4:$A$270),MATCH(BJ80,'LCU per US$, period average'!A$4:$O$4))),"NA")</f>
        <v>326.3088</v>
      </c>
      <c r="BO80" s="117" t="n">
        <f aca="false">IFERROR(BN80*HLOOKUP(BJ80,'LCU per US$, period average'!$A$4:$O$270,76),"NA")</f>
        <v>309.870587344138</v>
      </c>
      <c r="BP80" s="115" t="n">
        <f aca="false" t="array" ref="BP80:BP80">IFERROR(BM80/(INDEX('PPP private conversion factor'!$A$4:$O$270,MATCH(A80,'PPP private conversion factor'!$A$4:$A$270),MATCH(BJ80,'PPP private conversion factor'!$A$4:$O$4))),"NA")</f>
        <v>742.117286428277</v>
      </c>
      <c r="BQ80" s="115" t="n">
        <f aca="false">IFERROR(BM80*I80,"NA")</f>
        <v>548.198784</v>
      </c>
      <c r="BR80" s="115" t="n">
        <f aca="false">IFERROR(BN80*I80,"NA")</f>
        <v>548.198784</v>
      </c>
      <c r="BS80" s="115" t="n">
        <f aca="false">IFERROR(BO80*I80,"NA")</f>
        <v>520.582586738151</v>
      </c>
      <c r="BT80" s="115" t="n">
        <f aca="false">IFERROR(BP80*I80,"NA")</f>
        <v>1246.75704119951</v>
      </c>
      <c r="BU80" s="113" t="s">
        <v>247</v>
      </c>
      <c r="BV80" s="134" t="s">
        <v>61</v>
      </c>
      <c r="BW80" s="135"/>
      <c r="BX80" s="183"/>
      <c r="BY80" s="183"/>
      <c r="BZ80" s="183"/>
      <c r="CA80" s="183"/>
      <c r="CB80" s="183"/>
      <c r="CC80" s="136" t="str">
        <f aca="false">CONCATENATE(A80," / ",B80," area / ",C80)</f>
        <v>Panama / Rural area / All</v>
      </c>
      <c r="CD80" s="105" t="s">
        <v>83</v>
      </c>
    </row>
    <row r="81" customFormat="false" ht="64.9" hidden="false" customHeight="false" outlineLevel="0" collapsed="false">
      <c r="A81" s="104" t="s">
        <v>417</v>
      </c>
      <c r="B81" s="88" t="s">
        <v>82</v>
      </c>
      <c r="C81" s="90" t="s">
        <v>68</v>
      </c>
      <c r="D81" s="105" t="s">
        <v>83</v>
      </c>
      <c r="E81" s="139" t="s">
        <v>84</v>
      </c>
      <c r="F81" s="107" t="s">
        <v>340</v>
      </c>
      <c r="G81" s="146" t="n">
        <v>5</v>
      </c>
      <c r="H81" s="108" t="n">
        <v>2</v>
      </c>
      <c r="I81" s="109" t="n">
        <v>1.67</v>
      </c>
      <c r="J81" s="110" t="str">
        <f aca="false">CC81</f>
        <v>Papua New Guinea / Rural area / All</v>
      </c>
      <c r="K81" s="133" t="s">
        <v>77</v>
      </c>
      <c r="L81" s="140" t="s">
        <v>418</v>
      </c>
      <c r="M81" s="113" t="n">
        <v>2022</v>
      </c>
      <c r="N81" s="137"/>
      <c r="O81" s="115" t="n">
        <f aca="false">IFERROR(S81/G81,"NA")</f>
        <v>348.8</v>
      </c>
      <c r="P81" s="116" t="str">
        <f aca="false">IFERROR(IF(ISBLANK(O81),"",T81/G81),"NA")</f>
        <v>NA</v>
      </c>
      <c r="Q81" s="116" t="str">
        <f aca="false">IFERROR(IF(ISBLANK(O81),"",U81/G81),"NA")</f>
        <v>NA</v>
      </c>
      <c r="R81" s="117" t="str">
        <f aca="false">IFERROR(V81/F81,"NA")</f>
        <v>NA</v>
      </c>
      <c r="S81" s="115" t="n">
        <v>1744</v>
      </c>
      <c r="T81" s="117" t="str">
        <f aca="false">IFERROR(S81/(INDEX('LCU per US$, period average'!$A$4:$O$270,MATCH(A81,'LCU per US$, period average'!$A$4:$A$270),MATCH(M81,'LCU per US$, period average'!$A$4:$O$4))),"NA")</f>
        <v>NA</v>
      </c>
      <c r="U81" s="117" t="str">
        <f aca="false">IFERROR(T81*HLOOKUP(M81,'LCU per US$, period average'!$A$4:$O$270,76),"NA")</f>
        <v>NA</v>
      </c>
      <c r="V81" s="118" t="str">
        <f aca="false" t="array" ref="V81:V81">IFERROR(S81/(INDEX('PPP private conversion factor'!$A$4:$O$270,MATCH(A81,'PPP private conversion factor'!$A$4:$A$270),MATCH(M81,'PPP private conversion factor'!$A$4:$O$4))),"NA")</f>
        <v>NA</v>
      </c>
      <c r="W81" s="119" t="str">
        <f aca="false">CC81</f>
        <v>Papua New Guinea / Rural area / All</v>
      </c>
      <c r="X81" s="152" t="s">
        <v>419</v>
      </c>
      <c r="Y81" s="121" t="s">
        <v>76</v>
      </c>
      <c r="Z81" s="122" t="s">
        <v>76</v>
      </c>
      <c r="AA81" s="123" t="n">
        <v>6.85</v>
      </c>
      <c r="AB81" s="123" t="s">
        <v>76</v>
      </c>
      <c r="AC81" s="124" t="str">
        <f aca="false" t="array" ref="AC81:AC81">IFERROR(AE81/(INDEX('LCU per US$, period average'!$A$4:$O$270,MATCH(A81,'LCU per US$, period average'!$A$4:$A$270),MATCH(Y81,'LCU per US$, period average'!$A$4:$O$4))),"NA")</f>
        <v>NA</v>
      </c>
      <c r="AD81" s="125" t="str">
        <f aca="false">IFERROR(AC81*HLOOKUP(Y81,'LCU per US$, period average'!$B$4:$O$270,76),"NA")</f>
        <v>NA</v>
      </c>
      <c r="AE81" s="124" t="str">
        <f aca="false">IFERROR(AB81*30.42,"NA")</f>
        <v>NA</v>
      </c>
      <c r="AF81" s="124" t="str">
        <f aca="false" t="array" ref="AF81:AF81">IFERROR(AE81/(INDEX('PPP private conversion factor'!$A$4:$O$270,MATCH(A81,'PPP private conversion factor'!$A$4:$A$270),MATCH(Y81,'PPP private conversion factor'!$A$4:$O$4))),"NA")</f>
        <v>NA</v>
      </c>
      <c r="AG81" s="126" t="str">
        <f aca="false">IFERROR(AC81*G81,"NA")</f>
        <v>NA</v>
      </c>
      <c r="AH81" s="126" t="str">
        <f aca="false">IFERROR(AD81*G81,"NA")</f>
        <v>NA</v>
      </c>
      <c r="AI81" s="126" t="str">
        <f aca="false">IFERROR(AE81*G81,"NA")</f>
        <v>NA</v>
      </c>
      <c r="AJ81" s="126" t="str">
        <f aca="false">IFERROR(AF81*G81,"NA")</f>
        <v>NA</v>
      </c>
      <c r="AK81" s="127" t="str">
        <f aca="false">CC81</f>
        <v>Papua New Guinea / Rural area / All</v>
      </c>
      <c r="AL81" s="138" t="s">
        <v>232</v>
      </c>
      <c r="AM81" s="142" t="s">
        <v>76</v>
      </c>
      <c r="AN81" s="141"/>
      <c r="AO81" s="115" t="s">
        <v>76</v>
      </c>
      <c r="AP81" s="115" t="s">
        <v>76</v>
      </c>
      <c r="AQ81" s="115" t="s">
        <v>76</v>
      </c>
      <c r="AR81" s="115" t="s">
        <v>76</v>
      </c>
      <c r="AS81" s="115" t="s">
        <v>76</v>
      </c>
      <c r="AT81" s="115" t="s">
        <v>76</v>
      </c>
      <c r="AU81" s="115" t="s">
        <v>76</v>
      </c>
      <c r="AV81" s="115" t="s">
        <v>76</v>
      </c>
      <c r="AW81" s="115" t="s">
        <v>76</v>
      </c>
      <c r="AX81" s="130" t="str">
        <f aca="false">CC81</f>
        <v>Papua New Guinea / Rural area / All</v>
      </c>
      <c r="AY81" s="147" t="s">
        <v>76</v>
      </c>
      <c r="AZ81" s="134" t="s">
        <v>76</v>
      </c>
      <c r="BA81" s="134" t="s">
        <v>76</v>
      </c>
      <c r="BB81" s="115" t="str">
        <f aca="false" t="array" ref="BB81:BB81">IFERROR(BA81/(INDEX('LCU per US$, period average'!$A$4:$O$270,MATCH(A81,'LCU per US$, period average'!$A$4:$A$270),MATCH(AY81,'LCU per US$, period average'!$A$4:$O$4))),"NA")</f>
        <v>NA</v>
      </c>
      <c r="BC81" s="117" t="str">
        <f aca="false">IFERROR(BB81*HLOOKUP(AY81,'LCU per US$, period average'!$A$4:$O$270,76),"NA")</f>
        <v>NA</v>
      </c>
      <c r="BD81" s="116" t="str">
        <f aca="false" t="array" ref="BD81:BD81">IFERROR(BA81/(INDEX('PPP private conversion factor'!$A$4:$O$270,MATCH(A81,'PPP private conversion factor'!$A$4:$A$270),MATCH(AY81,'PPP private conversion factor'!$A$4:$O$4))),"NA")</f>
        <v>NA</v>
      </c>
      <c r="BE81" s="116" t="str">
        <f aca="false">IFERROR(BA81*H81,"NA")</f>
        <v>NA</v>
      </c>
      <c r="BF81" s="116" t="str">
        <f aca="false">IFERROR(BB81*H81,"NA")</f>
        <v>NA</v>
      </c>
      <c r="BG81" s="116" t="str">
        <f aca="false">IFERROR(BC81*H81,"NA")</f>
        <v>NA</v>
      </c>
      <c r="BH81" s="118" t="str">
        <f aca="false">IFERROR(BD81*H81,"NA")</f>
        <v>NA</v>
      </c>
      <c r="BI81" s="116" t="str">
        <f aca="false">CC81</f>
        <v>Papua New Guinea / Rural area / All</v>
      </c>
      <c r="BJ81" s="113" t="n">
        <v>2023</v>
      </c>
      <c r="BK81" s="132" t="s">
        <v>420</v>
      </c>
      <c r="BL81" s="159" t="s">
        <v>79</v>
      </c>
      <c r="BM81" s="134" t="n">
        <f aca="false">3.5*48*4.33</f>
        <v>727.44</v>
      </c>
      <c r="BN81" s="115" t="str">
        <f aca="false" t="array" ref="BN81:BN81">IFERROR(BM81/(INDEX('LCU per US$, period average'!$A$4:$O$270,MATCH(A81,'LCU per US$, period average'!$A$4:$A$270),MATCH(BJ81,'LCU per US$, period average'!A$4:$O$4))),"NA")</f>
        <v>NA</v>
      </c>
      <c r="BO81" s="117" t="str">
        <f aca="false">IFERROR(BN81*HLOOKUP(BJ81,'LCU per US$, period average'!$A$4:$O$270,76),"NA")</f>
        <v>NA</v>
      </c>
      <c r="BP81" s="115" t="str">
        <f aca="false" t="array" ref="BP81:BP81">IFERROR(BM81/(INDEX('PPP private conversion factor'!$A$4:$O$270,MATCH(A81,'PPP private conversion factor'!$A$4:$A$270),MATCH(BJ81,'PPP private conversion factor'!$A$4:$O$4))),"NA")</f>
        <v>NA</v>
      </c>
      <c r="BQ81" s="115" t="n">
        <f aca="false">IFERROR(BM81*I81,"NA")</f>
        <v>1214.8248</v>
      </c>
      <c r="BR81" s="115" t="str">
        <f aca="false">IFERROR(BN81*I81,"NA")</f>
        <v>NA</v>
      </c>
      <c r="BS81" s="115" t="str">
        <f aca="false">IFERROR(BO81*I81,"NA")</f>
        <v>NA</v>
      </c>
      <c r="BT81" s="115" t="str">
        <f aca="false">IFERROR(BP81*I81,"NA")</f>
        <v>NA</v>
      </c>
      <c r="BU81" s="113" t="s">
        <v>421</v>
      </c>
      <c r="BV81" s="134" t="s">
        <v>422</v>
      </c>
      <c r="BW81" s="135"/>
      <c r="BX81" s="183"/>
      <c r="BY81" s="183"/>
      <c r="BZ81" s="183"/>
      <c r="CA81" s="183"/>
      <c r="CB81" s="183"/>
      <c r="CC81" s="136" t="str">
        <f aca="false">CONCATENATE(A81," / ",B81," area / ",C81)</f>
        <v>Papua New Guinea / Rural area / All</v>
      </c>
      <c r="CD81" s="105" t="s">
        <v>83</v>
      </c>
    </row>
    <row r="82" customFormat="false" ht="64.9" hidden="false" customHeight="false" outlineLevel="0" collapsed="false">
      <c r="A82" s="104" t="s">
        <v>423</v>
      </c>
      <c r="B82" s="88" t="s">
        <v>194</v>
      </c>
      <c r="C82" s="90" t="s">
        <v>424</v>
      </c>
      <c r="D82" s="105" t="s">
        <v>425</v>
      </c>
      <c r="E82" s="111" t="s">
        <v>426</v>
      </c>
      <c r="F82" s="107" t="n">
        <v>2022</v>
      </c>
      <c r="G82" s="146" t="n">
        <v>4</v>
      </c>
      <c r="H82" s="108" t="n">
        <v>2</v>
      </c>
      <c r="I82" s="109" t="n">
        <v>1.64</v>
      </c>
      <c r="J82" s="110" t="str">
        <f aca="false">CC82</f>
        <v>Peru / Rural Areas and Small Towns area / San Martín</v>
      </c>
      <c r="K82" s="111" t="s">
        <v>77</v>
      </c>
      <c r="L82" s="112" t="s">
        <v>418</v>
      </c>
      <c r="M82" s="113" t="n">
        <v>2022</v>
      </c>
      <c r="N82" s="137"/>
      <c r="O82" s="115" t="n">
        <f aca="false">IFERROR(S82/G82,"NA")</f>
        <v>592.75</v>
      </c>
      <c r="P82" s="116" t="n">
        <f aca="false">IFERROR(IF(ISBLANK(O82),"",T82/G82),"NA")</f>
        <v>154.555923718443</v>
      </c>
      <c r="Q82" s="116" t="n">
        <f aca="false">IFERROR(IF(ISBLANK(O82),"",U82/G82),"NA")</f>
        <v>146.769976354145</v>
      </c>
      <c r="R82" s="117" t="n">
        <f aca="false">IFERROR(V82/F82,"NA")</f>
        <v>0.618195807225698</v>
      </c>
      <c r="S82" s="115" t="n">
        <v>2371</v>
      </c>
      <c r="T82" s="117" t="n">
        <f aca="false" t="array" ref="T82:T82">IFERROR(S82/(INDEX('LCU per US$, period average'!$A$4:$O$270,MATCH(A82,'LCU per US$, period average'!$A$4:$A$270),MATCH(M82,'LCU per US$, period average'!$A$4:$O$4))),"NA")</f>
        <v>618.223694873771</v>
      </c>
      <c r="U82" s="117" t="n">
        <f aca="false">IFERROR(T82*HLOOKUP(M82,'LCU per US$, period average'!$A$4:$O$270,76),"NA")</f>
        <v>587.079905416582</v>
      </c>
      <c r="V82" s="118" t="n">
        <f aca="false" t="array" ref="V82:V82">IFERROR(S82/(INDEX('PPP private conversion factor'!$A$4:$O$270,MATCH(A82,'PPP private conversion factor'!$A$4:$A$270),MATCH(M82,'PPP private conversion factor'!$A$4:$O$4))),"NA")</f>
        <v>1249.99192221036</v>
      </c>
      <c r="W82" s="119" t="str">
        <f aca="false">CC82</f>
        <v>Peru / Rural Areas and Small Towns area / San Martín</v>
      </c>
      <c r="X82" s="152" t="s">
        <v>74</v>
      </c>
      <c r="Y82" s="121" t="n">
        <v>2021</v>
      </c>
      <c r="Z82" s="122" t="n">
        <v>0.337</v>
      </c>
      <c r="AA82" s="123" t="n">
        <v>6.85</v>
      </c>
      <c r="AB82" s="123" t="n">
        <v>14.3</v>
      </c>
      <c r="AC82" s="124" t="n">
        <f aca="false" t="array" ref="AC82:AC82">IFERROR(AE82/(INDEX('LCU per US$, period average'!$A$4:$O$270,MATCH(A82,'LCU per US$, period average'!$A$4:$A$270),MATCH(Y82,'LCU per US$, period average'!$A$4:$O$4))),"NA")</f>
        <v>112.098938778562</v>
      </c>
      <c r="AD82" s="125" t="n">
        <f aca="false">IFERROR(AC82*HLOOKUP(Y82,'LCU per US$, period average'!$B$4:$O$270,76),"NA")</f>
        <v>94.7789957131137</v>
      </c>
      <c r="AE82" s="124" t="n">
        <f aca="false">IFERROR(AB82*30.42,"NA")</f>
        <v>435.006</v>
      </c>
      <c r="AF82" s="124" t="n">
        <f aca="false" t="array" ref="AF82:AF82">IFERROR(AE82/(INDEX('PPP private conversion factor'!$A$4:$O$270,MATCH(A82,'PPP private conversion factor'!$A$4:$A$270),MATCH(Y82,'PPP private conversion factor'!$A$4:$O$4))),"NA")</f>
        <v>230.037949113136</v>
      </c>
      <c r="AG82" s="126" t="n">
        <f aca="false">IFERROR(AC82*G82,"NA")</f>
        <v>448.395755114249</v>
      </c>
      <c r="AH82" s="126" t="n">
        <f aca="false">IFERROR(AD82*G82,"NA")</f>
        <v>379.115982852455</v>
      </c>
      <c r="AI82" s="126" t="n">
        <f aca="false">IFERROR(AE82*G82,"NA")</f>
        <v>1740.024</v>
      </c>
      <c r="AJ82" s="126" t="n">
        <f aca="false">IFERROR(AF82*G82,"NA")</f>
        <v>920.151796452543</v>
      </c>
      <c r="AK82" s="127" t="str">
        <f aca="false">CC82</f>
        <v>Peru / Rural Areas and Small Towns area / San Martín</v>
      </c>
      <c r="AL82" s="138" t="s">
        <v>75</v>
      </c>
      <c r="AM82" s="142" t="n">
        <v>2017</v>
      </c>
      <c r="AN82" s="141"/>
      <c r="AO82" s="115" t="n">
        <f aca="false">IFERROR(5.18*(INDEX('LCU per US$, period average'!$A$4:$O$270,MATCH(A82,'LCU per US$, period average'!$A$4:$A$270),MATCH(AM82,'LCU per US$, period average'!$A$4:$O$4))),"NA")</f>
        <v>16.8893303825103</v>
      </c>
      <c r="AP82" s="115" t="n">
        <f aca="false">AO82*30.42</f>
        <v>513.773430235963</v>
      </c>
      <c r="AQ82" s="115" t="n">
        <f aca="false" t="array" ref="AQ82:AQ82">IFERROR(AP82/(INDEX('LCU per US$, period average'!$A$4:$O$270,MATCH(A82,'LCU per US$, period average'!$A$4:$A$270),MATCH(AM82,'LCU per US$, period average'!$A$4:$O$4))),"NA")</f>
        <v>157.5756</v>
      </c>
      <c r="AR82" s="117" t="n">
        <f aca="false">IFERROR(AQ82*HLOOKUP(AM82,'LCU per US$, period average'!$A$4:$O$270,76),"NA")</f>
        <v>139.486789088851</v>
      </c>
      <c r="AS82" s="115" t="n">
        <f aca="false" t="array" ref="AS82:AS82">IFERROR(AP82/(INDEX('PPP private conversion factor'!$A$4:$O$270,MATCH(A82,'PPP private conversion factor'!$A$4:$A$270),MATCH(AM82,'PPP private conversion factor'!$A$4:$O$4))),"NA")</f>
        <v>271.323470466494</v>
      </c>
      <c r="AT82" s="115" t="n">
        <f aca="false">AP82*G82</f>
        <v>2055.09372094385</v>
      </c>
      <c r="AU82" s="115" t="n">
        <f aca="false">IFERROR(AQ82*G82,"NA")</f>
        <v>630.3024</v>
      </c>
      <c r="AV82" s="115" t="n">
        <f aca="false">IFERROR(AR82*G82,"NA")</f>
        <v>557.947156355405</v>
      </c>
      <c r="AW82" s="129" t="n">
        <f aca="false">IFERROR(AS82*G82,"NA")</f>
        <v>1085.29388186598</v>
      </c>
      <c r="AX82" s="130" t="str">
        <f aca="false">CC82</f>
        <v>Peru / Rural Areas and Small Towns area / San Martín</v>
      </c>
      <c r="AY82" s="147" t="n">
        <v>2022</v>
      </c>
      <c r="AZ82" s="111" t="s">
        <v>77</v>
      </c>
      <c r="BA82" s="116" t="n">
        <v>1853</v>
      </c>
      <c r="BB82" s="115" t="n">
        <f aca="false" t="array" ref="BB82:BB82">IFERROR(BA82/(INDEX('LCU per US$, period average'!$A$4:$O$270,MATCH(A82,'LCU per US$, period average'!$A$4:$A$270),MATCH(AY82,'LCU per US$, period average'!$A$4:$O$4))),"NA")</f>
        <v>483.158374779038</v>
      </c>
      <c r="BC82" s="117" t="n">
        <f aca="false">IFERROR(BB82*HLOOKUP(AY82,'LCU per US$, period average'!$A$4:$O$270,76),"NA")</f>
        <v>458.818669226877</v>
      </c>
      <c r="BD82" s="116" t="n">
        <f aca="false" t="array" ref="BD82:BD82">IFERROR(BA82/(INDEX('PPP private conversion factor'!$A$4:$O$270,MATCH(A82,'PPP private conversion factor'!$A$4:$A$270),MATCH(AY82,'PPP private conversion factor'!$A$4:$O$4))),"NA")</f>
        <v>976.90216442674</v>
      </c>
      <c r="BE82" s="116" t="n">
        <f aca="false">IFERROR(BA82*H82,"NA")</f>
        <v>3706</v>
      </c>
      <c r="BF82" s="116" t="n">
        <f aca="false">IFERROR(BB82*H82,"NA")</f>
        <v>966.316749558075</v>
      </c>
      <c r="BG82" s="116" t="n">
        <f aca="false">IFERROR(BC82*H82,"NA")</f>
        <v>917.637338453755</v>
      </c>
      <c r="BH82" s="118" t="n">
        <f aca="false">IFERROR(BD82*H82,"NA")</f>
        <v>1953.80432885348</v>
      </c>
      <c r="BI82" s="116" t="str">
        <f aca="false">CC82</f>
        <v>Peru / Rural Areas and Small Towns area / San Martín</v>
      </c>
      <c r="BJ82" s="113" t="n">
        <v>2023</v>
      </c>
      <c r="BK82" s="132" t="s">
        <v>427</v>
      </c>
      <c r="BL82" s="133" t="s">
        <v>79</v>
      </c>
      <c r="BM82" s="115" t="n">
        <v>1025</v>
      </c>
      <c r="BN82" s="115" t="n">
        <f aca="false" t="array" ref="BN82:BN82">IFERROR(BM82/(INDEX('LCU per US$, period average'!$A$4:$O$270,MATCH(A82,'LCU per US$, period average'!$A$4:$A$270),MATCH(BJ82,'LCU per US$, period average'!A$4:$O$4))),"NA")</f>
        <v>267.262457716413</v>
      </c>
      <c r="BO82" s="117" t="n">
        <f aca="false">IFERROR(BN82*HLOOKUP(BJ82,'LCU per US$, period average'!$A$4:$O$270,76),"NA")</f>
        <v>253.798778174608</v>
      </c>
      <c r="BP82" s="115" t="n">
        <f aca="false" t="array" ref="BP82:BP82">IFERROR(BM82/(INDEX('PPP private conversion factor'!$A$4:$O$270,MATCH(A82,'PPP private conversion factor'!$A$4:$A$270),MATCH(BJ82,'PPP private conversion factor'!$A$4:$O$4))),"NA")</f>
        <v>540.380312216626</v>
      </c>
      <c r="BQ82" s="115" t="n">
        <f aca="false">IFERROR(BM82*I82,"NA")</f>
        <v>1681</v>
      </c>
      <c r="BR82" s="115" t="n">
        <f aca="false">IFERROR(BN82*I82,"NA")</f>
        <v>438.310430654917</v>
      </c>
      <c r="BS82" s="115" t="n">
        <f aca="false">IFERROR(BO82*I82,"NA")</f>
        <v>416.229996206358</v>
      </c>
      <c r="BT82" s="115" t="n">
        <f aca="false">IFERROR(BP82*I82,"NA")</f>
        <v>886.223712035267</v>
      </c>
      <c r="BU82" s="113" t="s">
        <v>428</v>
      </c>
      <c r="BV82" s="134" t="s">
        <v>429</v>
      </c>
      <c r="BW82" s="135"/>
      <c r="BX82" s="183"/>
      <c r="BY82" s="183"/>
      <c r="BZ82" s="183"/>
      <c r="CA82" s="183"/>
      <c r="CB82" s="183"/>
      <c r="CC82" s="136" t="str">
        <f aca="false">CONCATENATE(A82," / ",B82," area / ",C82)</f>
        <v>Peru / Rural Areas and Small Towns area / San Martín</v>
      </c>
      <c r="CD82" s="105" t="s">
        <v>425</v>
      </c>
    </row>
    <row r="83" customFormat="false" ht="64.9" hidden="false" customHeight="false" outlineLevel="0" collapsed="false">
      <c r="A83" s="104" t="s">
        <v>423</v>
      </c>
      <c r="B83" s="88" t="s">
        <v>194</v>
      </c>
      <c r="C83" s="90" t="s">
        <v>430</v>
      </c>
      <c r="D83" s="105" t="s">
        <v>431</v>
      </c>
      <c r="E83" s="111" t="s">
        <v>426</v>
      </c>
      <c r="F83" s="107" t="n">
        <v>2022</v>
      </c>
      <c r="G83" s="146" t="n">
        <v>4</v>
      </c>
      <c r="H83" s="108" t="n">
        <v>2</v>
      </c>
      <c r="I83" s="109" t="n">
        <v>1.64</v>
      </c>
      <c r="J83" s="110" t="str">
        <f aca="false">CC83</f>
        <v>Peru / Rural Areas and Small Towns area / Cajamarca</v>
      </c>
      <c r="K83" s="111" t="s">
        <v>77</v>
      </c>
      <c r="L83" s="112" t="s">
        <v>418</v>
      </c>
      <c r="M83" s="113" t="n">
        <v>2022</v>
      </c>
      <c r="N83" s="137"/>
      <c r="O83" s="115" t="n">
        <f aca="false">IFERROR(S83/G83,"NA")</f>
        <v>536.5</v>
      </c>
      <c r="P83" s="116" t="n">
        <f aca="false">IFERROR(IF(ISBLANK(O83),"",T83/G83),"NA")</f>
        <v>139.889081526688</v>
      </c>
      <c r="Q83" s="116" t="n">
        <f aca="false">IFERROR(IF(ISBLANK(O83),"",U83/G83),"NA")</f>
        <v>132.841994625051</v>
      </c>
      <c r="R83" s="117" t="n">
        <f aca="false">IFERROR(V83/F83,"NA")</f>
        <v>0.559531084903563</v>
      </c>
      <c r="S83" s="115" t="n">
        <v>2146</v>
      </c>
      <c r="T83" s="117" t="n">
        <f aca="false" t="array" ref="T83:T83">IFERROR(S83/(INDEX('LCU per US$, period average'!$A$4:$O$270,MATCH(A83,'LCU per US$, period average'!$A$4:$A$270),MATCH(M83,'LCU per US$, period average'!$A$4:$O$4))),"NA")</f>
        <v>559.556326106754</v>
      </c>
      <c r="U83" s="117" t="n">
        <f aca="false">IFERROR(T83*HLOOKUP(M83,'LCU per US$, period average'!$A$4:$O$270,76),"NA")</f>
        <v>531.367978500205</v>
      </c>
      <c r="V83" s="118" t="n">
        <f aca="false" t="array" ref="V83:V83">IFERROR(S83/(INDEX('PPP private conversion factor'!$A$4:$O$270,MATCH(A83,'PPP private conversion factor'!$A$4:$A$270),MATCH(M83,'PPP private conversion factor'!$A$4:$O$4))),"NA")</f>
        <v>1131.37185367501</v>
      </c>
      <c r="W83" s="119" t="str">
        <f aca="false">CC83</f>
        <v>Peru / Rural Areas and Small Towns area / Cajamarca</v>
      </c>
      <c r="X83" s="152" t="s">
        <v>74</v>
      </c>
      <c r="Y83" s="121" t="n">
        <v>2021</v>
      </c>
      <c r="Z83" s="122" t="n">
        <v>0.337</v>
      </c>
      <c r="AA83" s="123" t="n">
        <v>6.85</v>
      </c>
      <c r="AB83" s="123" t="n">
        <v>14.3</v>
      </c>
      <c r="AC83" s="124" t="n">
        <f aca="false" t="array" ref="AC83:AC83">IFERROR(AE83/(INDEX('LCU per US$, period average'!$A$4:$O$270,MATCH(A83,'LCU per US$, period average'!$A$4:$A$270),MATCH(Y83,'LCU per US$, period average'!$A$4:$O$4))),"NA")</f>
        <v>112.098938778562</v>
      </c>
      <c r="AD83" s="125" t="n">
        <f aca="false">IFERROR(AC83*HLOOKUP(Y83,'LCU per US$, period average'!$B$4:$O$270,76),"NA")</f>
        <v>94.7789957131137</v>
      </c>
      <c r="AE83" s="124" t="n">
        <f aca="false">IFERROR(AB83*30.42,"NA")</f>
        <v>435.006</v>
      </c>
      <c r="AF83" s="124" t="n">
        <f aca="false" t="array" ref="AF83:AF83">IFERROR(AE83/(INDEX('PPP private conversion factor'!$A$4:$O$270,MATCH(A83,'PPP private conversion factor'!$A$4:$A$270),MATCH(Y83,'PPP private conversion factor'!$A$4:$O$4))),"NA")</f>
        <v>230.037949113136</v>
      </c>
      <c r="AG83" s="126" t="n">
        <f aca="false">IFERROR(AC83*G83,"NA")</f>
        <v>448.395755114249</v>
      </c>
      <c r="AH83" s="126" t="n">
        <f aca="false">IFERROR(AD83*G83,"NA")</f>
        <v>379.115982852455</v>
      </c>
      <c r="AI83" s="126" t="n">
        <f aca="false">IFERROR(AE83*G83,"NA")</f>
        <v>1740.024</v>
      </c>
      <c r="AJ83" s="126" t="n">
        <f aca="false">IFERROR(AF83*G83,"NA")</f>
        <v>920.151796452543</v>
      </c>
      <c r="AK83" s="127" t="str">
        <f aca="false">CC83</f>
        <v>Peru / Rural Areas and Small Towns area / Cajamarca</v>
      </c>
      <c r="AL83" s="138" t="s">
        <v>75</v>
      </c>
      <c r="AM83" s="142" t="n">
        <v>2017</v>
      </c>
      <c r="AN83" s="141"/>
      <c r="AO83" s="115" t="n">
        <f aca="false">IFERROR(5.18*(INDEX('LCU per US$, period average'!$A$4:$O$270,MATCH(A83,'LCU per US$, period average'!$A$4:$A$270),MATCH(AM83,'LCU per US$, period average'!$A$4:$O$4))),"NA")</f>
        <v>16.8893303825103</v>
      </c>
      <c r="AP83" s="115" t="n">
        <f aca="false">AO83*30.42</f>
        <v>513.773430235963</v>
      </c>
      <c r="AQ83" s="115" t="n">
        <f aca="false" t="array" ref="AQ83:AQ83">IFERROR(AP83/(INDEX('LCU per US$, period average'!$A$4:$O$270,MATCH(A83,'LCU per US$, period average'!$A$4:$A$270),MATCH(AM83,'LCU per US$, period average'!$A$4:$O$4))),"NA")</f>
        <v>157.5756</v>
      </c>
      <c r="AR83" s="117" t="n">
        <f aca="false">IFERROR(AQ83*HLOOKUP(AM83,'LCU per US$, period average'!$A$4:$O$270,76),"NA")</f>
        <v>139.486789088851</v>
      </c>
      <c r="AS83" s="115" t="n">
        <f aca="false" t="array" ref="AS83:AS83">IFERROR(AP83/(INDEX('PPP private conversion factor'!$A$4:$O$270,MATCH(A83,'PPP private conversion factor'!$A$4:$A$270),MATCH(AM83,'PPP private conversion factor'!$A$4:$O$4))),"NA")</f>
        <v>271.323470466494</v>
      </c>
      <c r="AT83" s="115" t="n">
        <f aca="false">AP83*G83</f>
        <v>2055.09372094385</v>
      </c>
      <c r="AU83" s="115" t="n">
        <f aca="false">IFERROR(AQ83*G83,"NA")</f>
        <v>630.3024</v>
      </c>
      <c r="AV83" s="115" t="n">
        <f aca="false">IFERROR(AR83*G83,"NA")</f>
        <v>557.947156355405</v>
      </c>
      <c r="AW83" s="129" t="n">
        <f aca="false">IFERROR(AS83*G83,"NA")</f>
        <v>1085.29388186598</v>
      </c>
      <c r="AX83" s="130" t="str">
        <f aca="false">CC83</f>
        <v>Peru / Rural Areas and Small Towns area / Cajamarca</v>
      </c>
      <c r="AY83" s="147" t="n">
        <v>2022</v>
      </c>
      <c r="AZ83" s="111" t="s">
        <v>77</v>
      </c>
      <c r="BA83" s="116" t="n">
        <v>1678</v>
      </c>
      <c r="BB83" s="115" t="n">
        <f aca="false" t="array" ref="BB83:BB83">IFERROR(BA83/(INDEX('LCU per US$, period average'!$A$4:$O$270,MATCH(A83,'LCU per US$, period average'!$A$4:$A$270),MATCH(AY83,'LCU per US$, period average'!$A$4:$O$4))),"NA")</f>
        <v>437.528199071357</v>
      </c>
      <c r="BC83" s="117" t="n">
        <f aca="false">IFERROR(BB83*HLOOKUP(AY83,'LCU per US$, period average'!$A$4:$O$270,76),"NA")</f>
        <v>415.487170514139</v>
      </c>
      <c r="BD83" s="116" t="n">
        <f aca="false" t="array" ref="BD83:BD83">IFERROR(BA83/(INDEX('PPP private conversion factor'!$A$4:$O$270,MATCH(A83,'PPP private conversion factor'!$A$4:$A$270),MATCH(AY83,'PPP private conversion factor'!$A$4:$O$4))),"NA")</f>
        <v>884.642111121462</v>
      </c>
      <c r="BE83" s="116" t="n">
        <f aca="false">IFERROR(BA83*H83,"NA")</f>
        <v>3356</v>
      </c>
      <c r="BF83" s="116" t="n">
        <f aca="false">IFERROR(BB83*H83,"NA")</f>
        <v>875.056398142714</v>
      </c>
      <c r="BG83" s="116" t="n">
        <f aca="false">IFERROR(BC83*H83,"NA")</f>
        <v>830.974341028279</v>
      </c>
      <c r="BH83" s="118" t="n">
        <f aca="false">IFERROR(BD83*H83,"NA")</f>
        <v>1769.28422224292</v>
      </c>
      <c r="BI83" s="116" t="str">
        <f aca="false">CC83</f>
        <v>Peru / Rural Areas and Small Towns area / Cajamarca</v>
      </c>
      <c r="BJ83" s="113" t="n">
        <v>2023</v>
      </c>
      <c r="BK83" s="132" t="s">
        <v>427</v>
      </c>
      <c r="BL83" s="133" t="s">
        <v>79</v>
      </c>
      <c r="BM83" s="115" t="n">
        <v>1025</v>
      </c>
      <c r="BN83" s="115" t="n">
        <f aca="false" t="array" ref="BN83:BN83">IFERROR(BM83/(INDEX('LCU per US$, period average'!$A$4:$O$270,MATCH(A83,'LCU per US$, period average'!$A$4:$A$270),MATCH(BJ83,'LCU per US$, period average'!A$4:$O$4))),"NA")</f>
        <v>267.262457716413</v>
      </c>
      <c r="BO83" s="117" t="n">
        <f aca="false">IFERROR(BN83*HLOOKUP(BJ83,'LCU per US$, period average'!$A$4:$O$270,76),"NA")</f>
        <v>253.798778174608</v>
      </c>
      <c r="BP83" s="115" t="n">
        <f aca="false" t="array" ref="BP83:BP83">IFERROR(BM83/(INDEX('PPP private conversion factor'!$A$4:$O$270,MATCH(A83,'PPP private conversion factor'!$A$4:$A$270),MATCH(BJ83,'PPP private conversion factor'!$A$4:$O$4))),"NA")</f>
        <v>540.380312216626</v>
      </c>
      <c r="BQ83" s="115" t="n">
        <f aca="false">IFERROR(BM83*I83,"NA")</f>
        <v>1681</v>
      </c>
      <c r="BR83" s="115" t="n">
        <f aca="false">IFERROR(BN83*I83,"NA")</f>
        <v>438.310430654917</v>
      </c>
      <c r="BS83" s="115" t="n">
        <f aca="false">IFERROR(BO83*I83,"NA")</f>
        <v>416.229996206358</v>
      </c>
      <c r="BT83" s="115" t="n">
        <f aca="false">IFERROR(BP83*I83,"NA")</f>
        <v>886.223712035267</v>
      </c>
      <c r="BU83" s="113" t="s">
        <v>428</v>
      </c>
      <c r="BV83" s="134" t="s">
        <v>429</v>
      </c>
      <c r="BW83" s="135"/>
      <c r="BX83" s="183"/>
      <c r="BY83" s="183"/>
      <c r="BZ83" s="183"/>
      <c r="CA83" s="183"/>
      <c r="CB83" s="183"/>
      <c r="CC83" s="136" t="str">
        <f aca="false">CONCATENATE(A83," / ",B83," area / ",C83)</f>
        <v>Peru / Rural Areas and Small Towns area / Cajamarca</v>
      </c>
      <c r="CD83" s="105" t="s">
        <v>431</v>
      </c>
    </row>
    <row r="84" customFormat="false" ht="64.9" hidden="false" customHeight="false" outlineLevel="0" collapsed="false">
      <c r="A84" s="104" t="s">
        <v>423</v>
      </c>
      <c r="B84" s="88" t="s">
        <v>194</v>
      </c>
      <c r="C84" s="90" t="s">
        <v>432</v>
      </c>
      <c r="D84" s="105" t="s">
        <v>433</v>
      </c>
      <c r="E84" s="111" t="s">
        <v>426</v>
      </c>
      <c r="F84" s="107" t="n">
        <v>2022</v>
      </c>
      <c r="G84" s="146" t="n">
        <v>4</v>
      </c>
      <c r="H84" s="108" t="n">
        <v>2</v>
      </c>
      <c r="I84" s="109" t="n">
        <v>1.64</v>
      </c>
      <c r="J84" s="110" t="str">
        <f aca="false">CC84</f>
        <v>Peru / Rural Areas and Small Towns area / Junín</v>
      </c>
      <c r="K84" s="111" t="s">
        <v>77</v>
      </c>
      <c r="L84" s="112" t="s">
        <v>418</v>
      </c>
      <c r="M84" s="113" t="n">
        <v>2022</v>
      </c>
      <c r="N84" s="137"/>
      <c r="O84" s="115" t="n">
        <f aca="false">IFERROR(S84/G84,"NA")</f>
        <v>525.25</v>
      </c>
      <c r="P84" s="116" t="n">
        <f aca="false">IFERROR(IF(ISBLANK(O84),"",T84/G84),"NA")</f>
        <v>136.955713088338</v>
      </c>
      <c r="Q84" s="116" t="n">
        <f aca="false">IFERROR(IF(ISBLANK(O84),"",U84/G84),"NA")</f>
        <v>130.056398279232</v>
      </c>
      <c r="R84" s="117" t="n">
        <f aca="false">IFERROR(V84/F84,"NA")</f>
        <v>0.547798140439136</v>
      </c>
      <c r="S84" s="115" t="n">
        <v>2101</v>
      </c>
      <c r="T84" s="117" t="n">
        <f aca="false" t="array" ref="T84:T84">IFERROR(S84/(INDEX('LCU per US$, period average'!$A$4:$O$270,MATCH(A84,'LCU per US$, period average'!$A$4:$A$270),MATCH(M84,'LCU per US$, period average'!$A$4:$O$4))),"NA")</f>
        <v>547.82285235335</v>
      </c>
      <c r="U84" s="117" t="n">
        <f aca="false">IFERROR(T84*HLOOKUP(M84,'LCU per US$, period average'!$A$4:$O$270,76),"NA")</f>
        <v>520.225593116929</v>
      </c>
      <c r="V84" s="118" t="n">
        <f aca="false" t="array" ref="V84:V84">IFERROR(S84/(INDEX('PPP private conversion factor'!$A$4:$O$270,MATCH(A84,'PPP private conversion factor'!$A$4:$A$270),MATCH(M84,'PPP private conversion factor'!$A$4:$O$4))),"NA")</f>
        <v>1107.64783996793</v>
      </c>
      <c r="W84" s="119" t="str">
        <f aca="false">CC84</f>
        <v>Peru / Rural Areas and Small Towns area / Junín</v>
      </c>
      <c r="X84" s="152" t="s">
        <v>74</v>
      </c>
      <c r="Y84" s="121" t="n">
        <v>2021</v>
      </c>
      <c r="Z84" s="122" t="n">
        <v>0.337</v>
      </c>
      <c r="AA84" s="123" t="n">
        <v>6.85</v>
      </c>
      <c r="AB84" s="123" t="n">
        <v>14.3</v>
      </c>
      <c r="AC84" s="124" t="n">
        <f aca="false" t="array" ref="AC84:AC84">IFERROR(AE84/(INDEX('LCU per US$, period average'!$A$4:$O$270,MATCH(A84,'LCU per US$, period average'!$A$4:$A$270),MATCH(Y84,'LCU per US$, period average'!$A$4:$O$4))),"NA")</f>
        <v>112.098938778562</v>
      </c>
      <c r="AD84" s="125" t="n">
        <f aca="false">IFERROR(AC84*HLOOKUP(Y84,'LCU per US$, period average'!$B$4:$O$270,76),"NA")</f>
        <v>94.7789957131137</v>
      </c>
      <c r="AE84" s="124" t="n">
        <f aca="false">IFERROR(AB84*30.42,"NA")</f>
        <v>435.006</v>
      </c>
      <c r="AF84" s="124" t="n">
        <f aca="false" t="array" ref="AF84:AF84">IFERROR(AE84/(INDEX('PPP private conversion factor'!$A$4:$O$270,MATCH(A84,'PPP private conversion factor'!$A$4:$A$270),MATCH(Y84,'PPP private conversion factor'!$A$4:$O$4))),"NA")</f>
        <v>230.037949113136</v>
      </c>
      <c r="AG84" s="126" t="n">
        <f aca="false">IFERROR(AC84*G84,"NA")</f>
        <v>448.395755114249</v>
      </c>
      <c r="AH84" s="126" t="n">
        <f aca="false">IFERROR(AD84*G84,"NA")</f>
        <v>379.115982852455</v>
      </c>
      <c r="AI84" s="126" t="n">
        <f aca="false">IFERROR(AE84*G84,"NA")</f>
        <v>1740.024</v>
      </c>
      <c r="AJ84" s="126" t="n">
        <f aca="false">IFERROR(AF84*G84,"NA")</f>
        <v>920.151796452543</v>
      </c>
      <c r="AK84" s="127" t="str">
        <f aca="false">CC84</f>
        <v>Peru / Rural Areas and Small Towns area / Junín</v>
      </c>
      <c r="AL84" s="138" t="s">
        <v>75</v>
      </c>
      <c r="AM84" s="142" t="n">
        <v>2017</v>
      </c>
      <c r="AN84" s="141"/>
      <c r="AO84" s="115" t="n">
        <f aca="false">IFERROR(5.18*(INDEX('LCU per US$, period average'!$A$4:$O$270,MATCH(A84,'LCU per US$, period average'!$A$4:$A$270),MATCH(AM84,'LCU per US$, period average'!$A$4:$O$4))),"NA")</f>
        <v>16.8893303825103</v>
      </c>
      <c r="AP84" s="115" t="n">
        <f aca="false">AO84*30.42</f>
        <v>513.773430235963</v>
      </c>
      <c r="AQ84" s="115" t="n">
        <f aca="false" t="array" ref="AQ84:AQ84">IFERROR(AP84/(INDEX('LCU per US$, period average'!$A$4:$O$270,MATCH(A84,'LCU per US$, period average'!$A$4:$A$270),MATCH(AM84,'LCU per US$, period average'!$A$4:$O$4))),"NA")</f>
        <v>157.5756</v>
      </c>
      <c r="AR84" s="117" t="n">
        <f aca="false">IFERROR(AQ84*HLOOKUP(AM84,'LCU per US$, period average'!$A$4:$O$270,76),"NA")</f>
        <v>139.486789088851</v>
      </c>
      <c r="AS84" s="115" t="n">
        <f aca="false" t="array" ref="AS84:AS84">IFERROR(AP84/(INDEX('PPP private conversion factor'!$A$4:$O$270,MATCH(A84,'PPP private conversion factor'!$A$4:$A$270),MATCH(AM84,'PPP private conversion factor'!$A$4:$O$4))),"NA")</f>
        <v>271.323470466494</v>
      </c>
      <c r="AT84" s="115" t="n">
        <f aca="false">AP84*G84</f>
        <v>2055.09372094385</v>
      </c>
      <c r="AU84" s="115" t="n">
        <f aca="false">IFERROR(AQ84*G84,"NA")</f>
        <v>630.3024</v>
      </c>
      <c r="AV84" s="115" t="n">
        <f aca="false">IFERROR(AR84*G84,"NA")</f>
        <v>557.947156355405</v>
      </c>
      <c r="AW84" s="129" t="n">
        <f aca="false">IFERROR(AS84*G84,"NA")</f>
        <v>1085.29388186598</v>
      </c>
      <c r="AX84" s="130" t="str">
        <f aca="false">CC84</f>
        <v>Peru / Rural Areas and Small Towns area / Junín</v>
      </c>
      <c r="AY84" s="147" t="n">
        <v>2022</v>
      </c>
      <c r="AZ84" s="111" t="s">
        <v>77</v>
      </c>
      <c r="BA84" s="116" t="n">
        <v>1643</v>
      </c>
      <c r="BB84" s="115" t="n">
        <f aca="false" t="array" ref="BB84:BB84">IFERROR(BA84/(INDEX('LCU per US$, period average'!$A$4:$O$270,MATCH(A84,'LCU per US$, period average'!$A$4:$A$270),MATCH(AY84,'LCU per US$, period average'!$A$4:$O$4))),"NA")</f>
        <v>428.402163929821</v>
      </c>
      <c r="BC84" s="117" t="n">
        <f aca="false">IFERROR(BB84*HLOOKUP(AY84,'LCU per US$, period average'!$A$4:$O$270,76),"NA")</f>
        <v>406.820870771592</v>
      </c>
      <c r="BD84" s="116" t="n">
        <f aca="false" t="array" ref="BD84:BD84">IFERROR(BA84/(INDEX('PPP private conversion factor'!$A$4:$O$270,MATCH(A84,'PPP private conversion factor'!$A$4:$A$270),MATCH(AY84,'PPP private conversion factor'!$A$4:$O$4))),"NA")</f>
        <v>866.190100460407</v>
      </c>
      <c r="BE84" s="116" t="n">
        <f aca="false">IFERROR(BA84*H84,"NA")</f>
        <v>3286</v>
      </c>
      <c r="BF84" s="116" t="n">
        <f aca="false">IFERROR(BB84*H84,"NA")</f>
        <v>856.804327859642</v>
      </c>
      <c r="BG84" s="116" t="n">
        <f aca="false">IFERROR(BC84*H84,"NA")</f>
        <v>813.641741543184</v>
      </c>
      <c r="BH84" s="118" t="n">
        <f aca="false">IFERROR(BD84*H84,"NA")</f>
        <v>1732.38020092081</v>
      </c>
      <c r="BI84" s="116" t="str">
        <f aca="false">CC84</f>
        <v>Peru / Rural Areas and Small Towns area / Junín</v>
      </c>
      <c r="BJ84" s="113" t="n">
        <v>2023</v>
      </c>
      <c r="BK84" s="132" t="s">
        <v>427</v>
      </c>
      <c r="BL84" s="133" t="s">
        <v>79</v>
      </c>
      <c r="BM84" s="115" t="n">
        <v>1025</v>
      </c>
      <c r="BN84" s="115" t="n">
        <f aca="false" t="array" ref="BN84:BN84">IFERROR(BM84/(INDEX('LCU per US$, period average'!$A$4:$O$270,MATCH(A84,'LCU per US$, period average'!$A$4:$A$270),MATCH(BJ84,'LCU per US$, period average'!A$4:$O$4))),"NA")</f>
        <v>267.262457716413</v>
      </c>
      <c r="BO84" s="117" t="n">
        <f aca="false">IFERROR(BN84*HLOOKUP(BJ84,'LCU per US$, period average'!$A$4:$O$270,76),"NA")</f>
        <v>253.798778174608</v>
      </c>
      <c r="BP84" s="115" t="n">
        <f aca="false" t="array" ref="BP84:BP84">IFERROR(BM84/(INDEX('PPP private conversion factor'!$A$4:$O$270,MATCH(A84,'PPP private conversion factor'!$A$4:$A$270),MATCH(BJ84,'PPP private conversion factor'!$A$4:$O$4))),"NA")</f>
        <v>540.380312216626</v>
      </c>
      <c r="BQ84" s="115" t="n">
        <f aca="false">IFERROR(BM84*I84,"NA")</f>
        <v>1681</v>
      </c>
      <c r="BR84" s="115" t="n">
        <f aca="false">IFERROR(BN84*I84,"NA")</f>
        <v>438.310430654917</v>
      </c>
      <c r="BS84" s="115" t="n">
        <f aca="false">IFERROR(BO84*I84,"NA")</f>
        <v>416.229996206358</v>
      </c>
      <c r="BT84" s="115" t="n">
        <f aca="false">IFERROR(BP84*I84,"NA")</f>
        <v>886.223712035267</v>
      </c>
      <c r="BU84" s="113" t="s">
        <v>428</v>
      </c>
      <c r="BV84" s="134" t="s">
        <v>429</v>
      </c>
      <c r="BW84" s="135"/>
      <c r="BX84" s="183"/>
      <c r="BY84" s="183"/>
      <c r="BZ84" s="183"/>
      <c r="CA84" s="183"/>
      <c r="CB84" s="183"/>
      <c r="CC84" s="136" t="str">
        <f aca="false">CONCATENATE(A84," / ",B84," area / ",C84)</f>
        <v>Peru / Rural Areas and Small Towns area / Junín</v>
      </c>
      <c r="CD84" s="105" t="s">
        <v>433</v>
      </c>
    </row>
    <row r="85" customFormat="false" ht="64.9" hidden="false" customHeight="false" outlineLevel="0" collapsed="false">
      <c r="A85" s="104" t="s">
        <v>423</v>
      </c>
      <c r="B85" s="88" t="s">
        <v>194</v>
      </c>
      <c r="C85" s="90" t="s">
        <v>434</v>
      </c>
      <c r="D85" s="105" t="s">
        <v>435</v>
      </c>
      <c r="E85" s="111" t="s">
        <v>426</v>
      </c>
      <c r="F85" s="107" t="n">
        <v>2022</v>
      </c>
      <c r="G85" s="146" t="n">
        <v>4</v>
      </c>
      <c r="H85" s="108" t="n">
        <v>2</v>
      </c>
      <c r="I85" s="109" t="n">
        <v>1.64</v>
      </c>
      <c r="J85" s="110" t="str">
        <f aca="false">CC85</f>
        <v>Peru / Rural Areas and Small Towns area / Cusco</v>
      </c>
      <c r="K85" s="111" t="s">
        <v>77</v>
      </c>
      <c r="L85" s="112" t="s">
        <v>418</v>
      </c>
      <c r="M85" s="113" t="n">
        <v>2022</v>
      </c>
      <c r="N85" s="137"/>
      <c r="O85" s="115" t="n">
        <f aca="false">IFERROR(S85/G85,"NA")</f>
        <v>589.75</v>
      </c>
      <c r="P85" s="116" t="n">
        <f aca="false">IFERROR(IF(ISBLANK(O85),"",T85/G85),"NA")</f>
        <v>153.773692134883</v>
      </c>
      <c r="Q85" s="116" t="n">
        <f aca="false">IFERROR(IF(ISBLANK(O85),"",U85/G85),"NA")</f>
        <v>146.027150661927</v>
      </c>
      <c r="R85" s="117" t="n">
        <f aca="false">IFERROR(V85/F85,"NA")</f>
        <v>0.615067022035184</v>
      </c>
      <c r="S85" s="115" t="n">
        <v>2359</v>
      </c>
      <c r="T85" s="117" t="n">
        <f aca="false" t="array" ref="T85:T85">IFERROR(S85/(INDEX('LCU per US$, period average'!$A$4:$O$270,MATCH(A85,'LCU per US$, period average'!$A$4:$A$270),MATCH(M85,'LCU per US$, period average'!$A$4:$O$4))),"NA")</f>
        <v>615.09476853953</v>
      </c>
      <c r="U85" s="117" t="n">
        <f aca="false">IFERROR(T85*HLOOKUP(M85,'LCU per US$, period average'!$A$4:$O$270,76),"NA")</f>
        <v>584.108602647709</v>
      </c>
      <c r="V85" s="118" t="n">
        <f aca="false" t="array" ref="V85:V85">IFERROR(S85/(INDEX('PPP private conversion factor'!$A$4:$O$270,MATCH(A85,'PPP private conversion factor'!$A$4:$A$270),MATCH(M85,'PPP private conversion factor'!$A$4:$O$4))),"NA")</f>
        <v>1243.66551855514</v>
      </c>
      <c r="W85" s="119" t="str">
        <f aca="false">CC85</f>
        <v>Peru / Rural Areas and Small Towns area / Cusco</v>
      </c>
      <c r="X85" s="152" t="s">
        <v>74</v>
      </c>
      <c r="Y85" s="121" t="n">
        <v>2021</v>
      </c>
      <c r="Z85" s="122" t="n">
        <v>0.337</v>
      </c>
      <c r="AA85" s="123" t="n">
        <v>6.85</v>
      </c>
      <c r="AB85" s="123" t="n">
        <v>14.3</v>
      </c>
      <c r="AC85" s="124" t="n">
        <f aca="false" t="array" ref="AC85:AC85">IFERROR(AE85/(INDEX('LCU per US$, period average'!$A$4:$O$270,MATCH(A85,'LCU per US$, period average'!$A$4:$A$270),MATCH(Y85,'LCU per US$, period average'!$A$4:$O$4))),"NA")</f>
        <v>112.098938778562</v>
      </c>
      <c r="AD85" s="125" t="n">
        <f aca="false">IFERROR(AC85*HLOOKUP(Y85,'LCU per US$, period average'!$B$4:$O$270,76),"NA")</f>
        <v>94.7789957131137</v>
      </c>
      <c r="AE85" s="124" t="n">
        <f aca="false">IFERROR(AB85*30.42,"NA")</f>
        <v>435.006</v>
      </c>
      <c r="AF85" s="124" t="n">
        <f aca="false" t="array" ref="AF85:AF85">IFERROR(AE85/(INDEX('PPP private conversion factor'!$A$4:$O$270,MATCH(A85,'PPP private conversion factor'!$A$4:$A$270),MATCH(Y85,'PPP private conversion factor'!$A$4:$O$4))),"NA")</f>
        <v>230.037949113136</v>
      </c>
      <c r="AG85" s="126" t="n">
        <f aca="false">IFERROR(AC85*G85,"NA")</f>
        <v>448.395755114249</v>
      </c>
      <c r="AH85" s="126" t="n">
        <f aca="false">IFERROR(AD85*G85,"NA")</f>
        <v>379.115982852455</v>
      </c>
      <c r="AI85" s="126" t="n">
        <f aca="false">IFERROR(AE85*G85,"NA")</f>
        <v>1740.024</v>
      </c>
      <c r="AJ85" s="126" t="n">
        <f aca="false">IFERROR(AF85*G85,"NA")</f>
        <v>920.151796452543</v>
      </c>
      <c r="AK85" s="127" t="str">
        <f aca="false">CC85</f>
        <v>Peru / Rural Areas and Small Towns area / Cusco</v>
      </c>
      <c r="AL85" s="138" t="s">
        <v>75</v>
      </c>
      <c r="AM85" s="142" t="n">
        <v>2017</v>
      </c>
      <c r="AN85" s="141"/>
      <c r="AO85" s="115" t="n">
        <f aca="false">IFERROR(5.18*(INDEX('LCU per US$, period average'!$A$4:$O$270,MATCH(A85,'LCU per US$, period average'!$A$4:$A$270),MATCH(AM85,'LCU per US$, period average'!$A$4:$O$4))),"NA")</f>
        <v>16.8893303825103</v>
      </c>
      <c r="AP85" s="115" t="n">
        <f aca="false">AO85*30.42</f>
        <v>513.773430235963</v>
      </c>
      <c r="AQ85" s="115" t="n">
        <f aca="false" t="array" ref="AQ85:AQ85">IFERROR(AP85/(INDEX('LCU per US$, period average'!$A$4:$O$270,MATCH(A85,'LCU per US$, period average'!$A$4:$A$270),MATCH(AM85,'LCU per US$, period average'!$A$4:$O$4))),"NA")</f>
        <v>157.5756</v>
      </c>
      <c r="AR85" s="117" t="n">
        <f aca="false">IFERROR(AQ85*HLOOKUP(AM85,'LCU per US$, period average'!$A$4:$O$270,76),"NA")</f>
        <v>139.486789088851</v>
      </c>
      <c r="AS85" s="115" t="n">
        <f aca="false" t="array" ref="AS85:AS85">IFERROR(AP85/(INDEX('PPP private conversion factor'!$A$4:$O$270,MATCH(A85,'PPP private conversion factor'!$A$4:$A$270),MATCH(AM85,'PPP private conversion factor'!$A$4:$O$4))),"NA")</f>
        <v>271.323470466494</v>
      </c>
      <c r="AT85" s="115" t="n">
        <f aca="false">AP85*G85</f>
        <v>2055.09372094385</v>
      </c>
      <c r="AU85" s="115" t="n">
        <f aca="false">IFERROR(AQ85*G85,"NA")</f>
        <v>630.3024</v>
      </c>
      <c r="AV85" s="115" t="n">
        <f aca="false">IFERROR(AR85*G85,"NA")</f>
        <v>557.947156355405</v>
      </c>
      <c r="AW85" s="129" t="n">
        <f aca="false">IFERROR(AS85*G85,"NA")</f>
        <v>1085.29388186598</v>
      </c>
      <c r="AX85" s="130" t="str">
        <f aca="false">CC85</f>
        <v>Peru / Rural Areas and Small Towns area / Cusco</v>
      </c>
      <c r="AY85" s="147" t="n">
        <v>2022</v>
      </c>
      <c r="AZ85" s="111" t="s">
        <v>77</v>
      </c>
      <c r="BA85" s="116" t="n">
        <v>1844</v>
      </c>
      <c r="BB85" s="115" t="n">
        <f aca="false" t="array" ref="BB85:BB85">IFERROR(BA85/(INDEX('LCU per US$, period average'!$A$4:$O$270,MATCH(A85,'LCU per US$, period average'!$A$4:$A$270),MATCH(AY85,'LCU per US$, period average'!$A$4:$O$4))),"NA")</f>
        <v>480.811680028357</v>
      </c>
      <c r="BC85" s="117" t="n">
        <f aca="false">IFERROR(BB85*HLOOKUP(AY85,'LCU per US$, period average'!$A$4:$O$270,76),"NA")</f>
        <v>456.590192150222</v>
      </c>
      <c r="BD85" s="116" t="n">
        <f aca="false" t="array" ref="BD85:BD85">IFERROR(BA85/(INDEX('PPP private conversion factor'!$A$4:$O$270,MATCH(A85,'PPP private conversion factor'!$A$4:$A$270),MATCH(AY85,'PPP private conversion factor'!$A$4:$O$4))),"NA")</f>
        <v>972.157361685326</v>
      </c>
      <c r="BE85" s="116" t="n">
        <f aca="false">IFERROR(BA85*H85,"NA")</f>
        <v>3688</v>
      </c>
      <c r="BF85" s="116" t="n">
        <f aca="false">IFERROR(BB85*H85,"NA")</f>
        <v>961.623360056714</v>
      </c>
      <c r="BG85" s="116" t="n">
        <f aca="false">IFERROR(BC85*H85,"NA")</f>
        <v>913.180384300445</v>
      </c>
      <c r="BH85" s="118" t="n">
        <f aca="false">IFERROR(BD85*H85,"NA")</f>
        <v>1944.31472337065</v>
      </c>
      <c r="BI85" s="116" t="str">
        <f aca="false">CC85</f>
        <v>Peru / Rural Areas and Small Towns area / Cusco</v>
      </c>
      <c r="BJ85" s="113" t="n">
        <v>2023</v>
      </c>
      <c r="BK85" s="132" t="s">
        <v>427</v>
      </c>
      <c r="BL85" s="133" t="s">
        <v>79</v>
      </c>
      <c r="BM85" s="115" t="n">
        <v>1025</v>
      </c>
      <c r="BN85" s="115" t="n">
        <f aca="false" t="array" ref="BN85:BN85">IFERROR(BM85/(INDEX('LCU per US$, period average'!$A$4:$O$270,MATCH(A85,'LCU per US$, period average'!$A$4:$A$270),MATCH(BJ85,'LCU per US$, period average'!A$4:$O$4))),"NA")</f>
        <v>267.262457716413</v>
      </c>
      <c r="BO85" s="117" t="n">
        <f aca="false">IFERROR(BN85*HLOOKUP(BJ85,'LCU per US$, period average'!$A$4:$O$270,76),"NA")</f>
        <v>253.798778174608</v>
      </c>
      <c r="BP85" s="115" t="n">
        <f aca="false" t="array" ref="BP85:BP85">IFERROR(BM85/(INDEX('PPP private conversion factor'!$A$4:$O$270,MATCH(A85,'PPP private conversion factor'!$A$4:$A$270),MATCH(BJ85,'PPP private conversion factor'!$A$4:$O$4))),"NA")</f>
        <v>540.380312216626</v>
      </c>
      <c r="BQ85" s="115" t="n">
        <f aca="false">IFERROR(BM85*I85,"NA")</f>
        <v>1681</v>
      </c>
      <c r="BR85" s="115" t="n">
        <f aca="false">IFERROR(BN85*I85,"NA")</f>
        <v>438.310430654917</v>
      </c>
      <c r="BS85" s="115" t="n">
        <f aca="false">IFERROR(BO85*I85,"NA")</f>
        <v>416.229996206358</v>
      </c>
      <c r="BT85" s="115" t="n">
        <f aca="false">IFERROR(BP85*I85,"NA")</f>
        <v>886.223712035267</v>
      </c>
      <c r="BU85" s="113" t="s">
        <v>428</v>
      </c>
      <c r="BV85" s="134" t="s">
        <v>429</v>
      </c>
      <c r="BW85" s="135"/>
      <c r="BX85" s="183"/>
      <c r="BY85" s="183"/>
      <c r="BZ85" s="183"/>
      <c r="CA85" s="183"/>
      <c r="CB85" s="183"/>
      <c r="CC85" s="136" t="str">
        <f aca="false">CONCATENATE(A85," / ",B85," area / ",C85)</f>
        <v>Peru / Rural Areas and Small Towns area / Cusco</v>
      </c>
      <c r="CD85" s="105" t="s">
        <v>435</v>
      </c>
    </row>
    <row r="86" customFormat="false" ht="41.75" hidden="false" customHeight="false" outlineLevel="0" collapsed="false">
      <c r="A86" s="104" t="s">
        <v>423</v>
      </c>
      <c r="B86" s="88" t="s">
        <v>194</v>
      </c>
      <c r="C86" s="90" t="s">
        <v>436</v>
      </c>
      <c r="D86" s="105" t="s">
        <v>437</v>
      </c>
      <c r="E86" s="111" t="s">
        <v>426</v>
      </c>
      <c r="F86" s="107" t="n">
        <v>2022</v>
      </c>
      <c r="G86" s="146" t="n">
        <v>4</v>
      </c>
      <c r="H86" s="108" t="n">
        <v>2</v>
      </c>
      <c r="I86" s="109" t="n">
        <v>1.64</v>
      </c>
      <c r="J86" s="110" t="str">
        <f aca="false">CC86</f>
        <v>Peru / Rural Areas and Small Towns area / All coffee and cocoa growing regions</v>
      </c>
      <c r="K86" s="111" t="s">
        <v>77</v>
      </c>
      <c r="L86" s="186"/>
      <c r="M86" s="113" t="n">
        <v>2023</v>
      </c>
      <c r="N86" s="137"/>
      <c r="O86" s="115" t="n">
        <f aca="false">IFERROR(S86/G86,"NA")</f>
        <v>632.5</v>
      </c>
      <c r="P86" s="116" t="str">
        <f aca="false">IFERROR(IF(ISBLANK(O86),"",T86/G86),"NA")</f>
        <v>NA</v>
      </c>
      <c r="Q86" s="116" t="str">
        <f aca="false">IFERROR(IF(ISBLANK(O86),"",U86/G86),"NA")</f>
        <v>NA</v>
      </c>
      <c r="R86" s="117" t="n">
        <f aca="false">IFERROR(V86/F86,"NA")</f>
        <v>0.659652211000007</v>
      </c>
      <c r="S86" s="115" t="n">
        <v>2530</v>
      </c>
      <c r="T86" s="117" t="s">
        <v>76</v>
      </c>
      <c r="U86" s="117" t="str">
        <f aca="false">IFERROR(T86*HLOOKUP(M86,'LCU per US$, period average'!$A$4:$O$270,76),"NA")</f>
        <v>NA</v>
      </c>
      <c r="V86" s="118" t="n">
        <f aca="false" t="array" ref="V86:V86">IFERROR(S86/(INDEX('PPP private conversion factor'!$A$4:$O$270,MATCH(A86,'PPP private conversion factor'!$A$4:$A$270),MATCH(M86,'PPP private conversion factor'!$A$4:$O$4))),"NA")</f>
        <v>1333.81677064201</v>
      </c>
      <c r="W86" s="119" t="str">
        <f aca="false">CC86</f>
        <v>Peru / Rural Areas and Small Towns area / All coffee and cocoa growing regions</v>
      </c>
      <c r="X86" s="152" t="s">
        <v>74</v>
      </c>
      <c r="Y86" s="121" t="n">
        <v>2021</v>
      </c>
      <c r="Z86" s="122" t="n">
        <v>0.337</v>
      </c>
      <c r="AA86" s="123" t="n">
        <v>6.85</v>
      </c>
      <c r="AB86" s="123" t="n">
        <v>14.3</v>
      </c>
      <c r="AC86" s="124" t="n">
        <f aca="false" t="array" ref="AC86:AC86">IFERROR(AE86/(INDEX('LCU per US$, period average'!$A$4:$O$270,MATCH(A86,'LCU per US$, period average'!$A$4:$A$270),MATCH(Y86,'LCU per US$, period average'!$A$4:$O$4))),"NA")</f>
        <v>112.098938778562</v>
      </c>
      <c r="AD86" s="125" t="n">
        <f aca="false">IFERROR(AC86*HLOOKUP(Y86,'LCU per US$, period average'!$B$4:$O$270,76),"NA")</f>
        <v>94.7789957131137</v>
      </c>
      <c r="AE86" s="124" t="n">
        <f aca="false">IFERROR(AB86*30.42,"NA")</f>
        <v>435.006</v>
      </c>
      <c r="AF86" s="124" t="n">
        <f aca="false" t="array" ref="AF86:AF86">IFERROR(AE86/(INDEX('PPP private conversion factor'!$A$4:$O$270,MATCH(A86,'PPP private conversion factor'!$A$4:$A$270),MATCH(Y86,'PPP private conversion factor'!$A$4:$O$4))),"NA")</f>
        <v>230.037949113136</v>
      </c>
      <c r="AG86" s="126" t="n">
        <f aca="false">IFERROR(AC86*G86,"NA")</f>
        <v>448.395755114249</v>
      </c>
      <c r="AH86" s="126" t="n">
        <f aca="false">IFERROR(AD86*G86,"NA")</f>
        <v>379.115982852455</v>
      </c>
      <c r="AI86" s="126" t="n">
        <f aca="false">IFERROR(AE86*G86,"NA")</f>
        <v>1740.024</v>
      </c>
      <c r="AJ86" s="126" t="n">
        <f aca="false">IFERROR(AF86*G86,"NA")</f>
        <v>920.151796452543</v>
      </c>
      <c r="AK86" s="127" t="str">
        <f aca="false">CC86</f>
        <v>Peru / Rural Areas and Small Towns area / All coffee and cocoa growing regions</v>
      </c>
      <c r="AL86" s="138" t="s">
        <v>75</v>
      </c>
      <c r="AM86" s="142" t="n">
        <v>2017</v>
      </c>
      <c r="AN86" s="141"/>
      <c r="AO86" s="115" t="n">
        <f aca="false">IFERROR(5.18*(INDEX('LCU per US$, period average'!$A$4:$O$270,MATCH(A86,'LCU per US$, period average'!$A$4:$A$270),MATCH(AM86,'LCU per US$, period average'!$A$4:$O$4))),"NA")</f>
        <v>16.8893303825103</v>
      </c>
      <c r="AP86" s="115" t="n">
        <f aca="false">AO86*30.42</f>
        <v>513.773430235963</v>
      </c>
      <c r="AQ86" s="115" t="n">
        <f aca="false" t="array" ref="AQ86:AQ86">IFERROR(AP86/(INDEX('LCU per US$, period average'!$A$4:$O$270,MATCH(A86,'LCU per US$, period average'!$A$4:$A$270),MATCH(AM86,'LCU per US$, period average'!$A$4:$O$4))),"NA")</f>
        <v>157.5756</v>
      </c>
      <c r="AR86" s="117" t="n">
        <f aca="false">IFERROR(AQ86*HLOOKUP(AM86,'LCU per US$, period average'!$A$4:$O$270,76),"NA")</f>
        <v>139.486789088851</v>
      </c>
      <c r="AS86" s="115" t="n">
        <f aca="false" t="array" ref="AS86:AS86">IFERROR(AP86/(INDEX('PPP private conversion factor'!$A$4:$O$270,MATCH(A86,'PPP private conversion factor'!$A$4:$A$270),MATCH(AM86,'PPP private conversion factor'!$A$4:$O$4))),"NA")</f>
        <v>271.323470466494</v>
      </c>
      <c r="AT86" s="115" t="n">
        <f aca="false">AP86*G86</f>
        <v>2055.09372094385</v>
      </c>
      <c r="AU86" s="115" t="n">
        <f aca="false">IFERROR(AQ86*G86,"NA")</f>
        <v>630.3024</v>
      </c>
      <c r="AV86" s="115" t="n">
        <f aca="false">IFERROR(AR86*G86,"NA")</f>
        <v>557.947156355405</v>
      </c>
      <c r="AW86" s="129" t="n">
        <f aca="false">IFERROR(AS86*G86,"NA")</f>
        <v>1085.29388186598</v>
      </c>
      <c r="AX86" s="130" t="str">
        <f aca="false">CC86</f>
        <v>Peru / Rural Areas and Small Towns area / All coffee and cocoa growing regions</v>
      </c>
      <c r="AY86" s="147" t="n">
        <v>2023</v>
      </c>
      <c r="AZ86" s="111" t="s">
        <v>77</v>
      </c>
      <c r="BA86" s="116" t="n">
        <v>1977</v>
      </c>
      <c r="BB86" s="115" t="s">
        <v>76</v>
      </c>
      <c r="BC86" s="117" t="str">
        <f aca="false">IFERROR(BB86*HLOOKUP(AY86,'LCU per US$, period average'!$A$4:$O$270,76),"NA")</f>
        <v>NA</v>
      </c>
      <c r="BD86" s="116" t="n">
        <f aca="false" t="array" ref="BD86:BD86">IFERROR(BA86/(INDEX('PPP private conversion factor'!$A$4:$O$270,MATCH(A86,'PPP private conversion factor'!$A$4:$A$270),MATCH(AY86,'PPP private conversion factor'!$A$4:$O$4))),"NA")</f>
        <v>1042.27500219734</v>
      </c>
      <c r="BE86" s="116" t="n">
        <f aca="false">IFERROR(BA86*H86,"NA")</f>
        <v>3954</v>
      </c>
      <c r="BF86" s="116" t="str">
        <f aca="false">IFERROR(BB86*H86,"NA")</f>
        <v>NA</v>
      </c>
      <c r="BG86" s="116" t="str">
        <f aca="false">IFERROR(BC86*H86,"NA")</f>
        <v>NA</v>
      </c>
      <c r="BH86" s="118" t="n">
        <f aca="false">IFERROR(BD86*H86,"NA")</f>
        <v>2084.55000439467</v>
      </c>
      <c r="BI86" s="116" t="str">
        <f aca="false">CC86</f>
        <v>Peru / Rural Areas and Small Towns area / All coffee and cocoa growing regions</v>
      </c>
      <c r="BJ86" s="113" t="n">
        <v>2023</v>
      </c>
      <c r="BK86" s="132" t="s">
        <v>427</v>
      </c>
      <c r="BL86" s="133" t="s">
        <v>79</v>
      </c>
      <c r="BM86" s="115" t="n">
        <v>1025</v>
      </c>
      <c r="BN86" s="115" t="n">
        <f aca="false" t="array" ref="BN86:BN86">IFERROR(BM86/(INDEX('LCU per US$, period average'!$A$4:$O$270,MATCH(A86,'LCU per US$, period average'!$A$4:$A$270),MATCH(BJ86,'LCU per US$, period average'!A$4:$O$4))),"NA")</f>
        <v>267.262457716413</v>
      </c>
      <c r="BO86" s="117" t="n">
        <f aca="false">IFERROR(BN86*HLOOKUP(BJ86,'LCU per US$, period average'!$A$4:$O$270,76),"NA")</f>
        <v>253.798778174608</v>
      </c>
      <c r="BP86" s="115" t="n">
        <f aca="false" t="array" ref="BP86:BP86">IFERROR(BM86/(INDEX('PPP private conversion factor'!$A$4:$O$270,MATCH(A86,'PPP private conversion factor'!$A$4:$A$270),MATCH(BJ86,'PPP private conversion factor'!$A$4:$O$4))),"NA")</f>
        <v>540.380312216626</v>
      </c>
      <c r="BQ86" s="115" t="n">
        <f aca="false">IFERROR(BM86*I86,"NA")</f>
        <v>1681</v>
      </c>
      <c r="BR86" s="115" t="n">
        <f aca="false">IFERROR(BN86*I86,"NA")</f>
        <v>438.310430654917</v>
      </c>
      <c r="BS86" s="115" t="n">
        <f aca="false">IFERROR(BO86*I86,"NA")</f>
        <v>416.229996206358</v>
      </c>
      <c r="BT86" s="115" t="n">
        <f aca="false">IFERROR(BP86*I86,"NA")</f>
        <v>886.223712035267</v>
      </c>
      <c r="BU86" s="113" t="s">
        <v>428</v>
      </c>
      <c r="BV86" s="134" t="s">
        <v>429</v>
      </c>
      <c r="BW86" s="135"/>
      <c r="BX86" s="183"/>
      <c r="BY86" s="183"/>
      <c r="BZ86" s="183"/>
      <c r="CA86" s="183"/>
      <c r="CB86" s="183"/>
      <c r="CC86" s="136" t="str">
        <f aca="false">CONCATENATE(A86," / ",B86," area / ",C86)</f>
        <v>Peru / Rural Areas and Small Towns area / All coffee and cocoa growing regions</v>
      </c>
      <c r="CD86" s="105" t="s">
        <v>437</v>
      </c>
    </row>
    <row r="87" customFormat="false" ht="77.6" hidden="false" customHeight="false" outlineLevel="0" collapsed="false">
      <c r="A87" s="104" t="s">
        <v>423</v>
      </c>
      <c r="B87" s="88" t="s">
        <v>82</v>
      </c>
      <c r="C87" s="90" t="s">
        <v>68</v>
      </c>
      <c r="D87" s="105" t="s">
        <v>83</v>
      </c>
      <c r="E87" s="106" t="s">
        <v>154</v>
      </c>
      <c r="F87" s="107" t="s">
        <v>438</v>
      </c>
      <c r="G87" s="146" t="n">
        <v>5</v>
      </c>
      <c r="H87" s="108" t="n">
        <v>2</v>
      </c>
      <c r="I87" s="109" t="n">
        <v>1.72</v>
      </c>
      <c r="J87" s="110" t="str">
        <f aca="false">CC87</f>
        <v>Peru / Rural area / All</v>
      </c>
      <c r="K87" s="133" t="s">
        <v>77</v>
      </c>
      <c r="L87" s="140" t="s">
        <v>439</v>
      </c>
      <c r="M87" s="113" t="n">
        <v>2022</v>
      </c>
      <c r="N87" s="137"/>
      <c r="O87" s="115" t="n">
        <f aca="false">IFERROR(S87/G87,"NA")</f>
        <v>464</v>
      </c>
      <c r="P87" s="116" t="n">
        <f aca="false">IFERROR(IF(ISBLANK(O87),"",T87/G87),"NA")</f>
        <v>120.985151590649</v>
      </c>
      <c r="Q87" s="116" t="n">
        <f aca="false">IFERROR(IF(ISBLANK(O87),"",U87/G87),"NA")</f>
        <v>114.890373729774</v>
      </c>
      <c r="R87" s="117" t="str">
        <f aca="false">IFERROR(V87/F87,"NA")</f>
        <v>NA</v>
      </c>
      <c r="S87" s="115" t="n">
        <v>2320</v>
      </c>
      <c r="T87" s="117" t="n">
        <f aca="false" t="array" ref="T87:T87">IFERROR(S87/(INDEX('LCU per US$, period average'!$A$4:$O$270,MATCH(A87,'LCU per US$, period average'!$A$4:$A$270),MATCH(M87,'LCU per US$, period average'!$A$4:$O$4))),"NA")</f>
        <v>604.925757953247</v>
      </c>
      <c r="U87" s="117" t="n">
        <f aca="false">IFERROR(T87*HLOOKUP(M87,'LCU per US$, period average'!$A$4:$O$270,76),"NA")</f>
        <v>574.45186864887</v>
      </c>
      <c r="V87" s="118" t="n">
        <f aca="false" t="array" ref="V87:V87">IFERROR(S87/(INDEX('PPP private conversion factor'!$A$4:$O$270,MATCH(A87,'PPP private conversion factor'!$A$4:$A$270),MATCH(M87,'PPP private conversion factor'!$A$4:$O$4))),"NA")</f>
        <v>1223.10470667568</v>
      </c>
      <c r="W87" s="119" t="str">
        <f aca="false">CC87</f>
        <v>Peru / Rural area / All</v>
      </c>
      <c r="X87" s="152" t="s">
        <v>74</v>
      </c>
      <c r="Y87" s="121" t="n">
        <v>2021</v>
      </c>
      <c r="Z87" s="122" t="n">
        <v>0.337</v>
      </c>
      <c r="AA87" s="123" t="n">
        <v>6.85</v>
      </c>
      <c r="AB87" s="123" t="n">
        <v>14.3</v>
      </c>
      <c r="AC87" s="124" t="n">
        <f aca="false" t="array" ref="AC87:AC87">IFERROR(AE87/(INDEX('LCU per US$, period average'!$A$4:$O$270,MATCH(A87,'LCU per US$, period average'!$A$4:$A$270),MATCH(Y87,'LCU per US$, period average'!$A$4:$O$4))),"NA")</f>
        <v>112.098938778562</v>
      </c>
      <c r="AD87" s="125" t="n">
        <f aca="false">IFERROR(AC87*HLOOKUP(Y87,'LCU per US$, period average'!$B$4:$O$270,76),"NA")</f>
        <v>94.7789957131137</v>
      </c>
      <c r="AE87" s="124" t="n">
        <f aca="false">IFERROR(AB87*30.42,"NA")</f>
        <v>435.006</v>
      </c>
      <c r="AF87" s="124" t="n">
        <f aca="false" t="array" ref="AF87:AF87">IFERROR(AE87/(INDEX('PPP private conversion factor'!$A$4:$O$270,MATCH(A87,'PPP private conversion factor'!$A$4:$A$270),MATCH(Y87,'PPP private conversion factor'!$A$4:$O$4))),"NA")</f>
        <v>230.037949113136</v>
      </c>
      <c r="AG87" s="126" t="n">
        <f aca="false">IFERROR(AC87*G87,"NA")</f>
        <v>560.494693892811</v>
      </c>
      <c r="AH87" s="126" t="n">
        <f aca="false">IFERROR(AD87*G87,"NA")</f>
        <v>473.894978565568</v>
      </c>
      <c r="AI87" s="126" t="n">
        <f aca="false">IFERROR(AE87*G87,"NA")</f>
        <v>2175.03</v>
      </c>
      <c r="AJ87" s="126" t="n">
        <f aca="false">IFERROR(AF87*G87,"NA")</f>
        <v>1150.18974556568</v>
      </c>
      <c r="AK87" s="127" t="str">
        <f aca="false">CC87</f>
        <v>Peru / Rural area / All</v>
      </c>
      <c r="AL87" s="138" t="s">
        <v>75</v>
      </c>
      <c r="AM87" s="142" t="n">
        <v>2017</v>
      </c>
      <c r="AN87" s="141"/>
      <c r="AO87" s="115" t="n">
        <f aca="false">IFERROR(5.18*(INDEX('LCU per US$, period average'!$A$4:$O$270,MATCH(A87,'LCU per US$, period average'!$A$4:$A$270),MATCH(AM87,'LCU per US$, period average'!$A$4:$O$4))),"NA")</f>
        <v>16.8893303825103</v>
      </c>
      <c r="AP87" s="115" t="n">
        <f aca="false">AO87*30.42</f>
        <v>513.773430235963</v>
      </c>
      <c r="AQ87" s="115" t="n">
        <f aca="false" t="array" ref="AQ87:AQ87">IFERROR(AP87/(INDEX('LCU per US$, period average'!$A$4:$O$270,MATCH(A87,'LCU per US$, period average'!$A$4:$A$270),MATCH(AM87,'LCU per US$, period average'!$A$4:$O$4))),"NA")</f>
        <v>157.5756</v>
      </c>
      <c r="AR87" s="117" t="n">
        <f aca="false">IFERROR(AQ87*HLOOKUP(AM87,'LCU per US$, period average'!$A$4:$O$270,76),"NA")</f>
        <v>139.486789088851</v>
      </c>
      <c r="AS87" s="115" t="n">
        <f aca="false" t="array" ref="AS87:AS87">IFERROR(AP87/(INDEX('PPP private conversion factor'!$A$4:$O$270,MATCH(A87,'PPP private conversion factor'!$A$4:$A$270),MATCH(AM87,'PPP private conversion factor'!$A$4:$O$4))),"NA")</f>
        <v>271.323470466494</v>
      </c>
      <c r="AT87" s="115" t="n">
        <f aca="false">AP87*G87</f>
        <v>2568.86715117981</v>
      </c>
      <c r="AU87" s="115" t="n">
        <f aca="false">IFERROR(AQ87*G87,"NA")</f>
        <v>787.878</v>
      </c>
      <c r="AV87" s="115" t="n">
        <f aca="false">IFERROR(AR87*G87,"NA")</f>
        <v>697.433945444256</v>
      </c>
      <c r="AW87" s="129" t="n">
        <f aca="false">IFERROR(AS87*G87,"NA")</f>
        <v>1356.61735233247</v>
      </c>
      <c r="AX87" s="130" t="str">
        <f aca="false">CC87</f>
        <v>Peru / Rural area / All</v>
      </c>
      <c r="AY87" s="147" t="n">
        <v>2022</v>
      </c>
      <c r="AZ87" s="149" t="s">
        <v>77</v>
      </c>
      <c r="BA87" s="116" t="n">
        <v>1647</v>
      </c>
      <c r="BB87" s="115" t="n">
        <f aca="false" t="array" ref="BB87:BB87">IFERROR(BA87/(INDEX('LCU per US$, period average'!$A$4:$O$270,MATCH(A87,'LCU per US$, period average'!$A$4:$A$270),MATCH(AY87,'LCU per US$, period average'!$A$4:$O$4))),"NA")</f>
        <v>429.445139374568</v>
      </c>
      <c r="BC87" s="117" t="n">
        <f aca="false">IFERROR(BB87*HLOOKUP(AY87,'LCU per US$, period average'!$A$4:$O$270,76),"NA")</f>
        <v>407.811305027883</v>
      </c>
      <c r="BD87" s="116" t="n">
        <f aca="false" t="array" ref="BD87:BD87">IFERROR(BA87/(INDEX('PPP private conversion factor'!$A$4:$O$270,MATCH(A87,'PPP private conversion factor'!$A$4:$A$270),MATCH(AY87,'PPP private conversion factor'!$A$4:$O$4))),"NA")</f>
        <v>868.298901678813</v>
      </c>
      <c r="BE87" s="116" t="n">
        <f aca="false">IFERROR(BA87*H87,"NA")</f>
        <v>3294</v>
      </c>
      <c r="BF87" s="116" t="n">
        <f aca="false">IFERROR(BB87*H87,"NA")</f>
        <v>858.890278749136</v>
      </c>
      <c r="BG87" s="116" t="n">
        <f aca="false">IFERROR(BC87*H87,"NA")</f>
        <v>815.622610055766</v>
      </c>
      <c r="BH87" s="118" t="n">
        <f aca="false">IFERROR(BD87*H87,"NA")</f>
        <v>1736.59780335763</v>
      </c>
      <c r="BI87" s="116" t="str">
        <f aca="false">CC87</f>
        <v>Peru / Rural area / All</v>
      </c>
      <c r="BJ87" s="113" t="n">
        <v>2023</v>
      </c>
      <c r="BK87" s="132" t="s">
        <v>427</v>
      </c>
      <c r="BL87" s="133" t="s">
        <v>79</v>
      </c>
      <c r="BM87" s="115" t="n">
        <v>1025</v>
      </c>
      <c r="BN87" s="115" t="n">
        <f aca="false" t="array" ref="BN87:BN87">IFERROR(BM87/(INDEX('LCU per US$, period average'!$A$4:$O$270,MATCH(A87,'LCU per US$, period average'!$A$4:$A$270),MATCH(BJ87,'LCU per US$, period average'!A$4:$O$4))),"NA")</f>
        <v>267.262457716413</v>
      </c>
      <c r="BO87" s="117" t="n">
        <f aca="false">IFERROR(BN87*HLOOKUP(BJ87,'LCU per US$, period average'!$A$4:$O$270,76),"NA")</f>
        <v>253.798778174608</v>
      </c>
      <c r="BP87" s="115" t="n">
        <f aca="false" t="array" ref="BP87:BP87">IFERROR(BM87/(INDEX('PPP private conversion factor'!$A$4:$O$270,MATCH(A87,'PPP private conversion factor'!$A$4:$A$270),MATCH(BJ87,'PPP private conversion factor'!$A$4:$O$4))),"NA")</f>
        <v>540.380312216626</v>
      </c>
      <c r="BQ87" s="115" t="n">
        <f aca="false">IFERROR(BM87*I87,"NA")</f>
        <v>1763</v>
      </c>
      <c r="BR87" s="115" t="n">
        <f aca="false">IFERROR(BN87*I87,"NA")</f>
        <v>459.69142727223</v>
      </c>
      <c r="BS87" s="115" t="n">
        <f aca="false">IFERROR(BO87*I87,"NA")</f>
        <v>436.533898460327</v>
      </c>
      <c r="BT87" s="115" t="n">
        <f aca="false">IFERROR(BP87*I87,"NA")</f>
        <v>929.454137012597</v>
      </c>
      <c r="BU87" s="113" t="s">
        <v>428</v>
      </c>
      <c r="BV87" s="134" t="s">
        <v>429</v>
      </c>
      <c r="BW87" s="135"/>
      <c r="BX87" s="183"/>
      <c r="BY87" s="183"/>
      <c r="BZ87" s="183"/>
      <c r="CA87" s="183"/>
      <c r="CB87" s="183"/>
      <c r="CC87" s="136" t="str">
        <f aca="false">CONCATENATE(A87," / ",B87," area / ",C87)</f>
        <v>Peru / Rural area / All</v>
      </c>
      <c r="CD87" s="105" t="s">
        <v>83</v>
      </c>
    </row>
    <row r="88" customFormat="false" ht="77.6" hidden="false" customHeight="false" outlineLevel="0" collapsed="false">
      <c r="A88" s="104" t="s">
        <v>440</v>
      </c>
      <c r="B88" s="88" t="s">
        <v>82</v>
      </c>
      <c r="C88" s="90" t="s">
        <v>68</v>
      </c>
      <c r="D88" s="105" t="s">
        <v>83</v>
      </c>
      <c r="E88" s="139" t="s">
        <v>154</v>
      </c>
      <c r="F88" s="107" t="n">
        <v>2020</v>
      </c>
      <c r="G88" s="146" t="n">
        <v>5</v>
      </c>
      <c r="H88" s="108" t="n">
        <v>2</v>
      </c>
      <c r="I88" s="109" t="n">
        <v>1.69</v>
      </c>
      <c r="J88" s="110" t="str">
        <f aca="false">CC88</f>
        <v>Rwanda / Rural area / All</v>
      </c>
      <c r="K88" s="133" t="s">
        <v>77</v>
      </c>
      <c r="L88" s="140" t="s">
        <v>439</v>
      </c>
      <c r="M88" s="113" t="n">
        <v>2022</v>
      </c>
      <c r="N88" s="137"/>
      <c r="O88" s="115" t="n">
        <f aca="false">IFERROR(S88/G88,"NA")</f>
        <v>44386.4</v>
      </c>
      <c r="P88" s="116" t="n">
        <f aca="false">IFERROR(IF(ISBLANK(O88),"",T88/G88),"NA")</f>
        <v>43.0806973127483</v>
      </c>
      <c r="Q88" s="116" t="n">
        <f aca="false">IFERROR(IF(ISBLANK(O88),"",U88/G88),"NA")</f>
        <v>40.9104534707502</v>
      </c>
      <c r="R88" s="117" t="n">
        <f aca="false">IFERROR(V88/F88,"NA")</f>
        <v>0.336629260246567</v>
      </c>
      <c r="S88" s="115" t="n">
        <v>221932</v>
      </c>
      <c r="T88" s="117" t="n">
        <f aca="false" t="array" ref="T88:T88">IFERROR(S88/(INDEX('LCU per US$, period average'!$A$4:$O$270,MATCH(A88,'LCU per US$, period average'!$A$4:$A$270),MATCH(M88,'LCU per US$, period average'!$A$4:$O$4))),"NA")</f>
        <v>215.403486563741</v>
      </c>
      <c r="U88" s="117" t="n">
        <f aca="false">IFERROR(T88*HLOOKUP(M88,'LCU per US$, period average'!$A$4:$O$270,76),"NA")</f>
        <v>204.552267353751</v>
      </c>
      <c r="V88" s="118" t="n">
        <f aca="false" t="array" ref="V88:V88">IFERROR(S88/(INDEX('PPP private conversion factor'!$A$4:$O$270,MATCH(A88,'PPP private conversion factor'!$A$4:$A$270),MATCH(M88,'PPP private conversion factor'!$A$4:$O$4))),"NA")</f>
        <v>679.991105698066</v>
      </c>
      <c r="W88" s="119" t="str">
        <f aca="false">CC88</f>
        <v>Rwanda / Rural area / All</v>
      </c>
      <c r="X88" s="152" t="s">
        <v>74</v>
      </c>
      <c r="Y88" s="121" t="n">
        <v>2016</v>
      </c>
      <c r="Z88" s="122" t="n">
        <v>0.922</v>
      </c>
      <c r="AA88" s="123" t="n">
        <v>6.85</v>
      </c>
      <c r="AB88" s="123" t="n">
        <v>1965.2</v>
      </c>
      <c r="AC88" s="124" t="n">
        <f aca="false" t="array" ref="AC88:AC88">IFERROR(AE88/(INDEX('LCU per US$, period average'!$A$4:$O$270,MATCH(A88,'LCU per US$, period average'!$A$4:$A$270),MATCH(Y88,'LCU per US$, period average'!$A$4:$O$4))),"NA")</f>
        <v>75.9368287623129</v>
      </c>
      <c r="AD88" s="125" t="n">
        <f aca="false">IFERROR(AC88*HLOOKUP(Y88,'LCU per US$, period average'!$B$4:$O$270,76),"NA")</f>
        <v>68.6029589052706</v>
      </c>
      <c r="AE88" s="124" t="n">
        <f aca="false">IFERROR(AB88*30.42,"NA")</f>
        <v>59781.384</v>
      </c>
      <c r="AF88" s="124" t="n">
        <f aca="false" t="array" ref="AF88:AF88">IFERROR(AE88/(INDEX('PPP private conversion factor'!$A$4:$O$270,MATCH(A88,'PPP private conversion factor'!$A$4:$A$270),MATCH(Y88,'PPP private conversion factor'!$A$4:$O$4))),"NA")</f>
        <v>215.042484055494</v>
      </c>
      <c r="AG88" s="126" t="n">
        <f aca="false">IFERROR(AC88*G88,"NA")</f>
        <v>379.684143811564</v>
      </c>
      <c r="AH88" s="126" t="n">
        <f aca="false">IFERROR(AD88*G88,"NA")</f>
        <v>343.014794526353</v>
      </c>
      <c r="AI88" s="126" t="n">
        <f aca="false">IFERROR(AE88*G88,"NA")</f>
        <v>298906.92</v>
      </c>
      <c r="AJ88" s="126" t="n">
        <f aca="false">IFERROR(AF88*G88,"NA")</f>
        <v>1075.21242027747</v>
      </c>
      <c r="AK88" s="127" t="str">
        <f aca="false">CC88</f>
        <v>Rwanda / Rural area / All</v>
      </c>
      <c r="AL88" s="138" t="s">
        <v>75</v>
      </c>
      <c r="AM88" s="142" t="n">
        <v>2016</v>
      </c>
      <c r="AN88" s="141"/>
      <c r="AO88" s="115" t="n">
        <f aca="false">IFERROR(1.73*(INDEX('LCU per US$, period average'!$A$4:$O$270,MATCH(A88,'LCU per US$, period average'!$A$4:$A$270),MATCH(AM88,'LCU per US$, period average'!$A$4:$O$4))),"NA")</f>
        <v>1361.9451326275</v>
      </c>
      <c r="AP88" s="115" t="n">
        <f aca="false">AO88*30.42</f>
        <v>41430.3709345286</v>
      </c>
      <c r="AQ88" s="115" t="n">
        <f aca="false" t="array" ref="AQ88:AQ88">IFERROR(AP88/(INDEX('LCU per US$, period average'!$A$4:$O$270,MATCH(A88,'LCU per US$, period average'!$A$4:$A$270),MATCH(AM88,'LCU per US$, period average'!$A$4:$O$4))),"NA")</f>
        <v>52.6266</v>
      </c>
      <c r="AR88" s="117" t="n">
        <f aca="false">IFERROR(AQ88*HLOOKUP(AM88,'LCU per US$, period average'!$A$4:$O$270,76),"NA")</f>
        <v>47.5439985573365</v>
      </c>
      <c r="AS88" s="115" t="n">
        <f aca="false" t="array" ref="AS88:AS88">IFERROR(AP88/(INDEX('PPP private conversion factor'!$A$4:$O$270,MATCH(A88,'PPP private conversion factor'!$A$4:$A$270),MATCH(AM88,'PPP private conversion factor'!$A$4:$O$4))),"NA")</f>
        <v>149.031174673065</v>
      </c>
      <c r="AT88" s="115" t="n">
        <f aca="false">AP88*G88</f>
        <v>207151.854672643</v>
      </c>
      <c r="AU88" s="115" t="n">
        <f aca="false">IFERROR(AQ88*G88,"NA")</f>
        <v>263.133</v>
      </c>
      <c r="AV88" s="115" t="n">
        <f aca="false">IFERROR(AR88*G88,"NA")</f>
        <v>237.719992786682</v>
      </c>
      <c r="AW88" s="129" t="n">
        <f aca="false">IFERROR(AS88*G88,"NA")</f>
        <v>745.155873365325</v>
      </c>
      <c r="AX88" s="130" t="str">
        <f aca="false">CC88</f>
        <v>Rwanda / Rural area / All</v>
      </c>
      <c r="AY88" s="147" t="n">
        <v>2022</v>
      </c>
      <c r="AZ88" s="149" t="s">
        <v>77</v>
      </c>
      <c r="BA88" s="116" t="n">
        <v>174290</v>
      </c>
      <c r="BB88" s="115" t="n">
        <f aca="false" t="array" ref="BB88:BB88">IFERROR(BA88/(INDEX('LCU per US$, period average'!$A$4:$O$270,MATCH(A88,'LCU per US$, period average'!$A$4:$A$270),MATCH(AY88,'LCU per US$, period average'!$A$4:$O$4))),"NA")</f>
        <v>169.162958352984</v>
      </c>
      <c r="BC88" s="117" t="n">
        <f aca="false">IFERROR(BB88*HLOOKUP(AY88,'LCU per US$, period average'!$A$4:$O$270,76),"NA")</f>
        <v>160.641163406292</v>
      </c>
      <c r="BD88" s="116" t="n">
        <f aca="false" t="array" ref="BD88:BD88">IFERROR(BA88/(INDEX('PPP private conversion factor'!$A$4:$O$270,MATCH(A88,'PPP private conversion factor'!$A$4:$A$270),MATCH(AY88,'PPP private conversion factor'!$A$4:$O$4))),"NA")</f>
        <v>534.017851468539</v>
      </c>
      <c r="BE88" s="116" t="n">
        <f aca="false">IFERROR(BA88*H88,"NA")</f>
        <v>348580</v>
      </c>
      <c r="BF88" s="116" t="n">
        <f aca="false">IFERROR(BB88*H88,"NA")</f>
        <v>338.325916705968</v>
      </c>
      <c r="BG88" s="116" t="n">
        <f aca="false">IFERROR(BC88*H88,"NA")</f>
        <v>321.282326812584</v>
      </c>
      <c r="BH88" s="118" t="n">
        <f aca="false">IFERROR(BD88*H88,"NA")</f>
        <v>1068.03570293708</v>
      </c>
      <c r="BI88" s="116" t="str">
        <f aca="false">CC88</f>
        <v>Rwanda / Rural area / All</v>
      </c>
      <c r="BJ88" s="118" t="n">
        <v>2023</v>
      </c>
      <c r="BK88" s="118" t="s">
        <v>441</v>
      </c>
      <c r="BL88" s="187" t="s">
        <v>103</v>
      </c>
      <c r="BM88" s="118" t="n">
        <f aca="false">100*6*4.33</f>
        <v>2598</v>
      </c>
      <c r="BN88" s="115" t="n">
        <f aca="false" t="array" ref="BN88:BN88">IFERROR(BM88/(INDEX('LCU per US$, period average'!$A$4:$O$270,MATCH(A88,'LCU per US$, period average'!$A$4:$A$270),MATCH(BJ88,'LCU per US$, period average'!A$4:$O$4))),"NA")</f>
        <v>2.52157533880918</v>
      </c>
      <c r="BO88" s="117" t="n">
        <f aca="false">IFERROR(BN88*HLOOKUP(BJ88,'LCU per US$, period average'!$A$4:$O$270,76),"NA")</f>
        <v>2.39454783710796</v>
      </c>
      <c r="BP88" s="115" t="n">
        <f aca="false" t="array" ref="BP88:BP88">IFERROR(BM88/(INDEX('PPP private conversion factor'!$A$4:$O$270,MATCH(A88,'PPP private conversion factor'!$A$4:$A$270),MATCH(BJ88,'PPP private conversion factor'!$A$4:$O$4))),"NA")</f>
        <v>7.96017200134985</v>
      </c>
      <c r="BQ88" s="115" t="n">
        <f aca="false">IFERROR(BM88*I88,"NA")</f>
        <v>4390.62</v>
      </c>
      <c r="BR88" s="115" t="n">
        <f aca="false">IFERROR(BN88*I88,"NA")</f>
        <v>4.26146232258752</v>
      </c>
      <c r="BS88" s="115" t="n">
        <f aca="false">IFERROR(BO88*I88,"NA")</f>
        <v>4.04678584471246</v>
      </c>
      <c r="BT88" s="115" t="n">
        <f aca="false">IFERROR(BP88*I88,"NA")</f>
        <v>13.4526906822812</v>
      </c>
      <c r="BU88" s="113" t="s">
        <v>442</v>
      </c>
      <c r="BV88" s="134" t="s">
        <v>443</v>
      </c>
      <c r="BW88" s="135"/>
      <c r="BX88" s="183"/>
      <c r="BY88" s="183"/>
      <c r="BZ88" s="183"/>
      <c r="CA88" s="183"/>
      <c r="CB88" s="183"/>
      <c r="CC88" s="136" t="str">
        <f aca="false">CONCATENATE(A88," / ",B88," area / ",C88)</f>
        <v>Rwanda / Rural area / All</v>
      </c>
      <c r="CD88" s="105" t="s">
        <v>83</v>
      </c>
    </row>
    <row r="89" s="189" customFormat="true" ht="102.95" hidden="false" customHeight="false" outlineLevel="0" collapsed="false">
      <c r="A89" s="104" t="s">
        <v>444</v>
      </c>
      <c r="B89" s="88" t="s">
        <v>82</v>
      </c>
      <c r="C89" s="90" t="s">
        <v>445</v>
      </c>
      <c r="D89" s="105" t="s">
        <v>446</v>
      </c>
      <c r="E89" s="139" t="s">
        <v>90</v>
      </c>
      <c r="F89" s="107" t="s">
        <v>237</v>
      </c>
      <c r="G89" s="146" t="n">
        <v>4.5</v>
      </c>
      <c r="H89" s="108" t="n">
        <v>2</v>
      </c>
      <c r="I89" s="109" t="n">
        <v>1.64</v>
      </c>
      <c r="J89" s="110" t="str">
        <f aca="false">CC89</f>
        <v>South Africa / Rural area / Western Cape Province</v>
      </c>
      <c r="K89" s="133" t="s">
        <v>159</v>
      </c>
      <c r="L89" s="140" t="s">
        <v>447</v>
      </c>
      <c r="M89" s="147" t="n">
        <v>2022</v>
      </c>
      <c r="N89" s="137"/>
      <c r="O89" s="115" t="n">
        <f aca="false">IFERROR(S89/G89,"NA")</f>
        <v>1759.11111111111</v>
      </c>
      <c r="P89" s="116" t="n">
        <f aca="false">IFERROR(IF(ISBLANK(O89),"",T89/G89),"NA")</f>
        <v>107.552388677129</v>
      </c>
      <c r="Q89" s="116" t="n">
        <f aca="false">IFERROR(IF(ISBLANK(O89),"",U89/G89),"NA")</f>
        <v>102.134302996569</v>
      </c>
      <c r="R89" s="117" t="str">
        <f aca="false">IFERROR(V89/F89,"NA")</f>
        <v>NA</v>
      </c>
      <c r="S89" s="115" t="n">
        <v>7916</v>
      </c>
      <c r="T89" s="117" t="n">
        <f aca="false" t="array" ref="T89:T89">IFERROR(S89/(INDEX('LCU per US$, period average'!$A$4:$O$270,MATCH(A89,'LCU per US$, period average'!$A$4:$A$270),MATCH(M89,'LCU per US$, period average'!$A$4:$O$4))),"NA")</f>
        <v>483.985749047078</v>
      </c>
      <c r="U89" s="117" t="n">
        <f aca="false">IFERROR(T89*HLOOKUP(M89,'LCU per US$, period average'!$A$4:$O$270,76),"NA")</f>
        <v>459.60436348456</v>
      </c>
      <c r="V89" s="118" t="n">
        <f aca="false" t="array" ref="V89:V89">IFERROR(S89/(INDEX('PPP private conversion factor'!$A$4:$O$270,MATCH(A89,'PPP private conversion factor'!$A$4:$A$270),MATCH(M89,'PPP private conversion factor'!$A$4:$O$4))),"NA")</f>
        <v>1147.3995037693</v>
      </c>
      <c r="W89" s="119" t="str">
        <f aca="false">CC89</f>
        <v>South Africa / Rural area / Western Cape Province</v>
      </c>
      <c r="X89" s="152" t="s">
        <v>74</v>
      </c>
      <c r="Y89" s="121" t="n">
        <v>2014</v>
      </c>
      <c r="Z89" s="122" t="n">
        <v>0.616</v>
      </c>
      <c r="AA89" s="123" t="n">
        <v>6.85</v>
      </c>
      <c r="AB89" s="123" t="n">
        <v>40.1</v>
      </c>
      <c r="AC89" s="124" t="n">
        <f aca="false" t="array" ref="AC89:AC89">IFERROR(AE89/(INDEX('LCU per US$, period average'!$A$4:$O$270,MATCH(A89,'LCU per US$, period average'!$A$4:$A$270),MATCH(Y89,'LCU per US$, period average'!$A$4:$O$4))),"NA")</f>
        <v>112.400323798056</v>
      </c>
      <c r="AD89" s="125" t="n">
        <f aca="false">IFERROR(AC89*HLOOKUP(Y89,'LCU per US$, period average'!$B$4:$O$270,76),"NA")</f>
        <v>84.6068930671517</v>
      </c>
      <c r="AE89" s="124" t="n">
        <f aca="false">IFERROR(AB89*30.42,"NA")</f>
        <v>1219.842</v>
      </c>
      <c r="AF89" s="124" t="n">
        <f aca="false" t="array" ref="AF89:AF89">IFERROR(AE89/(INDEX('PPP private conversion factor'!$A$4:$O$270,MATCH(A89,'PPP private conversion factor'!$A$4:$A$270),MATCH(Y89,'PPP private conversion factor'!$A$4:$O$4))),"NA")</f>
        <v>211.459691052892</v>
      </c>
      <c r="AG89" s="126" t="n">
        <f aca="false">IFERROR(AC89*G89,"NA")</f>
        <v>505.801457091254</v>
      </c>
      <c r="AH89" s="126" t="n">
        <f aca="false">IFERROR(AD89*G89,"NA")</f>
        <v>380.731018802183</v>
      </c>
      <c r="AI89" s="126" t="n">
        <f aca="false">IFERROR(AE89*G89,"NA")</f>
        <v>5489.289</v>
      </c>
      <c r="AJ89" s="126" t="n">
        <f aca="false">IFERROR(AF89*G89,"NA")</f>
        <v>951.568609738014</v>
      </c>
      <c r="AK89" s="127" t="str">
        <f aca="false">CC89</f>
        <v>South Africa / Rural area / Western Cape Province</v>
      </c>
      <c r="AL89" s="138" t="s">
        <v>75</v>
      </c>
      <c r="AM89" s="142" t="n">
        <v>2014</v>
      </c>
      <c r="AN89" s="141"/>
      <c r="AO89" s="115" t="n">
        <f aca="false">IFERROR(5.61*(INDEX('LCU per US$, period average'!$A$4:$O$270,MATCH(A89,'LCU per US$, period average'!$A$4:$A$270),MATCH(AM89,'LCU per US$, period average'!$A$4:$O$4))),"NA")</f>
        <v>60.8833977408732</v>
      </c>
      <c r="AP89" s="115" t="n">
        <f aca="false">AO89*30.42</f>
        <v>1852.07295927736</v>
      </c>
      <c r="AQ89" s="115" t="n">
        <f aca="false" t="array" ref="AQ89:AQ89">IFERROR(AP89/(INDEX('LCU per US$, period average'!$A$4:$O$270,MATCH(A89,'LCU per US$, period average'!$A$4:$A$270),MATCH(AM89,'LCU per US$, period average'!$A$4:$O$4))),"NA")</f>
        <v>170.6562</v>
      </c>
      <c r="AR89" s="117" t="n">
        <f aca="false">IFERROR(AQ89*HLOOKUP(AM89,'LCU per US$, period average'!$A$4:$O$270,76),"NA")</f>
        <v>128.45773372137</v>
      </c>
      <c r="AS89" s="115" t="n">
        <f aca="false" t="array" ref="AS89:AS89">IFERROR(AP89/(INDEX('PPP private conversion factor'!$A$4:$O$270,MATCH(A89,'PPP private conversion factor'!$A$4:$A$270),MATCH(AM89,'PPP private conversion factor'!$A$4:$O$4))),"NA")</f>
        <v>321.05696948966</v>
      </c>
      <c r="AT89" s="115" t="n">
        <f aca="false">AP89*G89</f>
        <v>8334.32831674813</v>
      </c>
      <c r="AU89" s="115" t="n">
        <f aca="false">IFERROR(AQ89*G89,"NA")</f>
        <v>767.9529</v>
      </c>
      <c r="AV89" s="115" t="n">
        <f aca="false">IFERROR(AR89*G89,"NA")</f>
        <v>578.059801746164</v>
      </c>
      <c r="AW89" s="129" t="n">
        <f aca="false">IFERROR(AS89*G89,"NA")</f>
        <v>1444.75636270347</v>
      </c>
      <c r="AX89" s="130" t="str">
        <f aca="false">CC89</f>
        <v>South Africa / Rural area / Western Cape Province</v>
      </c>
      <c r="AY89" s="147" t="n">
        <v>2022</v>
      </c>
      <c r="AZ89" s="149" t="s">
        <v>77</v>
      </c>
      <c r="BA89" s="116" t="n">
        <v>4876</v>
      </c>
      <c r="BB89" s="115" t="n">
        <f aca="false" t="array" ref="BB89:BB89">IFERROR(BA89/(INDEX('LCU per US$, period average'!$A$4:$O$270,MATCH(A89,'LCU per US$, period average'!$A$4:$A$270),MATCH(AY89,'LCU per US$, period average'!$A$4:$O$4))),"NA")</f>
        <v>298.119569524198</v>
      </c>
      <c r="BC89" s="117" t="n">
        <f aca="false">IFERROR(BB89*HLOOKUP(AY89,'LCU per US$, period average'!$A$4:$O$270,76),"NA")</f>
        <v>283.101424501101</v>
      </c>
      <c r="BD89" s="116" t="n">
        <f aca="false" t="array" ref="BD89:BD89">IFERROR(BA89/(INDEX('PPP private conversion factor'!$A$4:$O$270,MATCH(A89,'PPP private conversion factor'!$A$4:$A$270),MATCH(AY89,'PPP private conversion factor'!$A$4:$O$4))),"NA")</f>
        <v>706.760987920553</v>
      </c>
      <c r="BE89" s="116" t="n">
        <f aca="false">IFERROR(BA89*H89,"NA")</f>
        <v>9752</v>
      </c>
      <c r="BF89" s="116" t="n">
        <f aca="false">IFERROR(BB89*H89,"NA")</f>
        <v>596.239139048397</v>
      </c>
      <c r="BG89" s="116" t="n">
        <f aca="false">IFERROR(BC89*H89,"NA")</f>
        <v>566.202849002202</v>
      </c>
      <c r="BH89" s="118" t="n">
        <f aca="false">IFERROR(BD89*H89,"NA")</f>
        <v>1413.52197584111</v>
      </c>
      <c r="BI89" s="116" t="str">
        <f aca="false">CC89</f>
        <v>South Africa / Rural area / Western Cape Province</v>
      </c>
      <c r="BJ89" s="113" t="n">
        <v>2023</v>
      </c>
      <c r="BK89" s="132" t="s">
        <v>448</v>
      </c>
      <c r="BL89" s="158" t="s">
        <v>79</v>
      </c>
      <c r="BM89" s="115" t="n">
        <f aca="false">23.42*40*4.33</f>
        <v>4056.344</v>
      </c>
      <c r="BN89" s="115" t="n">
        <f aca="false" t="array" ref="BN89:BN89">IFERROR(BM89/(INDEX('LCU per US$, period average'!$A$4:$O$270,MATCH(A89,'LCU per US$, period average'!$A$4:$A$270),MATCH(BJ89,'LCU per US$, period average'!A$4:$O$4))),"NA")</f>
        <v>248.005645431104</v>
      </c>
      <c r="BO89" s="117" t="n">
        <f aca="false">IFERROR(BN89*HLOOKUP(BJ89,'LCU per US$, period average'!$A$4:$O$270,76),"NA")</f>
        <v>235.512051818395</v>
      </c>
      <c r="BP89" s="115" t="n">
        <f aca="false" t="array" ref="BP89:BP89">IFERROR(BM89/(INDEX('PPP private conversion factor'!$A$4:$O$270,MATCH(A89,'PPP private conversion factor'!$A$4:$A$270),MATCH(BJ89,'PPP private conversion factor'!$A$4:$O$4))),"NA")</f>
        <v>587.954407872356</v>
      </c>
      <c r="BQ89" s="115" t="n">
        <f aca="false">IFERROR(BM89*I89,"NA")</f>
        <v>6652.40416</v>
      </c>
      <c r="BR89" s="115" t="n">
        <f aca="false">IFERROR(BN89*I89,"NA")</f>
        <v>406.729258507011</v>
      </c>
      <c r="BS89" s="115" t="n">
        <f aca="false">IFERROR(BO89*I89,"NA")</f>
        <v>386.239764982168</v>
      </c>
      <c r="BT89" s="115" t="n">
        <f aca="false">IFERROR(BP89*I89,"NA")</f>
        <v>964.245228910663</v>
      </c>
      <c r="BU89" s="113" t="s">
        <v>449</v>
      </c>
      <c r="BV89" s="134" t="s">
        <v>450</v>
      </c>
      <c r="BW89" s="188"/>
      <c r="BX89" s="183"/>
      <c r="BY89" s="183"/>
      <c r="BZ89" s="183"/>
      <c r="CA89" s="183"/>
      <c r="CB89" s="183"/>
      <c r="CC89" s="136" t="str">
        <f aca="false">CONCATENATE(A89," / ",B89," area / ",C89)</f>
        <v>South Africa / Rural area / Western Cape Province</v>
      </c>
      <c r="CD89" s="105" t="s">
        <v>446</v>
      </c>
    </row>
    <row r="90" s="189" customFormat="true" ht="102.95" hidden="false" customHeight="false" outlineLevel="0" collapsed="false">
      <c r="A90" s="104" t="s">
        <v>451</v>
      </c>
      <c r="B90" s="88" t="s">
        <v>82</v>
      </c>
      <c r="C90" s="90" t="s">
        <v>452</v>
      </c>
      <c r="D90" s="105" t="s">
        <v>453</v>
      </c>
      <c r="E90" s="139" t="s">
        <v>90</v>
      </c>
      <c r="F90" s="107" t="s">
        <v>172</v>
      </c>
      <c r="G90" s="146" t="n">
        <v>4.5</v>
      </c>
      <c r="H90" s="108" t="n">
        <v>2</v>
      </c>
      <c r="I90" s="109" t="n">
        <v>1.76</v>
      </c>
      <c r="J90" s="110" t="str">
        <f aca="false">CC90</f>
        <v>Sri Lanka / Rural area / Estate Sector</v>
      </c>
      <c r="K90" s="133" t="s">
        <v>159</v>
      </c>
      <c r="L90" s="140" t="s">
        <v>447</v>
      </c>
      <c r="M90" s="147" t="n">
        <v>2022</v>
      </c>
      <c r="N90" s="137"/>
      <c r="O90" s="115" t="n">
        <f aca="false">IFERROR(S90/G90,"NA")</f>
        <v>15297.5555555556</v>
      </c>
      <c r="P90" s="116" t="str">
        <f aca="false">IFERROR(IF(ISBLANK(O90),"",T90/G90),"NA")</f>
        <v>NA</v>
      </c>
      <c r="Q90" s="116" t="str">
        <f aca="false">IFERROR(IF(ISBLANK(O90),"",U90/G90),"NA")</f>
        <v>NA</v>
      </c>
      <c r="R90" s="117" t="str">
        <f aca="false">IFERROR(V90/F90,"NA")</f>
        <v>NA</v>
      </c>
      <c r="S90" s="115" t="n">
        <v>68839</v>
      </c>
      <c r="T90" s="117" t="str">
        <f aca="false" t="array" ref="T90:T90">IFERROR(S90/(INDEX('LCU per US$, period average'!$A$4:$O$270,MATCH(A90,'LCU per US$, period average'!$A$4:$A$270),MATCH(M90,'LCU per US$, period average'!$A$4:$O$4))),"NA")</f>
        <v>NA</v>
      </c>
      <c r="U90" s="117" t="str">
        <f aca="false">IFERROR(T90*HLOOKUP(M90,'LCU per US$, period average'!$A$4:$O$270,76),"NA")</f>
        <v>NA</v>
      </c>
      <c r="V90" s="118" t="n">
        <f aca="false" t="array" ref="V90:V90">IFERROR(S90/(INDEX('PPP private conversion factor'!$A$4:$O$270,MATCH(A90,'PPP private conversion factor'!$A$4:$A$270),MATCH(M90,'PPP private conversion factor'!$A$4:$O$4))),"NA")</f>
        <v>823.408489502858</v>
      </c>
      <c r="W90" s="119" t="str">
        <f aca="false">CC90</f>
        <v>Sri Lanka / Rural area / Estate Sector</v>
      </c>
      <c r="X90" s="152" t="s">
        <v>74</v>
      </c>
      <c r="Y90" s="121" t="n">
        <v>2019</v>
      </c>
      <c r="Z90" s="122" t="n">
        <v>0.493</v>
      </c>
      <c r="AA90" s="123" t="n">
        <v>6.85</v>
      </c>
      <c r="AB90" s="123" t="n">
        <v>402</v>
      </c>
      <c r="AC90" s="124" t="n">
        <f aca="false" t="array" ref="AC90:AC90">IFERROR(AE90/(INDEX('LCU per US$, period average'!$A$4:$O$270,MATCH(A90,'LCU per US$, period average'!$A$4:$A$270),MATCH(Y90,'LCU per US$, period average'!$A$4:$O$4))),"NA")</f>
        <v>68.4150333043767</v>
      </c>
      <c r="AD90" s="125" t="n">
        <f aca="false">IFERROR(AC90*HLOOKUP(Y90,'LCU per US$, period average'!$B$4:$O$270,76),"NA")</f>
        <v>61.1135248772757</v>
      </c>
      <c r="AE90" s="124" t="n">
        <f aca="false">IFERROR(AB90*30.42,"NA")</f>
        <v>12228.84</v>
      </c>
      <c r="AF90" s="124" t="n">
        <f aca="false" t="array" ref="AF90:AF90">IFERROR(AE90/(INDEX('PPP private conversion factor'!$A$4:$O$270,MATCH(A90,'PPP private conversion factor'!$A$4:$A$270),MATCH(Y90,'PPP private conversion factor'!$A$4:$O$4))),"NA")</f>
        <v>217.335935975439</v>
      </c>
      <c r="AG90" s="126" t="n">
        <f aca="false">IFERROR(AC90*G90,"NA")</f>
        <v>307.867649869695</v>
      </c>
      <c r="AH90" s="126" t="n">
        <f aca="false">IFERROR(AD90*G90,"NA")</f>
        <v>275.010861947741</v>
      </c>
      <c r="AI90" s="126" t="n">
        <f aca="false">IFERROR(AE90*G90,"NA")</f>
        <v>55029.78</v>
      </c>
      <c r="AJ90" s="126" t="n">
        <f aca="false">IFERROR(AF90*G90,"NA")</f>
        <v>978.011711889474</v>
      </c>
      <c r="AK90" s="127" t="str">
        <f aca="false">CC90</f>
        <v>Sri Lanka / Rural area / Estate Sector</v>
      </c>
      <c r="AL90" s="138" t="s">
        <v>75</v>
      </c>
      <c r="AM90" s="142" t="n">
        <v>2016</v>
      </c>
      <c r="AN90" s="141"/>
      <c r="AO90" s="115" t="n">
        <f aca="false">IFERROR(2.66*(INDEX('LCU per US$, period average'!$A$4:$O$270,MATCH(A90,'LCU per US$, period average'!$A$4:$A$270),MATCH(AM90,'LCU per US$, period average'!$A$4:$O$4))),"NA")</f>
        <v>387.247235528789</v>
      </c>
      <c r="AP90" s="115" t="n">
        <f aca="false">AO90*30.42</f>
        <v>11780.0609047858</v>
      </c>
      <c r="AQ90" s="115" t="n">
        <f aca="false" t="array" ref="AQ90:AQ90">IFERROR(AP90/(INDEX('LCU per US$, period average'!$A$4:$O$270,MATCH(A90,'LCU per US$, period average'!$A$4:$A$270),MATCH(AM90,'LCU per US$, period average'!$A$4:$O$4))),"NA")</f>
        <v>80.9172</v>
      </c>
      <c r="AR90" s="117" t="n">
        <f aca="false">IFERROR(AQ90*HLOOKUP(AM90,'LCU per US$, period average'!$A$4:$O$270,76),"NA")</f>
        <v>73.1023330419162</v>
      </c>
      <c r="AS90" s="115" t="n">
        <f aca="false" t="array" ref="AS90:AS90">IFERROR(AP90/(INDEX('PPP private conversion factor'!$A$4:$O$270,MATCH(A90,'PPP private conversion factor'!$A$4:$A$270),MATCH(AM90,'PPP private conversion factor'!$A$4:$O$4))),"NA")</f>
        <v>227.511214929644</v>
      </c>
      <c r="AT90" s="115" t="n">
        <f aca="false">AP90*G90</f>
        <v>53010.274071536</v>
      </c>
      <c r="AU90" s="115" t="n">
        <f aca="false">IFERROR(AQ90*G90,"NA")</f>
        <v>364.1274</v>
      </c>
      <c r="AV90" s="115" t="n">
        <f aca="false">IFERROR(AR90*G90,"NA")</f>
        <v>328.960498688623</v>
      </c>
      <c r="AW90" s="129" t="n">
        <f aca="false">IFERROR(AS90*G90,"NA")</f>
        <v>1023.8004671834</v>
      </c>
      <c r="AX90" s="130" t="str">
        <f aca="false">CC90</f>
        <v>Sri Lanka / Rural area / Estate Sector</v>
      </c>
      <c r="AY90" s="147" t="n">
        <v>2022</v>
      </c>
      <c r="AZ90" s="149" t="s">
        <v>77</v>
      </c>
      <c r="BA90" s="116" t="n">
        <v>43080</v>
      </c>
      <c r="BB90" s="115" t="str">
        <f aca="false" t="array" ref="BB90:BB90">IFERROR(BA90/(INDEX('LCU per US$, period average'!$A$4:$O$270,MATCH(A90,'LCU per US$, period average'!$A$4:$A$270),MATCH(AY90,'LCU per US$, period average'!$A$4:$O$4))),"NA")</f>
        <v>NA</v>
      </c>
      <c r="BC90" s="117" t="str">
        <f aca="false">IFERROR(BB90*HLOOKUP(AY90,'LCU per US$, period average'!$A$4:$O$270,76),"NA")</f>
        <v>NA</v>
      </c>
      <c r="BD90" s="116" t="n">
        <f aca="false" t="array" ref="BD90:BD90">IFERROR(BA90/(INDEX('PPP private conversion factor'!$A$4:$O$270,MATCH(A90,'PPP private conversion factor'!$A$4:$A$270),MATCH(AY90,'PPP private conversion factor'!$A$4:$O$4))),"NA")</f>
        <v>515.295656935504</v>
      </c>
      <c r="BE90" s="116" t="n">
        <f aca="false">IFERROR(BA90*H90,"NA")</f>
        <v>86160</v>
      </c>
      <c r="BF90" s="116" t="str">
        <f aca="false">IFERROR(BB90*H90,"NA")</f>
        <v>NA</v>
      </c>
      <c r="BG90" s="116" t="str">
        <f aca="false">IFERROR(BC90*H90,"NA")</f>
        <v>NA</v>
      </c>
      <c r="BH90" s="118" t="n">
        <f aca="false">IFERROR(BD90*H90,"NA")</f>
        <v>1030.59131387101</v>
      </c>
      <c r="BI90" s="116" t="str">
        <f aca="false">CC90</f>
        <v>Sri Lanka / Rural area / Estate Sector</v>
      </c>
      <c r="BJ90" s="113" t="n">
        <v>2023</v>
      </c>
      <c r="BK90" s="132" t="s">
        <v>454</v>
      </c>
      <c r="BL90" s="158" t="s">
        <v>79</v>
      </c>
      <c r="BM90" s="115" t="n">
        <v>12500</v>
      </c>
      <c r="BN90" s="115" t="str">
        <f aca="false" t="array" ref="BN90:BN90">IFERROR(BM90/(INDEX('LCU per US$, period average'!$A$4:$O$270,MATCH(A90,'LCU per US$, period average'!$A$4:$A$270),MATCH(BJ90,'LCU per US$, period average'!A$4:$O$4))),"NA")</f>
        <v>NA</v>
      </c>
      <c r="BO90" s="117" t="str">
        <f aca="false">IFERROR(BN90*HLOOKUP(BJ90,'LCU per US$, period average'!$A$4:$O$270,76),"NA")</f>
        <v>NA</v>
      </c>
      <c r="BP90" s="115" t="n">
        <f aca="false" t="array" ref="BP90:BP90">IFERROR(BM90/(INDEX('PPP private conversion factor'!$A$4:$O$270,MATCH(A90,'PPP private conversion factor'!$A$4:$A$270),MATCH(BJ90,'PPP private conversion factor'!$A$4:$O$4))),"NA")</f>
        <v>149.51707780162</v>
      </c>
      <c r="BQ90" s="115" t="n">
        <f aca="false">IFERROR(BM90*I90,"NA")</f>
        <v>22000</v>
      </c>
      <c r="BR90" s="115" t="str">
        <f aca="false">IFERROR(BN90*I90,"NA")</f>
        <v>NA</v>
      </c>
      <c r="BS90" s="115" t="str">
        <f aca="false">IFERROR(BO90*I90,"NA")</f>
        <v>NA</v>
      </c>
      <c r="BT90" s="115" t="n">
        <f aca="false">IFERROR(BP90*I90,"NA")</f>
        <v>263.150056930851</v>
      </c>
      <c r="BU90" s="113" t="s">
        <v>455</v>
      </c>
      <c r="BV90" s="134" t="s">
        <v>456</v>
      </c>
      <c r="BW90" s="188"/>
      <c r="BX90" s="183"/>
      <c r="BY90" s="183"/>
      <c r="BZ90" s="183"/>
      <c r="CA90" s="183"/>
      <c r="CB90" s="183"/>
      <c r="CC90" s="136" t="str">
        <f aca="false">CONCATENATE(A90," / ",B90," area / ",C90)</f>
        <v>Sri Lanka / Rural area / Estate Sector</v>
      </c>
      <c r="CD90" s="105" t="s">
        <v>453</v>
      </c>
    </row>
    <row r="91" s="189" customFormat="true" ht="77.6" hidden="false" customHeight="false" outlineLevel="0" collapsed="false">
      <c r="A91" s="104" t="s">
        <v>451</v>
      </c>
      <c r="B91" s="88" t="s">
        <v>87</v>
      </c>
      <c r="C91" s="90" t="s">
        <v>68</v>
      </c>
      <c r="D91" s="105" t="s">
        <v>145</v>
      </c>
      <c r="E91" s="139" t="s">
        <v>70</v>
      </c>
      <c r="F91" s="107" t="n">
        <v>2022</v>
      </c>
      <c r="G91" s="146" t="n">
        <v>4</v>
      </c>
      <c r="H91" s="108" t="n">
        <v>2</v>
      </c>
      <c r="I91" s="109" t="n">
        <v>1.6</v>
      </c>
      <c r="J91" s="110" t="str">
        <f aca="false">CC91</f>
        <v>Sri Lanka / Urban area / All</v>
      </c>
      <c r="K91" s="133" t="s">
        <v>77</v>
      </c>
      <c r="L91" s="140" t="s">
        <v>457</v>
      </c>
      <c r="M91" s="147" t="n">
        <v>2022</v>
      </c>
      <c r="N91" s="137" t="n">
        <v>77492</v>
      </c>
      <c r="O91" s="115" t="n">
        <f aca="false">IFERROR(S91/G91,"NA")</f>
        <v>30996.8</v>
      </c>
      <c r="P91" s="116" t="str">
        <f aca="false">IFERROR(IF(ISBLANK(O91),"",T91/G91),"NA")</f>
        <v>NA</v>
      </c>
      <c r="Q91" s="116" t="str">
        <f aca="false">IFERROR(IF(ISBLANK(O91),"",U91/G91),"NA")</f>
        <v>NA</v>
      </c>
      <c r="R91" s="117" t="n">
        <f aca="false">IFERROR(V91/F91,"NA")</f>
        <v>0.733460092138676</v>
      </c>
      <c r="S91" s="117" t="n">
        <f aca="false">N91*I91</f>
        <v>123987.2</v>
      </c>
      <c r="T91" s="117" t="str">
        <f aca="false" t="array" ref="T91:T91">IFERROR(S91/(INDEX('LCU per US$, period average'!$A$4:$O$270,MATCH(A91,'LCU per US$, period average'!$A$4:$A$270),MATCH(M91,'LCU per US$, period average'!$A$4:$O$4))),"NA")</f>
        <v>NA</v>
      </c>
      <c r="U91" s="117" t="str">
        <f aca="false">IFERROR(T91*HLOOKUP(M91,'LCU per US$, period average'!$A$4:$O$270,76),"NA")</f>
        <v>NA</v>
      </c>
      <c r="V91" s="118" t="n">
        <f aca="false" t="array" ref="V91:V91">IFERROR(S91/(INDEX('PPP private conversion factor'!$A$4:$O$270,MATCH(A91,'PPP private conversion factor'!$A$4:$A$270),MATCH(M91,'PPP private conversion factor'!$A$4:$O$4))),"NA")</f>
        <v>1483.0563063044</v>
      </c>
      <c r="W91" s="119" t="str">
        <f aca="false">CC91</f>
        <v>Sri Lanka / Urban area / All</v>
      </c>
      <c r="X91" s="152" t="s">
        <v>74</v>
      </c>
      <c r="Y91" s="121" t="n">
        <v>2019</v>
      </c>
      <c r="Z91" s="122" t="n">
        <v>0.493</v>
      </c>
      <c r="AA91" s="123" t="n">
        <v>6.85</v>
      </c>
      <c r="AB91" s="123" t="n">
        <v>402</v>
      </c>
      <c r="AC91" s="124" t="n">
        <f aca="false" t="array" ref="AC91:AC91">IFERROR(AE91/(INDEX('LCU per US$, period average'!$A$4:$O$270,MATCH(A91,'LCU per US$, period average'!$A$4:$A$270),MATCH(Y91,'LCU per US$, period average'!$A$4:$O$4))),"NA")</f>
        <v>68.4150333043767</v>
      </c>
      <c r="AD91" s="125" t="n">
        <f aca="false">IFERROR(AC91*HLOOKUP(Y91,'LCU per US$, period average'!$B$4:$O$270,76),"NA")</f>
        <v>61.1135248772757</v>
      </c>
      <c r="AE91" s="124" t="n">
        <f aca="false">IFERROR(AB91*30.42,"NA")</f>
        <v>12228.84</v>
      </c>
      <c r="AF91" s="124" t="n">
        <f aca="false" t="array" ref="AF91:AF91">IFERROR(AE91/(INDEX('PPP private conversion factor'!$A$4:$O$270,MATCH(A91,'PPP private conversion factor'!$A$4:$A$270),MATCH(Y91,'PPP private conversion factor'!$A$4:$O$4))),"NA")</f>
        <v>217.335935975439</v>
      </c>
      <c r="AG91" s="126" t="n">
        <f aca="false">IFERROR(AC91*G91,"NA")</f>
        <v>273.660133217507</v>
      </c>
      <c r="AH91" s="126" t="n">
        <f aca="false">IFERROR(AD91*G91,"NA")</f>
        <v>244.454099509103</v>
      </c>
      <c r="AI91" s="126" t="n">
        <f aca="false">IFERROR(AE91*G91,"NA")</f>
        <v>48915.36</v>
      </c>
      <c r="AJ91" s="126" t="n">
        <f aca="false">IFERROR(AF91*G91,"NA")</f>
        <v>869.343743901755</v>
      </c>
      <c r="AK91" s="127" t="str">
        <f aca="false">CC91</f>
        <v>Sri Lanka / Urban area / All</v>
      </c>
      <c r="AL91" s="138" t="s">
        <v>75</v>
      </c>
      <c r="AM91" s="142" t="n">
        <v>2016</v>
      </c>
      <c r="AN91" s="141"/>
      <c r="AO91" s="115" t="n">
        <f aca="false">IFERROR(2.66*(INDEX('LCU per US$, period average'!$A$4:$O$270,MATCH(A91,'LCU per US$, period average'!$A$4:$A$270),MATCH(AM91,'LCU per US$, period average'!$A$4:$O$4))),"NA")</f>
        <v>387.247235528789</v>
      </c>
      <c r="AP91" s="115" t="n">
        <f aca="false">AO91*30.42</f>
        <v>11780.0609047858</v>
      </c>
      <c r="AQ91" s="115" t="n">
        <f aca="false" t="array" ref="AQ91:AQ91">IFERROR(AP91/(INDEX('LCU per US$, period average'!$A$4:$O$270,MATCH(A91,'LCU per US$, period average'!$A$4:$A$270),MATCH(AM91,'LCU per US$, period average'!$A$4:$O$4))),"NA")</f>
        <v>80.9172</v>
      </c>
      <c r="AR91" s="117" t="n">
        <f aca="false">IFERROR(AQ91*HLOOKUP(AM91,'LCU per US$, period average'!$A$4:$O$270,76),"NA")</f>
        <v>73.1023330419162</v>
      </c>
      <c r="AS91" s="115" t="n">
        <f aca="false" t="array" ref="AS91:AS91">IFERROR(AP91/(INDEX('PPP private conversion factor'!$A$4:$O$270,MATCH(A91,'PPP private conversion factor'!$A$4:$A$270),MATCH(AM91,'PPP private conversion factor'!$A$4:$O$4))),"NA")</f>
        <v>227.511214929644</v>
      </c>
      <c r="AT91" s="115" t="n">
        <f aca="false">AP91*G91</f>
        <v>47120.2436191431</v>
      </c>
      <c r="AU91" s="115" t="n">
        <f aca="false">IFERROR(AQ91*G91,"NA")</f>
        <v>323.6688</v>
      </c>
      <c r="AV91" s="115" t="n">
        <f aca="false">IFERROR(AR91*G91,"NA")</f>
        <v>292.409332167665</v>
      </c>
      <c r="AW91" s="129" t="n">
        <f aca="false">IFERROR(AS91*G91,"NA")</f>
        <v>910.044859718574</v>
      </c>
      <c r="AX91" s="130" t="str">
        <f aca="false">CC91</f>
        <v>Sri Lanka / Urban area / All</v>
      </c>
      <c r="AY91" s="147" t="n">
        <v>2022</v>
      </c>
      <c r="AZ91" s="155" t="s">
        <v>77</v>
      </c>
      <c r="BA91" s="116" t="n">
        <v>84231</v>
      </c>
      <c r="BB91" s="115" t="str">
        <f aca="false" t="array" ref="BB91:BB91">IFERROR(BA91/(INDEX('LCU per US$, period average'!$A$4:$O$270,MATCH(A91,'LCU per US$, period average'!$A$4:$A$270),MATCH(AY91,'LCU per US$, period average'!$A$4:$O$4))),"NA")</f>
        <v>NA</v>
      </c>
      <c r="BC91" s="117" t="str">
        <f aca="false">IFERROR(BB91*HLOOKUP(AY91,'LCU per US$, period average'!$A$4:$O$270,76),"NA")</f>
        <v>NA</v>
      </c>
      <c r="BD91" s="116" t="n">
        <f aca="false" t="array" ref="BD91:BD91">IFERROR(BA91/(INDEX('PPP private conversion factor'!$A$4:$O$270,MATCH(A91,'PPP private conversion factor'!$A$4:$A$270),MATCH(AY91,'PPP private conversion factor'!$A$4:$O$4))),"NA")</f>
        <v>1007.51783842466</v>
      </c>
      <c r="BE91" s="116" t="n">
        <f aca="false">IFERROR(BA91*H91,"NA")</f>
        <v>168462</v>
      </c>
      <c r="BF91" s="116" t="str">
        <f aca="false">IFERROR(BB91*H91,"NA")</f>
        <v>NA</v>
      </c>
      <c r="BG91" s="116" t="str">
        <f aca="false">IFERROR(BC91*H91,"NA")</f>
        <v>NA</v>
      </c>
      <c r="BH91" s="118" t="n">
        <f aca="false">IFERROR(BD91*H91,"NA")</f>
        <v>2015.03567684932</v>
      </c>
      <c r="BI91" s="116" t="str">
        <f aca="false">CC91</f>
        <v>Sri Lanka / Urban area / All</v>
      </c>
      <c r="BJ91" s="113" t="n">
        <v>2023</v>
      </c>
      <c r="BK91" s="132" t="s">
        <v>454</v>
      </c>
      <c r="BL91" s="158" t="s">
        <v>79</v>
      </c>
      <c r="BM91" s="115" t="n">
        <v>12500</v>
      </c>
      <c r="BN91" s="115" t="str">
        <f aca="false" t="array" ref="BN91:BN91">IFERROR(BM91/(INDEX('LCU per US$, period average'!$A$4:$O$270,MATCH(A91,'LCU per US$, period average'!$A$4:$A$270),MATCH(BJ91,'LCU per US$, period average'!A$4:$O$4))),"NA")</f>
        <v>NA</v>
      </c>
      <c r="BO91" s="117" t="str">
        <f aca="false">IFERROR(BN91*HLOOKUP(BJ91,'LCU per US$, period average'!$A$4:$O$270,76),"NA")</f>
        <v>NA</v>
      </c>
      <c r="BP91" s="115" t="n">
        <f aca="false" t="array" ref="BP91:BP91">IFERROR(BM91/(INDEX('PPP private conversion factor'!$A$4:$O$270,MATCH(A91,'PPP private conversion factor'!$A$4:$A$270),MATCH(BJ91,'PPP private conversion factor'!$A$4:$O$4))),"NA")</f>
        <v>149.51707780162</v>
      </c>
      <c r="BQ91" s="115" t="n">
        <f aca="false">IFERROR(BM91*I91,"NA")</f>
        <v>20000</v>
      </c>
      <c r="BR91" s="115" t="str">
        <f aca="false">IFERROR(BN91*I91,"NA")</f>
        <v>NA</v>
      </c>
      <c r="BS91" s="115" t="str">
        <f aca="false">IFERROR(BO91*I91,"NA")</f>
        <v>NA</v>
      </c>
      <c r="BT91" s="115" t="n">
        <f aca="false">IFERROR(BP91*I91,"NA")</f>
        <v>239.227324482592</v>
      </c>
      <c r="BU91" s="113" t="s">
        <v>455</v>
      </c>
      <c r="BV91" s="134" t="s">
        <v>456</v>
      </c>
      <c r="BW91" s="188"/>
      <c r="BX91" s="183"/>
      <c r="BY91" s="183"/>
      <c r="BZ91" s="183"/>
      <c r="CA91" s="183"/>
      <c r="CB91" s="183"/>
      <c r="CC91" s="136" t="str">
        <f aca="false">CONCATENATE(A91," / ",B91," area / ",C91)</f>
        <v>Sri Lanka / Urban area / All</v>
      </c>
      <c r="CD91" s="105" t="s">
        <v>145</v>
      </c>
    </row>
    <row r="92" s="189" customFormat="true" ht="77.6" hidden="false" customHeight="false" outlineLevel="0" collapsed="false">
      <c r="A92" s="104" t="s">
        <v>458</v>
      </c>
      <c r="B92" s="88" t="s">
        <v>82</v>
      </c>
      <c r="C92" s="90" t="s">
        <v>68</v>
      </c>
      <c r="D92" s="105" t="s">
        <v>83</v>
      </c>
      <c r="E92" s="139" t="s">
        <v>154</v>
      </c>
      <c r="F92" s="107" t="s">
        <v>71</v>
      </c>
      <c r="G92" s="146" t="n">
        <v>5.5</v>
      </c>
      <c r="H92" s="108" t="n">
        <v>2</v>
      </c>
      <c r="I92" s="109" t="n">
        <v>1.73</v>
      </c>
      <c r="J92" s="110" t="str">
        <f aca="false">CC92</f>
        <v>Tanzania / Rural area / All</v>
      </c>
      <c r="K92" s="133" t="s">
        <v>77</v>
      </c>
      <c r="L92" s="140" t="s">
        <v>457</v>
      </c>
      <c r="M92" s="147" t="n">
        <v>2022</v>
      </c>
      <c r="N92" s="137"/>
      <c r="O92" s="115" t="n">
        <f aca="false">IFERROR(S92/G92,"NA")</f>
        <v>90114.3636363636</v>
      </c>
      <c r="P92" s="116" t="str">
        <f aca="false">IFERROR(IF(ISBLANK(O92),"",T92/G92),"NA")</f>
        <v>NA</v>
      </c>
      <c r="Q92" s="116" t="str">
        <f aca="false">IFERROR(IF(ISBLANK(O92),"",U92/G92),"NA")</f>
        <v>NA</v>
      </c>
      <c r="R92" s="117" t="str">
        <f aca="false">IFERROR(V92/F92,"NA")</f>
        <v>NA</v>
      </c>
      <c r="S92" s="115" t="n">
        <v>495629</v>
      </c>
      <c r="T92" s="117" t="str">
        <f aca="false" t="array" ref="T92:T92">IFERROR(S92/(INDEX('LCU per US$, period average'!$A$4:$O$270,MATCH(A92,'LCU per US$, period average'!$A$4:$A$270),MATCH(M92,'LCU per US$, period average'!$A$4:$O$4))),"NA")</f>
        <v>NA</v>
      </c>
      <c r="U92" s="117" t="str">
        <f aca="false">IFERROR(T92*HLOOKUP(M92,'LCU per US$, period average'!$A$4:$O$270,76),"NA")</f>
        <v>NA</v>
      </c>
      <c r="V92" s="118" t="n">
        <f aca="false" t="array" ref="V92:V92">IFERROR(S92/(INDEX('PPP private conversion factor'!$A$4:$O$270,MATCH(A92,'PPP private conversion factor'!$A$4:$A$270),MATCH(M92,'PPP private conversion factor'!$A$4:$O$4))),"NA")</f>
        <v>655.245464121738</v>
      </c>
      <c r="W92" s="119" t="str">
        <f aca="false">CC92</f>
        <v>Tanzania / Rural area / All</v>
      </c>
      <c r="X92" s="152" t="s">
        <v>74</v>
      </c>
      <c r="Y92" s="121" t="n">
        <v>2018</v>
      </c>
      <c r="Z92" s="122" t="n">
        <v>0.923</v>
      </c>
      <c r="AA92" s="123" t="n">
        <v>6.85</v>
      </c>
      <c r="AB92" s="123" t="n">
        <v>5335.3</v>
      </c>
      <c r="AC92" s="124" t="n">
        <f aca="false" t="array" ref="AC92:AC92">IFERROR(AE92/(INDEX('LCU per US$, period average'!$A$4:$O$270,MATCH(A92,'LCU per US$, period average'!$A$4:$A$270),MATCH(Y92,'LCU per US$, period average'!$A$4:$O$4))),"NA")</f>
        <v>71.6941162612118</v>
      </c>
      <c r="AD92" s="125" t="n">
        <f aca="false">IFERROR(AC92*HLOOKUP(Y92,'LCU per US$, period average'!$B$4:$O$270,76),"NA")</f>
        <v>60.7086180424653</v>
      </c>
      <c r="AE92" s="124" t="n">
        <f aca="false">IFERROR(AB92*30.42,"NA")</f>
        <v>162299.826</v>
      </c>
      <c r="AF92" s="124" t="n">
        <f aca="false" t="array" ref="AF92:AF92">IFERROR(AE92/(INDEX('PPP private conversion factor'!$A$4:$O$270,MATCH(A92,'PPP private conversion factor'!$A$4:$A$270),MATCH(Y92,'PPP private conversion factor'!$A$4:$O$4))),"NA")</f>
        <v>212.888561638416</v>
      </c>
      <c r="AG92" s="126" t="n">
        <f aca="false">IFERROR(AC92*G92,"NA")</f>
        <v>394.317639436665</v>
      </c>
      <c r="AH92" s="126" t="n">
        <f aca="false">IFERROR(AD92*G92,"NA")</f>
        <v>333.897399233559</v>
      </c>
      <c r="AI92" s="126" t="n">
        <f aca="false">IFERROR(AE92*G92,"NA")</f>
        <v>892649.043</v>
      </c>
      <c r="AJ92" s="126" t="n">
        <f aca="false">IFERROR(AF92*G92,"NA")</f>
        <v>1170.88708901129</v>
      </c>
      <c r="AK92" s="127" t="str">
        <f aca="false">CC92</f>
        <v>Tanzania / Rural area / All</v>
      </c>
      <c r="AL92" s="138" t="s">
        <v>75</v>
      </c>
      <c r="AM92" s="142" t="n">
        <v>2017</v>
      </c>
      <c r="AN92" s="141"/>
      <c r="AO92" s="115" t="n">
        <f aca="false">IFERROR(1.62*(INDEX('LCU per US$, period average'!$A$4:$O$270,MATCH(A92,'LCU per US$, period average'!$A$4:$A$270),MATCH(AM92,'LCU per US$, period average'!$A$4:$O$4))),"NA")</f>
        <v>3610.74780000001</v>
      </c>
      <c r="AP92" s="115" t="n">
        <f aca="false">AO92*30.42</f>
        <v>109838.948076</v>
      </c>
      <c r="AQ92" s="115" t="n">
        <f aca="false" t="array" ref="AQ92:AQ92">IFERROR(AP92/(INDEX('LCU per US$, period average'!$A$4:$O$270,MATCH(A92,'LCU per US$, period average'!$A$4:$A$270),MATCH(AM92,'LCU per US$, period average'!$A$4:$O$4))),"NA")</f>
        <v>49.2804</v>
      </c>
      <c r="AR92" s="117" t="n">
        <f aca="false">IFERROR(AQ92*HLOOKUP(AM92,'LCU per US$, period average'!$A$4:$O$270,76),"NA")</f>
        <v>43.623281529718</v>
      </c>
      <c r="AS92" s="115" t="n">
        <f aca="false" t="array" ref="AS92:AS92">IFERROR(AP92/(INDEX('PPP private conversion factor'!$A$4:$O$270,MATCH(A92,'PPP private conversion factor'!$A$4:$A$270),MATCH(AM92,'PPP private conversion factor'!$A$4:$O$4))),"NA")</f>
        <v>145.555028453187</v>
      </c>
      <c r="AT92" s="115" t="n">
        <f aca="false">AP92*G92</f>
        <v>604114.214418001</v>
      </c>
      <c r="AU92" s="115" t="n">
        <f aca="false">IFERROR(AQ92*G92,"NA")</f>
        <v>271.0422</v>
      </c>
      <c r="AV92" s="115" t="n">
        <f aca="false">IFERROR(AR92*G92,"NA")</f>
        <v>239.928048413449</v>
      </c>
      <c r="AW92" s="129" t="n">
        <f aca="false">IFERROR(AS92*G92,"NA")</f>
        <v>800.552656492531</v>
      </c>
      <c r="AX92" s="130" t="str">
        <f aca="false">CC92</f>
        <v>Tanzania / Rural area / All</v>
      </c>
      <c r="AY92" s="147" t="n">
        <v>2022</v>
      </c>
      <c r="AZ92" s="149" t="s">
        <v>77</v>
      </c>
      <c r="BA92" s="116" t="n">
        <v>330250</v>
      </c>
      <c r="BB92" s="115" t="str">
        <f aca="false" t="array" ref="BB92:BB92">IFERROR(BA92/(INDEX('LCU per US$, period average'!$A$4:$O$270,MATCH(A92,'LCU per US$, period average'!$A$4:$A$270),MATCH(AY92,'LCU per US$, period average'!$A$4:$O$4))),"NA")</f>
        <v>NA</v>
      </c>
      <c r="BC92" s="117" t="str">
        <f aca="false">IFERROR(BB92*HLOOKUP(AY92,'LCU per US$, period average'!$A$4:$O$270,76),"NA")</f>
        <v>NA</v>
      </c>
      <c r="BD92" s="116" t="n">
        <f aca="false" t="array" ref="BD92:BD92">IFERROR(BA92/(INDEX('PPP private conversion factor'!$A$4:$O$270,MATCH(A92,'PPP private conversion factor'!$A$4:$A$270),MATCH(AY92,'PPP private conversion factor'!$A$4:$O$4))),"NA")</f>
        <v>436.606442573384</v>
      </c>
      <c r="BE92" s="116" t="n">
        <f aca="false">IFERROR(BA92*H92,"NA")</f>
        <v>660500</v>
      </c>
      <c r="BF92" s="116" t="str">
        <f aca="false">IFERROR(BB92*H92,"NA")</f>
        <v>NA</v>
      </c>
      <c r="BG92" s="116" t="str">
        <f aca="false">IFERROR(BC92*H92,"NA")</f>
        <v>NA</v>
      </c>
      <c r="BH92" s="118" t="n">
        <f aca="false">IFERROR(BD92*H92,"NA")</f>
        <v>873.212885146768</v>
      </c>
      <c r="BI92" s="116" t="str">
        <f aca="false">CC92</f>
        <v>Tanzania / Rural area / All</v>
      </c>
      <c r="BJ92" s="113" t="n">
        <v>2023</v>
      </c>
      <c r="BK92" s="132" t="s">
        <v>309</v>
      </c>
      <c r="BL92" s="133" t="s">
        <v>79</v>
      </c>
      <c r="BM92" s="115" t="n">
        <v>100000</v>
      </c>
      <c r="BN92" s="115" t="str">
        <f aca="false" t="array" ref="BN92:BN92">IFERROR(BM92/(INDEX('LCU per US$, period average'!$A$4:$O$270,MATCH(A92,'LCU per US$, period average'!$A$4:$A$270),MATCH(BJ92,'LCU per US$, period average'!A$4:$O$4))),"NA")</f>
        <v>NA</v>
      </c>
      <c r="BO92" s="117" t="str">
        <f aca="false">IFERROR(BN92*HLOOKUP(BJ92,'LCU per US$, period average'!$A$4:$O$270,76),"NA")</f>
        <v>NA</v>
      </c>
      <c r="BP92" s="115" t="n">
        <f aca="false" t="array" ref="BP92:BP92">IFERROR(BM92/(INDEX('PPP private conversion factor'!$A$4:$O$270,MATCH(A92,'PPP private conversion factor'!$A$4:$A$270),MATCH(BJ92,'PPP private conversion factor'!$A$4:$O$4))),"NA")</f>
        <v>132.204827425703</v>
      </c>
      <c r="BQ92" s="115" t="n">
        <f aca="false">IFERROR(BM92*I92,"NA")</f>
        <v>173000</v>
      </c>
      <c r="BR92" s="115" t="str">
        <f aca="false">IFERROR(BN92*I92,"NA")</f>
        <v>NA</v>
      </c>
      <c r="BS92" s="115" t="str">
        <f aca="false">IFERROR(BO92*I92,"NA")</f>
        <v>NA</v>
      </c>
      <c r="BT92" s="115" t="n">
        <f aca="false">IFERROR(BP92*I92,"NA")</f>
        <v>228.714351446466</v>
      </c>
      <c r="BU92" s="113" t="s">
        <v>459</v>
      </c>
      <c r="BV92" s="134" t="s">
        <v>460</v>
      </c>
      <c r="BW92" s="188"/>
      <c r="BX92" s="183"/>
      <c r="BY92" s="183"/>
      <c r="BZ92" s="183"/>
      <c r="CA92" s="183"/>
      <c r="CB92" s="183"/>
      <c r="CC92" s="136" t="str">
        <f aca="false">CONCATENATE(A92," / ",B92," area / ",C92)</f>
        <v>Tanzania / Rural area / All</v>
      </c>
      <c r="CD92" s="105" t="s">
        <v>83</v>
      </c>
    </row>
    <row r="93" s="189" customFormat="true" ht="77.6" hidden="false" customHeight="false" outlineLevel="0" collapsed="false">
      <c r="A93" s="104" t="s">
        <v>458</v>
      </c>
      <c r="B93" s="88" t="s">
        <v>87</v>
      </c>
      <c r="C93" s="90" t="s">
        <v>68</v>
      </c>
      <c r="D93" s="105" t="s">
        <v>145</v>
      </c>
      <c r="E93" s="139" t="s">
        <v>70</v>
      </c>
      <c r="F93" s="107" t="s">
        <v>71</v>
      </c>
      <c r="G93" s="146" t="n">
        <v>5</v>
      </c>
      <c r="H93" s="108" t="n">
        <v>2</v>
      </c>
      <c r="I93" s="109" t="n">
        <v>1.69</v>
      </c>
      <c r="J93" s="110" t="str">
        <f aca="false">CC93</f>
        <v>Tanzania / Urban area / All</v>
      </c>
      <c r="K93" s="111" t="s">
        <v>159</v>
      </c>
      <c r="L93" s="112" t="s">
        <v>461</v>
      </c>
      <c r="M93" s="147" t="n">
        <v>2022</v>
      </c>
      <c r="N93" s="137" t="n">
        <v>390947</v>
      </c>
      <c r="O93" s="115" t="n">
        <f aca="false">IFERROR(S93/G93,"NA")</f>
        <v>132140.086</v>
      </c>
      <c r="P93" s="116" t="str">
        <f aca="false">IFERROR(IF(ISBLANK(O93),"",T93/G93),"NA")</f>
        <v>NA</v>
      </c>
      <c r="Q93" s="116" t="str">
        <f aca="false">IFERROR(IF(ISBLANK(O93),"",U93/G93),"NA")</f>
        <v>NA</v>
      </c>
      <c r="R93" s="117" t="str">
        <f aca="false">IFERROR(V93/F93,"NA")</f>
        <v>NA</v>
      </c>
      <c r="S93" s="117" t="n">
        <f aca="false">N93*H93</f>
        <v>660700.43</v>
      </c>
      <c r="T93" s="117" t="str">
        <f aca="false" t="array" ref="T93:T93">IFERROR(S93/(INDEX('LCU per US$, period average'!$A$4:$O$270,MATCH(A93,'LCU per US$, period average'!$A$4:$A$270),MATCH(M93,'LCU per US$, period average'!$A$4:$O$4))),"NA")</f>
        <v>NA</v>
      </c>
      <c r="U93" s="117" t="str">
        <f aca="false">IFERROR(T93*HLOOKUP(M93,'LCU per US$, period average'!$A$4:$O$270,76),"NA")</f>
        <v>NA</v>
      </c>
      <c r="V93" s="118" t="n">
        <f aca="false" t="array" ref="V93:V93">IFERROR(S93/(INDEX('PPP private conversion factor'!$A$4:$O$270,MATCH(A93,'PPP private conversion factor'!$A$4:$A$270),MATCH(M93,'PPP private conversion factor'!$A$4:$O$4))),"NA")</f>
        <v>873.477863282378</v>
      </c>
      <c r="W93" s="119" t="str">
        <f aca="false">CC93</f>
        <v>Tanzania / Urban area / All</v>
      </c>
      <c r="X93" s="152" t="s">
        <v>74</v>
      </c>
      <c r="Y93" s="121" t="n">
        <v>2018</v>
      </c>
      <c r="Z93" s="122" t="n">
        <v>0.923</v>
      </c>
      <c r="AA93" s="123" t="n">
        <v>6.85</v>
      </c>
      <c r="AB93" s="123" t="n">
        <v>5335.3</v>
      </c>
      <c r="AC93" s="124" t="n">
        <f aca="false" t="array" ref="AC93:AC93">IFERROR(AE93/(INDEX('LCU per US$, period average'!$A$4:$O$270,MATCH(A93,'LCU per US$, period average'!$A$4:$A$270),MATCH(Y93,'LCU per US$, period average'!$A$4:$O$4))),"NA")</f>
        <v>71.6941162612118</v>
      </c>
      <c r="AD93" s="125" t="n">
        <f aca="false">IFERROR(AC93*HLOOKUP(Y93,'LCU per US$, period average'!$B$4:$O$270,76),"NA")</f>
        <v>60.7086180424653</v>
      </c>
      <c r="AE93" s="124" t="n">
        <f aca="false">IFERROR(AB93*30.42,"NA")</f>
        <v>162299.826</v>
      </c>
      <c r="AF93" s="124" t="n">
        <f aca="false" t="array" ref="AF93:AF93">IFERROR(AE93/(INDEX('PPP private conversion factor'!$A$4:$O$270,MATCH(A93,'PPP private conversion factor'!$A$4:$A$270),MATCH(Y93,'PPP private conversion factor'!$A$4:$O$4))),"NA")</f>
        <v>212.888561638416</v>
      </c>
      <c r="AG93" s="126" t="n">
        <f aca="false">IFERROR(AC93*G93,"NA")</f>
        <v>358.470581306059</v>
      </c>
      <c r="AH93" s="126" t="n">
        <f aca="false">IFERROR(AD93*G93,"NA")</f>
        <v>303.543090212326</v>
      </c>
      <c r="AI93" s="126" t="n">
        <f aca="false">IFERROR(AE93*G93,"NA")</f>
        <v>811499.13</v>
      </c>
      <c r="AJ93" s="126" t="n">
        <f aca="false">IFERROR(AF93*G93,"NA")</f>
        <v>1064.44280819208</v>
      </c>
      <c r="AK93" s="127" t="str">
        <f aca="false">CC93</f>
        <v>Tanzania / Urban area / All</v>
      </c>
      <c r="AL93" s="138" t="s">
        <v>75</v>
      </c>
      <c r="AM93" s="142" t="n">
        <v>2017</v>
      </c>
      <c r="AN93" s="141"/>
      <c r="AO93" s="115" t="n">
        <f aca="false">IFERROR(1.62*(INDEX('LCU per US$, period average'!$A$4:$O$270,MATCH(A93,'LCU per US$, period average'!$A$4:$A$270),MATCH(AM93,'LCU per US$, period average'!$A$4:$O$4))),"NA")</f>
        <v>3610.74780000001</v>
      </c>
      <c r="AP93" s="115" t="n">
        <f aca="false">AO93*30.42</f>
        <v>109838.948076</v>
      </c>
      <c r="AQ93" s="115" t="n">
        <f aca="false" t="array" ref="AQ93:AQ93">IFERROR(AP93/(INDEX('LCU per US$, period average'!$A$4:$O$270,MATCH(A93,'LCU per US$, period average'!$A$4:$A$270),MATCH(AM93,'LCU per US$, period average'!$A$4:$O$4))),"NA")</f>
        <v>49.2804</v>
      </c>
      <c r="AR93" s="117" t="n">
        <f aca="false">IFERROR(AQ93*HLOOKUP(AM93,'LCU per US$, period average'!$A$4:$O$270,76),"NA")</f>
        <v>43.623281529718</v>
      </c>
      <c r="AS93" s="115" t="n">
        <f aca="false" t="array" ref="AS93:AS93">IFERROR(AP93/(INDEX('PPP private conversion factor'!$A$4:$O$270,MATCH(A93,'PPP private conversion factor'!$A$4:$A$270),MATCH(AM93,'PPP private conversion factor'!$A$4:$O$4))),"NA")</f>
        <v>145.555028453187</v>
      </c>
      <c r="AT93" s="115" t="n">
        <f aca="false">AP93*G93</f>
        <v>549194.740380001</v>
      </c>
      <c r="AU93" s="115" t="n">
        <f aca="false">IFERROR(AQ93*G93,"NA")</f>
        <v>246.402</v>
      </c>
      <c r="AV93" s="115" t="n">
        <f aca="false">IFERROR(AR93*G93,"NA")</f>
        <v>218.11640764859</v>
      </c>
      <c r="AW93" s="129" t="n">
        <f aca="false">IFERROR(AS93*G93,"NA")</f>
        <v>727.775142265937</v>
      </c>
      <c r="AX93" s="130" t="str">
        <f aca="false">CC93</f>
        <v>Tanzania / Urban area / All</v>
      </c>
      <c r="AY93" s="147" t="n">
        <v>2022</v>
      </c>
      <c r="AZ93" s="149" t="s">
        <v>77</v>
      </c>
      <c r="BA93" s="116" t="n">
        <v>446071</v>
      </c>
      <c r="BB93" s="115" t="str">
        <f aca="false" t="array" ref="BB93:BB93">IFERROR(BA93/(INDEX('LCU per US$, period average'!$A$4:$O$270,MATCH(A93,'LCU per US$, period average'!$A$4:$A$270),MATCH(AY93,'LCU per US$, period average'!$A$4:$O$4))),"NA")</f>
        <v>NA</v>
      </c>
      <c r="BC93" s="117" t="str">
        <f aca="false">IFERROR(BB93*HLOOKUP(AY93,'LCU per US$, period average'!$A$4:$O$270,76),"NA")</f>
        <v>NA</v>
      </c>
      <c r="BD93" s="116" t="n">
        <f aca="false" t="array" ref="BD93:BD93">IFERROR(BA93/(INDEX('PPP private conversion factor'!$A$4:$O$270,MATCH(A93,'PPP private conversion factor'!$A$4:$A$270),MATCH(AY93,'PPP private conversion factor'!$A$4:$O$4))),"NA")</f>
        <v>589.727395746108</v>
      </c>
      <c r="BE93" s="116" t="n">
        <f aca="false">IFERROR(BA93*H93,"NA")</f>
        <v>892142</v>
      </c>
      <c r="BF93" s="116" t="str">
        <f aca="false">IFERROR(BB93*H93,"NA")</f>
        <v>NA</v>
      </c>
      <c r="BG93" s="116" t="str">
        <f aca="false">IFERROR(BC93*H93,"NA")</f>
        <v>NA</v>
      </c>
      <c r="BH93" s="118" t="n">
        <f aca="false">IFERROR(BD93*H93,"NA")</f>
        <v>1179.45479149222</v>
      </c>
      <c r="BI93" s="116" t="str">
        <f aca="false">CC93</f>
        <v>Tanzania / Urban area / All</v>
      </c>
      <c r="BJ93" s="113" t="n">
        <v>2023</v>
      </c>
      <c r="BK93" s="132" t="s">
        <v>309</v>
      </c>
      <c r="BL93" s="133" t="s">
        <v>79</v>
      </c>
      <c r="BM93" s="115" t="n">
        <v>100000</v>
      </c>
      <c r="BN93" s="115" t="str">
        <f aca="false" t="array" ref="BN93:BN93">IFERROR(BM93/(INDEX('LCU per US$, period average'!$A$4:$O$270,MATCH(A93,'LCU per US$, period average'!$A$4:$A$270),MATCH(BJ93,'LCU per US$, period average'!A$4:$O$4))),"NA")</f>
        <v>NA</v>
      </c>
      <c r="BO93" s="117" t="str">
        <f aca="false">IFERROR(BN93*HLOOKUP(BJ93,'LCU per US$, period average'!$A$4:$O$270,76),"NA")</f>
        <v>NA</v>
      </c>
      <c r="BP93" s="115" t="n">
        <f aca="false" t="array" ref="BP93:BP93">IFERROR(BM93/(INDEX('PPP private conversion factor'!$A$4:$O$270,MATCH(A93,'PPP private conversion factor'!$A$4:$A$270),MATCH(BJ93,'PPP private conversion factor'!$A$4:$O$4))),"NA")</f>
        <v>132.204827425703</v>
      </c>
      <c r="BQ93" s="115" t="n">
        <f aca="false">IFERROR(BM93*I93,"NA")</f>
        <v>169000</v>
      </c>
      <c r="BR93" s="115" t="str">
        <f aca="false">IFERROR(BN93*I93,"NA")</f>
        <v>NA</v>
      </c>
      <c r="BS93" s="115" t="str">
        <f aca="false">IFERROR(BO93*I93,"NA")</f>
        <v>NA</v>
      </c>
      <c r="BT93" s="115" t="n">
        <f aca="false">IFERROR(BP93*I93,"NA")</f>
        <v>223.426158349438</v>
      </c>
      <c r="BU93" s="113" t="s">
        <v>459</v>
      </c>
      <c r="BV93" s="134" t="s">
        <v>460</v>
      </c>
      <c r="BW93" s="188"/>
      <c r="BX93" s="183"/>
      <c r="BY93" s="183"/>
      <c r="BZ93" s="183"/>
      <c r="CA93" s="183"/>
      <c r="CB93" s="183"/>
      <c r="CC93" s="136" t="str">
        <f aca="false">CONCATENATE(A93," / ",B93," area / ",C93)</f>
        <v>Tanzania / Urban area / All</v>
      </c>
      <c r="CD93" s="105" t="s">
        <v>145</v>
      </c>
    </row>
    <row r="94" s="189" customFormat="true" ht="90.25" hidden="false" customHeight="false" outlineLevel="0" collapsed="false">
      <c r="A94" s="104" t="s">
        <v>462</v>
      </c>
      <c r="B94" s="88" t="s">
        <v>87</v>
      </c>
      <c r="C94" s="90" t="s">
        <v>68</v>
      </c>
      <c r="D94" s="105" t="s">
        <v>145</v>
      </c>
      <c r="E94" s="176" t="s">
        <v>70</v>
      </c>
      <c r="F94" s="107" t="n">
        <v>2022</v>
      </c>
      <c r="G94" s="146" t="n">
        <v>4</v>
      </c>
      <c r="H94" s="108" t="n">
        <v>2</v>
      </c>
      <c r="I94" s="109" t="n">
        <v>1.8</v>
      </c>
      <c r="J94" s="110" t="str">
        <f aca="false">CC94</f>
        <v>Thailand / Urban area / All</v>
      </c>
      <c r="K94" s="156" t="s">
        <v>159</v>
      </c>
      <c r="L94" s="112" t="s">
        <v>463</v>
      </c>
      <c r="M94" s="147" t="n">
        <v>2022</v>
      </c>
      <c r="N94" s="137" t="n">
        <v>13492</v>
      </c>
      <c r="O94" s="115" t="n">
        <f aca="false">IFERROR(S94/G94,"NA")</f>
        <v>6071.4</v>
      </c>
      <c r="P94" s="116" t="n">
        <f aca="false">IFERROR(IF(ISBLANK(O94),"",T94/G94),"NA")</f>
        <v>173.165036795787</v>
      </c>
      <c r="Q94" s="116" t="n">
        <f aca="false">IFERROR(IF(ISBLANK(O94),"",U94/G94),"NA")</f>
        <v>164.441632157575</v>
      </c>
      <c r="R94" s="117" t="n">
        <f aca="false">IFERROR(V94/F94,"NA")</f>
        <v>0.995886037671519</v>
      </c>
      <c r="S94" s="117" t="n">
        <f aca="false">N94*H94</f>
        <v>24285.6</v>
      </c>
      <c r="T94" s="117" t="n">
        <f aca="false" t="array" ref="T94:T94">IFERROR(S94/(INDEX('LCU per US$, period average'!$A$4:$O$270,MATCH(A94,'LCU per US$, period average'!$A$4:$A$270),MATCH(M94,'LCU per US$, period average'!$A$4:$O$4))),"NA")</f>
        <v>692.660147183149</v>
      </c>
      <c r="U94" s="117" t="n">
        <f aca="false">IFERROR(T94*HLOOKUP(M94,'LCU per US$, period average'!$A$4:$O$270,76),"NA")</f>
        <v>657.766528630302</v>
      </c>
      <c r="V94" s="118" t="n">
        <f aca="false" t="array" ref="V94:V94">IFERROR(S94/(INDEX('PPP private conversion factor'!$A$4:$O$270,MATCH(A94,'PPP private conversion factor'!$A$4:$A$270),MATCH(M94,'PPP private conversion factor'!$A$4:$O$4))),"NA")</f>
        <v>2013.68156817181</v>
      </c>
      <c r="W94" s="119" t="str">
        <f aca="false">CC94</f>
        <v>Thailand / Urban area / All</v>
      </c>
      <c r="X94" s="120" t="s">
        <v>210</v>
      </c>
      <c r="Y94" s="121" t="n">
        <v>2021</v>
      </c>
      <c r="Z94" s="122" t="n">
        <v>0.122</v>
      </c>
      <c r="AA94" s="123" t="n">
        <v>6.85</v>
      </c>
      <c r="AB94" s="123" t="n">
        <v>93</v>
      </c>
      <c r="AC94" s="124" t="n">
        <f aca="false" t="array" ref="AC94:AC94">IFERROR(AE94/(INDEX('LCU per US$, period average'!$A$4:$O$270,MATCH(A94,'LCU per US$, period average'!$A$4:$A$270),MATCH(Y94,'LCU per US$, period average'!$A$4:$O$4))),"NA")</f>
        <v>88.4714555171045</v>
      </c>
      <c r="AD94" s="125" t="n">
        <f aca="false">IFERROR(AC94*HLOOKUP(Y94,'LCU per US$, period average'!$B$4:$O$270,76),"NA")</f>
        <v>74.8020970988191</v>
      </c>
      <c r="AE94" s="124" t="n">
        <f aca="false">IFERROR(AB94*30.42,"NA")</f>
        <v>2829.06</v>
      </c>
      <c r="AF94" s="124" t="n">
        <f aca="false" t="array" ref="AF94:AF94">IFERROR(AE94/(INDEX('PPP private conversion factor'!$A$4:$O$270,MATCH(A94,'PPP private conversion factor'!$A$4:$A$270),MATCH(Y94,'PPP private conversion factor'!$A$4:$O$4))),"NA")</f>
        <v>230.394452678369</v>
      </c>
      <c r="AG94" s="126" t="n">
        <f aca="false">IFERROR(AC94*G94,"NA")</f>
        <v>353.885822068418</v>
      </c>
      <c r="AH94" s="126" t="n">
        <f aca="false">IFERROR(AD94*G94,"NA")</f>
        <v>299.208388395276</v>
      </c>
      <c r="AI94" s="126" t="n">
        <f aca="false">IFERROR(AE94*G94,"NA")</f>
        <v>11316.24</v>
      </c>
      <c r="AJ94" s="126" t="n">
        <f aca="false">IFERROR(AF94*G94,"NA")</f>
        <v>921.577810713477</v>
      </c>
      <c r="AK94" s="127" t="str">
        <f aca="false">CC94</f>
        <v>Thailand / Urban area / All</v>
      </c>
      <c r="AL94" s="138" t="s">
        <v>75</v>
      </c>
      <c r="AM94" s="142" t="n">
        <v>2017</v>
      </c>
      <c r="AN94" s="141"/>
      <c r="AO94" s="115" t="n">
        <f aca="false">IFERROR(5.72*(INDEX('LCU per US$, period average'!$A$4:$O$270,MATCH(A94,'LCU per US$, period average'!$A$4:$A$270),MATCH(AM94,'LCU per US$, period average'!$A$4:$O$4))),"NA")</f>
        <v>194.135719244243</v>
      </c>
      <c r="AP94" s="115" t="n">
        <f aca="false">AO94*30.42</f>
        <v>5905.60857940986</v>
      </c>
      <c r="AQ94" s="115" t="n">
        <f aca="false" t="array" ref="AQ94:AQ94">IFERROR(AP94/(INDEX('LCU per US$, period average'!$A$4:$O$270,MATCH(A94,'LCU per US$, period average'!$A$4:$A$270),MATCH(AM94,'LCU per US$, period average'!$A$4:$O$4))),"NA")</f>
        <v>174.0024</v>
      </c>
      <c r="AR94" s="117" t="n">
        <f aca="false">IFERROR(AQ94*HLOOKUP(AM94,'LCU per US$, period average'!$A$4:$O$270,76),"NA")</f>
        <v>154.027882932091</v>
      </c>
      <c r="AS94" s="115" t="n">
        <f aca="false" t="array" ref="AS94:AS94">IFERROR(AP94/(INDEX('PPP private conversion factor'!$A$4:$O$270,MATCH(A94,'PPP private conversion factor'!$A$4:$A$270),MATCH(AM94,'PPP private conversion factor'!$A$4:$O$4))),"NA")</f>
        <v>444.454897798954</v>
      </c>
      <c r="AT94" s="115" t="n">
        <f aca="false">AP94*G94</f>
        <v>23622.4343176395</v>
      </c>
      <c r="AU94" s="115" t="n">
        <f aca="false">IFERROR(AQ94*G94,"NA")</f>
        <v>696.0096</v>
      </c>
      <c r="AV94" s="115" t="n">
        <f aca="false">IFERROR(AR94*G94,"NA")</f>
        <v>616.111531728362</v>
      </c>
      <c r="AW94" s="129" t="n">
        <f aca="false">IFERROR(AS94*G94,"NA")</f>
        <v>1777.81959119582</v>
      </c>
      <c r="AX94" s="130" t="str">
        <f aca="false">CC94</f>
        <v>Thailand / Urban area / All</v>
      </c>
      <c r="AY94" s="147" t="n">
        <v>2022</v>
      </c>
      <c r="AZ94" s="157" t="s">
        <v>77</v>
      </c>
      <c r="BA94" s="116" t="n">
        <v>14202</v>
      </c>
      <c r="BB94" s="115" t="n">
        <f aca="false" t="array" ref="BB94:BB94">IFERROR(BA94/(INDEX('LCU per US$, period average'!$A$4:$O$270,MATCH(A94,'LCU per US$, period average'!$A$4:$A$270),MATCH(AY94,'LCU per US$, period average'!$A$4:$O$4))),"NA")</f>
        <v>405.061411301145</v>
      </c>
      <c r="BC94" s="117" t="n">
        <f aca="false">IFERROR(BB94*HLOOKUP(AY94,'LCU per US$, period average'!$A$4:$O$270,76),"NA")</f>
        <v>384.655937658841</v>
      </c>
      <c r="BD94" s="116" t="n">
        <f aca="false" t="array" ref="BD94:BD94">IFERROR(BA94/(INDEX('PPP private conversion factor'!$A$4:$O$270,MATCH(A94,'PPP private conversion factor'!$A$4:$A$270),MATCH(AY94,'PPP private conversion factor'!$A$4:$O$4))),"NA")</f>
        <v>1177.58283226175</v>
      </c>
      <c r="BE94" s="116" t="n">
        <f aca="false">IFERROR(BA94*H94,"NA")</f>
        <v>28404</v>
      </c>
      <c r="BF94" s="116" t="n">
        <f aca="false">IFERROR(BB94*H94,"NA")</f>
        <v>810.12282260229</v>
      </c>
      <c r="BG94" s="116" t="n">
        <f aca="false">IFERROR(BC94*H94,"NA")</f>
        <v>769.311875317681</v>
      </c>
      <c r="BH94" s="118" t="n">
        <f aca="false">IFERROR(BD94*H94,"NA")</f>
        <v>2355.16566452351</v>
      </c>
      <c r="BI94" s="116" t="str">
        <f aca="false">CC94</f>
        <v>Thailand / Urban area / All</v>
      </c>
      <c r="BJ94" s="113" t="n">
        <v>2023</v>
      </c>
      <c r="BK94" s="132" t="s">
        <v>464</v>
      </c>
      <c r="BL94" s="131" t="s">
        <v>103</v>
      </c>
      <c r="BM94" s="115" t="n">
        <f aca="false">353*6*4.33</f>
        <v>9170.94</v>
      </c>
      <c r="BN94" s="115" t="n">
        <f aca="false" t="array" ref="BN94:BN94">IFERROR(BM94/(INDEX('LCU per US$, period average'!$A$4:$O$270,MATCH(A94,'LCU per US$, period average'!$A$4:$A$270),MATCH(BJ94,'LCU per US$, period average'!A$4:$O$4))),"NA")</f>
        <v>261.568363565563</v>
      </c>
      <c r="BO94" s="117" t="n">
        <f aca="false">IFERROR(BN94*HLOOKUP(BJ94,'LCU per US$, period average'!$A$4:$O$270,76),"NA")</f>
        <v>248.391531116249</v>
      </c>
      <c r="BP94" s="115" t="n">
        <f aca="false" t="array" ref="BP94:BP94">IFERROR(BM94/(INDEX('PPP private conversion factor'!$A$4:$O$270,MATCH(A94,'PPP private conversion factor'!$A$4:$A$270),MATCH(BJ94,'PPP private conversion factor'!$A$4:$O$4))),"NA")</f>
        <v>760.423989557993</v>
      </c>
      <c r="BQ94" s="115" t="n">
        <f aca="false">IFERROR(BM94*I94,"NA")</f>
        <v>16507.692</v>
      </c>
      <c r="BR94" s="115" t="n">
        <f aca="false">IFERROR(BN94*I94,"NA")</f>
        <v>470.823054418013</v>
      </c>
      <c r="BS94" s="115" t="n">
        <f aca="false">IFERROR(BO94*I94,"NA")</f>
        <v>447.104756009248</v>
      </c>
      <c r="BT94" s="115" t="n">
        <f aca="false">IFERROR(BP94*I94,"NA")</f>
        <v>1368.76318120439</v>
      </c>
      <c r="BU94" s="113" t="s">
        <v>465</v>
      </c>
      <c r="BV94" s="134" t="s">
        <v>466</v>
      </c>
      <c r="BW94" s="188"/>
      <c r="BX94" s="183"/>
      <c r="BY94" s="183"/>
      <c r="BZ94" s="183"/>
      <c r="CA94" s="183"/>
      <c r="CB94" s="183"/>
      <c r="CC94" s="136" t="str">
        <f aca="false">CONCATENATE(A94," / ",B94," area / ",C94)</f>
        <v>Thailand / Urban area / All</v>
      </c>
      <c r="CD94" s="105" t="s">
        <v>145</v>
      </c>
    </row>
    <row r="95" s="189" customFormat="true" ht="77.6" hidden="false" customHeight="false" outlineLevel="0" collapsed="false">
      <c r="A95" s="104" t="s">
        <v>467</v>
      </c>
      <c r="B95" s="88" t="s">
        <v>82</v>
      </c>
      <c r="C95" s="90" t="s">
        <v>468</v>
      </c>
      <c r="D95" s="105" t="s">
        <v>469</v>
      </c>
      <c r="E95" s="176" t="s">
        <v>70</v>
      </c>
      <c r="F95" s="107" t="n">
        <v>2022</v>
      </c>
      <c r="G95" s="146" t="n">
        <v>4.5</v>
      </c>
      <c r="H95" s="108" t="n">
        <v>2</v>
      </c>
      <c r="I95" s="109" t="n">
        <v>1.61</v>
      </c>
      <c r="J95" s="110" t="str">
        <f aca="false">CC95</f>
        <v>Philippines / Rural area / Ilocos Sur Province</v>
      </c>
      <c r="K95" s="159" t="s">
        <v>159</v>
      </c>
      <c r="L95" s="140" t="s">
        <v>470</v>
      </c>
      <c r="M95" s="147" t="n">
        <v>2022</v>
      </c>
      <c r="N95" s="137"/>
      <c r="O95" s="115" t="n">
        <f aca="false">IFERROR(S95/G95,"NA")</f>
        <v>5498.22222222222</v>
      </c>
      <c r="P95" s="116" t="n">
        <f aca="false">IFERROR(IF(ISBLANK(O95),"",T95/G95),"NA")</f>
        <v>100.92594876474</v>
      </c>
      <c r="Q95" s="116" t="n">
        <f aca="false">IFERROR(IF(ISBLANK(O95),"",U95/G95),"NA")</f>
        <v>95.8416782568974</v>
      </c>
      <c r="R95" s="117" t="n">
        <f aca="false">IFERROR(V95/F95,"NA")</f>
        <v>0.620428088827118</v>
      </c>
      <c r="S95" s="115" t="n">
        <v>24742</v>
      </c>
      <c r="T95" s="117" t="n">
        <f aca="false" t="array" ref="T95:T95">IFERROR(S95/(INDEX('LCU per US$, period average'!$A$4:$O$270,MATCH(A95,'LCU per US$, period average'!$A$4:$A$270),MATCH(M95,'LCU per US$, period average'!$A$4:$O$4))),"NA")</f>
        <v>454.166769441329</v>
      </c>
      <c r="U95" s="117" t="n">
        <f aca="false">IFERROR(T95*HLOOKUP(M95,'LCU per US$, period average'!$A$4:$O$270,76),"NA")</f>
        <v>431.287552156038</v>
      </c>
      <c r="V95" s="118" t="n">
        <f aca="false" t="array" ref="V95:V95">IFERROR(S95/(INDEX('PPP private conversion factor'!$A$4:$O$270,MATCH(A95,'PPP private conversion factor'!$A$4:$A$270),MATCH(M95,'PPP private conversion factor'!$A$4:$O$4))),"NA")</f>
        <v>1254.50559560843</v>
      </c>
      <c r="W95" s="119" t="str">
        <f aca="false">CC95</f>
        <v>Philippines / Rural area / Ilocos Sur Province</v>
      </c>
      <c r="X95" s="120" t="s">
        <v>210</v>
      </c>
      <c r="Y95" s="121" t="n">
        <v>2021</v>
      </c>
      <c r="Z95" s="122" t="n">
        <v>0.553</v>
      </c>
      <c r="AA95" s="123" t="n">
        <v>6.85</v>
      </c>
      <c r="AB95" s="123" t="n">
        <v>152.4</v>
      </c>
      <c r="AC95" s="124" t="n">
        <f aca="false" t="array" ref="AC95:AC95">IFERROR(AE95/(INDEX('LCU per US$, period average'!$A$4:$O$270,MATCH(A95,'LCU per US$, period average'!$A$4:$A$270),MATCH(Y95,'LCU per US$, period average'!$A$4:$O$4))),"NA")</f>
        <v>94.1233552555312</v>
      </c>
      <c r="AD95" s="125" t="n">
        <f aca="false">IFERROR(AC95*HLOOKUP(Y95,'LCU per US$, period average'!$B$4:$O$270,76),"NA")</f>
        <v>79.5807452012553</v>
      </c>
      <c r="AE95" s="124" t="n">
        <f aca="false">IFERROR(AB95*30.42,"NA")</f>
        <v>4636.008</v>
      </c>
      <c r="AF95" s="124" t="n">
        <f aca="false" t="array" ref="AF95:AF95">IFERROR(AE95/(INDEX('PPP private conversion factor'!$A$4:$O$270,MATCH(A95,'PPP private conversion factor'!$A$4:$A$270),MATCH(Y95,'PPP private conversion factor'!$A$4:$O$4))),"NA")</f>
        <v>230.3135412538</v>
      </c>
      <c r="AG95" s="126" t="n">
        <f aca="false">IFERROR(AC95*G95,"NA")</f>
        <v>423.555098649891</v>
      </c>
      <c r="AH95" s="126" t="n">
        <f aca="false">IFERROR(AD95*G95,"NA")</f>
        <v>358.113353405649</v>
      </c>
      <c r="AI95" s="126" t="n">
        <f aca="false">IFERROR(AE95*G95,"NA")</f>
        <v>20862.036</v>
      </c>
      <c r="AJ95" s="126" t="n">
        <f aca="false">IFERROR(AF95*G95,"NA")</f>
        <v>1036.4109356421</v>
      </c>
      <c r="AK95" s="127" t="str">
        <f aca="false">CC95</f>
        <v>Philippines / Rural area / Ilocos Sur Province</v>
      </c>
      <c r="AL95" s="138" t="s">
        <v>75</v>
      </c>
      <c r="AM95" s="142" t="n">
        <v>2018</v>
      </c>
      <c r="AN95" s="141"/>
      <c r="AO95" s="115" t="n">
        <f aca="false">IFERROR(3.01*(INDEX('LCU per US$, period average'!$A$4:$O$270,MATCH(A95,'LCU per US$, period average'!$A$4:$A$270),MATCH(AM95,'LCU per US$, period average'!$A$4:$O$4))),"NA")</f>
        <v>158.510904161445</v>
      </c>
      <c r="AP95" s="115" t="n">
        <f aca="false">AO95*30.42</f>
        <v>4821.90170459114</v>
      </c>
      <c r="AQ95" s="115" t="n">
        <f aca="false" t="array" ref="AQ95:AQ95">IFERROR(AP95/(INDEX('LCU per US$, period average'!$A$4:$O$270,MATCH(A95,'LCU per US$, period average'!$A$4:$A$270),MATCH(AM95,'LCU per US$, period average'!$A$4:$O$4))),"NA")</f>
        <v>91.5642</v>
      </c>
      <c r="AR95" s="117" t="n">
        <f aca="false">IFERROR(AQ95*HLOOKUP(AM95,'LCU per US$, period average'!$A$4:$O$270,76),"NA")</f>
        <v>77.5340618456205</v>
      </c>
      <c r="AS95" s="115" t="n">
        <f aca="false" t="array" ref="AS95:AS95">IFERROR(AP95/(INDEX('PPP private conversion factor'!$A$4:$O$270,MATCH(A95,'PPP private conversion factor'!$A$4:$A$270),MATCH(AM95,'PPP private conversion factor'!$A$4:$O$4))),"NA")</f>
        <v>241.878782231202</v>
      </c>
      <c r="AT95" s="115" t="n">
        <f aca="false">AP95*G95</f>
        <v>21698.5576706601</v>
      </c>
      <c r="AU95" s="115" t="n">
        <f aca="false">IFERROR(AQ95*G95,"NA")</f>
        <v>412.0389</v>
      </c>
      <c r="AV95" s="115" t="n">
        <f aca="false">IFERROR(AR95*G95,"NA")</f>
        <v>348.903278305292</v>
      </c>
      <c r="AW95" s="129" t="n">
        <f aca="false">IFERROR(AS95*G95,"NA")</f>
        <v>1088.45452004041</v>
      </c>
      <c r="AX95" s="130" t="str">
        <f aca="false">CC95</f>
        <v>Philippines / Rural area / Ilocos Sur Province</v>
      </c>
      <c r="AY95" s="147" t="n">
        <v>2022</v>
      </c>
      <c r="AZ95" s="157" t="s">
        <v>77</v>
      </c>
      <c r="BA95" s="116" t="n">
        <v>16643</v>
      </c>
      <c r="BB95" s="115" t="n">
        <f aca="false" t="array" ref="BB95:BB95">IFERROR(BA95/(INDEX('LCU per US$, period average'!$A$4:$O$270,MATCH(A95,'LCU per US$, period average'!$A$4:$A$270),MATCH(AY95,'LCU per US$, period average'!$A$4:$O$4))),"NA")</f>
        <v>305.500668652981</v>
      </c>
      <c r="BC95" s="117" t="n">
        <f aca="false">IFERROR(BB95*HLOOKUP(AY95,'LCU per US$, period average'!$A$4:$O$270,76),"NA")</f>
        <v>290.110691558198</v>
      </c>
      <c r="BD95" s="116" t="n">
        <f aca="false" t="array" ref="BD95:BD95">IFERROR(BA95/(INDEX('PPP private conversion factor'!$A$4:$O$270,MATCH(A95,'PPP private conversion factor'!$A$4:$A$270),MATCH(AY95,'PPP private conversion factor'!$A$4:$O$4))),"NA")</f>
        <v>843.858080499198</v>
      </c>
      <c r="BE95" s="116" t="n">
        <f aca="false">IFERROR(BA95*H95,"NA")</f>
        <v>33286</v>
      </c>
      <c r="BF95" s="116" t="n">
        <f aca="false">IFERROR(BB95*H95,"NA")</f>
        <v>611.001337305961</v>
      </c>
      <c r="BG95" s="116" t="n">
        <f aca="false">IFERROR(BC95*H95,"NA")</f>
        <v>580.221383116397</v>
      </c>
      <c r="BH95" s="118" t="n">
        <f aca="false">IFERROR(BD95*H95,"NA")</f>
        <v>1687.7161609984</v>
      </c>
      <c r="BI95" s="116" t="str">
        <f aca="false">CC95</f>
        <v>Philippines / Rural area / Ilocos Sur Province</v>
      </c>
      <c r="BJ95" s="113" t="n">
        <v>2023</v>
      </c>
      <c r="BK95" s="113" t="s">
        <v>471</v>
      </c>
      <c r="BL95" s="131" t="s">
        <v>103</v>
      </c>
      <c r="BM95" s="115" t="n">
        <f aca="false">312*6*4.33</f>
        <v>8105.76</v>
      </c>
      <c r="BN95" s="115" t="n">
        <f aca="false" t="array" ref="BN95:BN95">IFERROR(BM95/(INDEX('LCU per US$, period average'!$A$4:$O$270,MATCH(A95,'LCU per US$, period average'!$A$4:$A$270),MATCH(BJ95,'LCU per US$, period average'!A$4:$O$4))),"NA")</f>
        <v>148.790188063485</v>
      </c>
      <c r="BO95" s="117" t="n">
        <f aca="false">IFERROR(BN95*HLOOKUP(BJ95,'LCU per US$, period average'!$A$4:$O$270,76),"NA")</f>
        <v>141.294696821774</v>
      </c>
      <c r="BP95" s="115" t="n">
        <f aca="false" t="array" ref="BP95:BP95">IFERROR(BM95/(INDEX('PPP private conversion factor'!$A$4:$O$270,MATCH(A95,'PPP private conversion factor'!$A$4:$A$270),MATCH(BJ95,'PPP private conversion factor'!$A$4:$O$4))),"NA")</f>
        <v>410.990270659567</v>
      </c>
      <c r="BQ95" s="115" t="n">
        <f aca="false">IFERROR(BM95*I95,"NA")</f>
        <v>13050.2736</v>
      </c>
      <c r="BR95" s="115" t="n">
        <f aca="false">IFERROR(BN95*I95,"NA")</f>
        <v>239.552202782211</v>
      </c>
      <c r="BS95" s="115" t="n">
        <f aca="false">IFERROR(BO95*I95,"NA")</f>
        <v>227.484461883056</v>
      </c>
      <c r="BT95" s="115" t="n">
        <f aca="false">IFERROR(BP95*I95,"NA")</f>
        <v>661.694335761903</v>
      </c>
      <c r="BU95" s="113" t="s">
        <v>472</v>
      </c>
      <c r="BV95" s="134" t="s">
        <v>473</v>
      </c>
      <c r="BW95" s="188"/>
      <c r="BX95" s="183"/>
      <c r="BY95" s="183"/>
      <c r="BZ95" s="183"/>
      <c r="CA95" s="183"/>
      <c r="CB95" s="183"/>
      <c r="CC95" s="136" t="str">
        <f aca="false">CONCATENATE(A95," / ",B95," area / ",C95)</f>
        <v>Philippines / Rural area / Ilocos Sur Province</v>
      </c>
      <c r="CD95" s="105" t="s">
        <v>469</v>
      </c>
    </row>
    <row r="96" s="189" customFormat="true" ht="77.6" hidden="false" customHeight="false" outlineLevel="0" collapsed="false">
      <c r="A96" s="104" t="s">
        <v>474</v>
      </c>
      <c r="B96" s="88" t="s">
        <v>82</v>
      </c>
      <c r="C96" s="90" t="s">
        <v>68</v>
      </c>
      <c r="D96" s="105" t="s">
        <v>83</v>
      </c>
      <c r="E96" s="139" t="s">
        <v>70</v>
      </c>
      <c r="F96" s="107" t="n">
        <v>2020</v>
      </c>
      <c r="G96" s="146" t="n">
        <v>4.5</v>
      </c>
      <c r="H96" s="108" t="n">
        <v>2</v>
      </c>
      <c r="I96" s="109" t="n">
        <v>1.46</v>
      </c>
      <c r="J96" s="110" t="str">
        <f aca="false">CC96</f>
        <v>Tunisia / Rural area / All</v>
      </c>
      <c r="K96" s="159" t="s">
        <v>159</v>
      </c>
      <c r="L96" s="140" t="s">
        <v>470</v>
      </c>
      <c r="M96" s="147" t="n">
        <v>2020</v>
      </c>
      <c r="N96" s="137" t="n">
        <v>663</v>
      </c>
      <c r="O96" s="115" t="n">
        <f aca="false">IFERROR(S96/G96,"NA")</f>
        <v>215.106666666667</v>
      </c>
      <c r="P96" s="116" t="n">
        <f aca="false">IFERROR(IF(ISBLANK(O96),"",T96/G96),"NA")</f>
        <v>76.4862230097517</v>
      </c>
      <c r="Q96" s="116" t="n">
        <f aca="false">IFERROR(IF(ISBLANK(O96),"",U96/G96),"NA")</f>
        <v>66.9641775264882</v>
      </c>
      <c r="R96" s="117" t="n">
        <f aca="false">IFERROR(V96/F96,"NA")</f>
        <v>0.56347119296492</v>
      </c>
      <c r="S96" s="115" t="n">
        <f aca="false">N96*H96</f>
        <v>967.98</v>
      </c>
      <c r="T96" s="117" t="n">
        <f aca="false" t="array" ref="T96:T96">IFERROR(S96/(INDEX('LCU per US$, period average'!$A$4:$O$270,MATCH(A96,'LCU per US$, period average'!$A$4:$A$270),MATCH(M96,'LCU per US$, period average'!$A$4:$O$4))),"NA")</f>
        <v>344.188003543883</v>
      </c>
      <c r="U96" s="117" t="n">
        <f aca="false">IFERROR(T96*HLOOKUP(M96,'LCU per US$, period average'!$A$4:$O$270,76),"NA")</f>
        <v>301.338798869197</v>
      </c>
      <c r="V96" s="118" t="n">
        <f aca="false" t="array" ref="V96:V96">IFERROR(S96/(INDEX('PPP private conversion factor'!$A$4:$O$270,MATCH(A96,'PPP private conversion factor'!$A$4:$A$270),MATCH(M96,'PPP private conversion factor'!$A$4:$O$4))),"NA")</f>
        <v>1138.21180978914</v>
      </c>
      <c r="W96" s="119" t="str">
        <f aca="false">CC96</f>
        <v>Tunisia / Rural area / All</v>
      </c>
      <c r="X96" s="152" t="s">
        <v>74</v>
      </c>
      <c r="Y96" s="121" t="n">
        <v>2015</v>
      </c>
      <c r="Z96" s="122" t="n">
        <v>0.179</v>
      </c>
      <c r="AA96" s="123" t="n">
        <v>6.85</v>
      </c>
      <c r="AB96" s="123" t="n">
        <v>4.7</v>
      </c>
      <c r="AC96" s="124" t="n">
        <f aca="false" t="array" ref="AC96:AC96">IFERROR(AE96/(INDEX('LCU per US$, period average'!$A$4:$O$270,MATCH(A96,'LCU per US$, period average'!$A$4:$A$270),MATCH(Y96,'LCU per US$, period average'!$A$4:$O$4))),"NA")</f>
        <v>72.8854903460142</v>
      </c>
      <c r="AD96" s="125" t="n">
        <f aca="false">IFERROR(AC96*HLOOKUP(Y96,'LCU per US$, period average'!$B$4:$O$270,76),"NA")</f>
        <v>65.6914317642196</v>
      </c>
      <c r="AE96" s="124" t="n">
        <f aca="false">IFERROR(AB96*30.42,"NA")</f>
        <v>142.974</v>
      </c>
      <c r="AF96" s="124" t="n">
        <f aca="false" t="array" ref="AF96:AF96">IFERROR(AE96/(INDEX('PPP private conversion factor'!$A$4:$O$270,MATCH(A96,'PPP private conversion factor'!$A$4:$A$270),MATCH(Y96,'PPP private conversion factor'!$A$4:$O$4))),"NA")</f>
        <v>194.191754361249</v>
      </c>
      <c r="AG96" s="126" t="n">
        <f aca="false">IFERROR(AC96*G96,"NA")</f>
        <v>327.984706557064</v>
      </c>
      <c r="AH96" s="126" t="n">
        <f aca="false">IFERROR(AD96*G96,"NA")</f>
        <v>295.611442938988</v>
      </c>
      <c r="AI96" s="126" t="n">
        <f aca="false">IFERROR(AE96*G96,"NA")</f>
        <v>643.383</v>
      </c>
      <c r="AJ96" s="126" t="n">
        <f aca="false">IFERROR(AF96*G96,"NA")</f>
        <v>873.86289462562</v>
      </c>
      <c r="AK96" s="127" t="str">
        <f aca="false">CC96</f>
        <v>Tunisia / Rural area / All</v>
      </c>
      <c r="AL96" s="138" t="s">
        <v>75</v>
      </c>
      <c r="AM96" s="142" t="n">
        <v>2015</v>
      </c>
      <c r="AN96" s="141"/>
      <c r="AO96" s="115" t="n">
        <f aca="false">IFERROR(6.46*(INDEX('LCU per US$, period average'!$A$4:$O$270,MATCH(A96,'LCU per US$, period average'!$A$4:$A$270),MATCH(AM96,'LCU per US$, period average'!$A$4:$O$4))),"NA")</f>
        <v>12.6720975</v>
      </c>
      <c r="AP96" s="115" t="n">
        <f aca="false">AO96*30.42</f>
        <v>385.48520595</v>
      </c>
      <c r="AQ96" s="115" t="n">
        <f aca="false" t="array" ref="AQ96:AQ96">IFERROR(AP96/(INDEX('LCU per US$, period average'!$A$4:$O$270,MATCH(A96,'LCU per US$, period average'!$A$4:$A$270),MATCH(AM96,'LCU per US$, period average'!$A$4:$O$4))),"NA")</f>
        <v>196.5132</v>
      </c>
      <c r="AR96" s="117" t="n">
        <f aca="false">IFERROR(AQ96*HLOOKUP(AM96,'LCU per US$, period average'!$A$4:$O$270,76),"NA")</f>
        <v>177.116644304423</v>
      </c>
      <c r="AS96" s="115" t="n">
        <f aca="false" t="array" ref="AS96:AS96">IFERROR(AP96/(INDEX('PPP private conversion factor'!$A$4:$O$270,MATCH(A96,'PPP private conversion factor'!$A$4:$A$270),MATCH(AM96,'PPP private conversion factor'!$A$4:$O$4))),"NA")</f>
        <v>523.578052119531</v>
      </c>
      <c r="AT96" s="115" t="n">
        <f aca="false">AP96*G96</f>
        <v>1734.683426775</v>
      </c>
      <c r="AU96" s="115" t="n">
        <f aca="false">IFERROR(AQ96*G96,"NA")</f>
        <v>884.3094</v>
      </c>
      <c r="AV96" s="115" t="n">
        <f aca="false">IFERROR(AR96*G96,"NA")</f>
        <v>797.024899369903</v>
      </c>
      <c r="AW96" s="129" t="n">
        <f aca="false">IFERROR(AS96*G96,"NA")</f>
        <v>2356.10123453789</v>
      </c>
      <c r="AX96" s="130" t="str">
        <f aca="false">CC96</f>
        <v>Tunisia / Rural area / All</v>
      </c>
      <c r="AY96" s="147" t="n">
        <v>2020</v>
      </c>
      <c r="AZ96" s="158" t="s">
        <v>77</v>
      </c>
      <c r="BA96" s="134" t="n">
        <v>695</v>
      </c>
      <c r="BB96" s="115" t="n">
        <f aca="false" t="array" ref="BB96:BB96">IFERROR(BA96/(INDEX('LCU per US$, period average'!$A$4:$O$270,MATCH(A96,'LCU per US$, period average'!$A$4:$A$270),MATCH(AY96,'LCU per US$, period average'!$A$4:$O$4))),"NA")</f>
        <v>247.123558816296</v>
      </c>
      <c r="BC96" s="117" t="n">
        <f aca="false">IFERROR(BB96*HLOOKUP(AY96,'LCU per US$, period average'!$A$4:$O$270,76),"NA")</f>
        <v>216.358256590107</v>
      </c>
      <c r="BD96" s="116" t="n">
        <f aca="false" t="array" ref="BD96:BD96">IFERROR(BA96/(INDEX('PPP private conversion factor'!$A$4:$O$270,MATCH(A96,'PPP private conversion factor'!$A$4:$A$270),MATCH(AY96,'PPP private conversion factor'!$A$4:$O$4))),"NA")</f>
        <v>817.224744109849</v>
      </c>
      <c r="BE96" s="116" t="n">
        <f aca="false">IFERROR(BA96*H96,"NA")</f>
        <v>1390</v>
      </c>
      <c r="BF96" s="116" t="n">
        <f aca="false">IFERROR(BB96*H96,"NA")</f>
        <v>494.247117632593</v>
      </c>
      <c r="BG96" s="116" t="n">
        <f aca="false">IFERROR(BC96*H96,"NA")</f>
        <v>432.716513180214</v>
      </c>
      <c r="BH96" s="118" t="n">
        <f aca="false">IFERROR(BD96*H96,"NA")</f>
        <v>1634.4494882197</v>
      </c>
      <c r="BI96" s="116" t="str">
        <f aca="false">CC96</f>
        <v>Tunisia / Rural area / All</v>
      </c>
      <c r="BJ96" s="113" t="n">
        <v>2023</v>
      </c>
      <c r="BK96" s="132" t="s">
        <v>475</v>
      </c>
      <c r="BL96" s="159" t="s">
        <v>79</v>
      </c>
      <c r="BM96" s="116" t="n">
        <v>459.264</v>
      </c>
      <c r="BN96" s="115" t="n">
        <f aca="false" t="array" ref="BN96:BN96">IFERROR(BM96/(INDEX('LCU per US$, period average'!$A$4:$O$270,MATCH(A96,'LCU per US$, period average'!$A$4:$A$270),MATCH(BJ96,'LCU per US$, period average'!A$4:$O$4))),"NA")</f>
        <v>147.97783219487</v>
      </c>
      <c r="BO96" s="117" t="n">
        <f aca="false">IFERROR(BN96*HLOOKUP(BJ96,'LCU per US$, period average'!$A$4:$O$270,76),"NA")</f>
        <v>140.523264392921</v>
      </c>
      <c r="BP96" s="115" t="n">
        <f aca="false" t="array" ref="BP96:BP96">IFERROR(BM96/(INDEX('PPP private conversion factor'!$A$4:$O$270,MATCH(A96,'PPP private conversion factor'!$A$4:$A$270),MATCH(BJ96,'PPP private conversion factor'!$A$4:$O$4))),"NA")</f>
        <v>533.37969351285</v>
      </c>
      <c r="BQ96" s="115" t="n">
        <f aca="false">IFERROR(BM96*I96,"NA")</f>
        <v>670.52544</v>
      </c>
      <c r="BR96" s="115" t="n">
        <f aca="false">IFERROR(BN96*I96,"NA")</f>
        <v>216.047635004511</v>
      </c>
      <c r="BS96" s="115" t="n">
        <f aca="false">IFERROR(BO96*I96,"NA")</f>
        <v>205.163966013665</v>
      </c>
      <c r="BT96" s="115" t="n">
        <f aca="false">IFERROR(BP96*I96,"NA")</f>
        <v>778.734352528761</v>
      </c>
      <c r="BU96" s="113" t="s">
        <v>476</v>
      </c>
      <c r="BV96" s="134" t="s">
        <v>477</v>
      </c>
      <c r="BW96" s="188"/>
      <c r="BX96" s="183"/>
      <c r="BY96" s="183"/>
      <c r="BZ96" s="183"/>
      <c r="CA96" s="183"/>
      <c r="CB96" s="183"/>
      <c r="CC96" s="136" t="str">
        <f aca="false">CONCATENATE(A96," / ",B96," area / ",C96)</f>
        <v>Tunisia / Rural area / All</v>
      </c>
      <c r="CD96" s="105" t="s">
        <v>83</v>
      </c>
    </row>
    <row r="97" s="189" customFormat="true" ht="64.9" hidden="false" customHeight="false" outlineLevel="0" collapsed="false">
      <c r="A97" s="104" t="s">
        <v>478</v>
      </c>
      <c r="B97" s="88" t="s">
        <v>82</v>
      </c>
      <c r="C97" s="90" t="s">
        <v>68</v>
      </c>
      <c r="D97" s="105" t="s">
        <v>83</v>
      </c>
      <c r="E97" s="139" t="s">
        <v>84</v>
      </c>
      <c r="F97" s="107" t="n">
        <v>2020</v>
      </c>
      <c r="G97" s="146" t="n">
        <v>4</v>
      </c>
      <c r="H97" s="108" t="n">
        <v>2</v>
      </c>
      <c r="I97" s="109" t="n">
        <v>1.58</v>
      </c>
      <c r="J97" s="110" t="str">
        <f aca="false">CC97</f>
        <v>Turkey / Rural area / All</v>
      </c>
      <c r="K97" s="133" t="s">
        <v>77</v>
      </c>
      <c r="L97" s="140" t="s">
        <v>479</v>
      </c>
      <c r="M97" s="113" t="n">
        <v>2020</v>
      </c>
      <c r="N97" s="137"/>
      <c r="O97" s="115" t="n">
        <f aca="false">IFERROR(S97/G97,"NA")</f>
        <v>887.75</v>
      </c>
      <c r="P97" s="116" t="n">
        <f aca="false">IFERROR(IF(ISBLANK(O97),"",T97/G97),"NA")</f>
        <v>315.660344372902</v>
      </c>
      <c r="Q97" s="116" t="n">
        <f aca="false">IFERROR(IF(ISBLANK(O97),"",U97/G97),"NA")</f>
        <v>276.36265077391</v>
      </c>
      <c r="R97" s="117" t="n">
        <f aca="false">IFERROR(V97/F97,"NA")</f>
        <v>2.0670739129098</v>
      </c>
      <c r="S97" s="115" t="n">
        <v>3551</v>
      </c>
      <c r="T97" s="117" t="n">
        <f aca="false" t="array" ref="T97:T97">IFERROR(S97/(INDEX('LCU per US$, period average'!$A$4:$O$270,MATCH(A97,'LCU per US$, period average'!$A$4:$A$270),MATCH(M97,'LCU per US$, period average'!$A$4:$O$4))),"NA")</f>
        <v>1262.64137749161</v>
      </c>
      <c r="U97" s="117" t="n">
        <f aca="false">IFERROR(T97*HLOOKUP(M97,'LCU per US$, period average'!$A$4:$O$270,76),"NA")</f>
        <v>1105.45060309564</v>
      </c>
      <c r="V97" s="118" t="n">
        <f aca="false" t="array" ref="V97:V97">IFERROR(S97/(INDEX('PPP private conversion factor'!$A$4:$O$270,MATCH(A97,'PPP private conversion factor'!$A$4:$A$270),MATCH(M97,'PPP private conversion factor'!$A$4:$O$4))),"NA")</f>
        <v>4175.4893040778</v>
      </c>
      <c r="W97" s="119" t="str">
        <f aca="false">CC97</f>
        <v>Turkey / Rural area / All</v>
      </c>
      <c r="X97" s="152" t="s">
        <v>74</v>
      </c>
      <c r="Y97" s="121" t="n">
        <v>2019</v>
      </c>
      <c r="Z97" s="122" t="n">
        <v>0.126</v>
      </c>
      <c r="AA97" s="123" t="n">
        <v>6.85</v>
      </c>
      <c r="AB97" s="123" t="n">
        <v>15.1</v>
      </c>
      <c r="AC97" s="124" t="n">
        <f aca="false" t="array" ref="AC97:AC97">IFERROR(AE97/(INDEX('LCU per US$, period average'!$A$4:$O$270,MATCH(A97,'LCU per US$, period average'!$A$4:$A$270),MATCH(Y97,'LCU per US$, period average'!$A$4:$O$4))),"NA")</f>
        <v>156.535162950257</v>
      </c>
      <c r="AD97" s="125" t="n">
        <f aca="false">IFERROR(AC97*HLOOKUP(Y97,'LCU per US$, period average'!$B$4:$O$270,76),"NA")</f>
        <v>139.829144459643</v>
      </c>
      <c r="AE97" s="124" t="n">
        <f aca="false">IFERROR(AB97*30.42,"NA")</f>
        <v>459.342</v>
      </c>
      <c r="AF97" s="124" t="n">
        <f aca="false" t="array" ref="AF97:AF97">IFERROR(AE97/(INDEX('PPP private conversion factor'!$A$4:$O$270,MATCH(A97,'PPP private conversion factor'!$A$4:$A$270),MATCH(Y97,'PPP private conversion factor'!$A$4:$O$4))),"NA")</f>
        <v>563.602087226893</v>
      </c>
      <c r="AG97" s="126" t="n">
        <f aca="false">IFERROR(AC97*G97,"NA")</f>
        <v>626.14065180103</v>
      </c>
      <c r="AH97" s="126" t="n">
        <f aca="false">IFERROR(AD97*G97,"NA")</f>
        <v>559.316577838572</v>
      </c>
      <c r="AI97" s="126" t="n">
        <f aca="false">IFERROR(AE97*G97,"NA")</f>
        <v>1837.368</v>
      </c>
      <c r="AJ97" s="126" t="n">
        <f aca="false">IFERROR(AF97*G97,"NA")</f>
        <v>2254.40834890757</v>
      </c>
      <c r="AK97" s="127" t="str">
        <f aca="false">CC97</f>
        <v>Turkey / Rural area / All</v>
      </c>
      <c r="AL97" s="138" t="s">
        <v>75</v>
      </c>
      <c r="AM97" s="142" t="n">
        <v>2017</v>
      </c>
      <c r="AN97" s="141"/>
      <c r="AO97" s="115" t="n">
        <f aca="false">IFERROR(7.63*(INDEX('LCU per US$, period average'!$A$4:$O$270,MATCH(A97,'LCU per US$, period average'!$A$4:$A$270),MATCH(AM97,'LCU per US$, period average'!$A$4:$O$4))),"NA")</f>
        <v>18.46021275</v>
      </c>
      <c r="AP97" s="115" t="n">
        <f aca="false">AO97*30.42</f>
        <v>561.559671855</v>
      </c>
      <c r="AQ97" s="115" t="n">
        <f aca="false" t="array" ref="AQ97:AQ97">IFERROR(AP97/(INDEX('LCU per US$, period average'!$A$4:$O$270,MATCH(A97,'LCU per US$, period average'!$A$4:$A$270),MATCH(AM97,'LCU per US$, period average'!$A$4:$O$4))),"NA")</f>
        <v>232.1046</v>
      </c>
      <c r="AR97" s="117" t="n">
        <f aca="false">IFERROR(AQ97*HLOOKUP(AM97,'LCU per US$, period average'!$A$4:$O$270,76),"NA")</f>
        <v>205.460270414659</v>
      </c>
      <c r="AS97" s="115" t="n">
        <f aca="false" t="array" ref="AS97:AS97">IFERROR(AP97/(INDEX('PPP private conversion factor'!$A$4:$O$270,MATCH(A97,'PPP private conversion factor'!$A$4:$A$270),MATCH(AM97,'PPP private conversion factor'!$A$4:$O$4))),"NA")</f>
        <v>756.534142141837</v>
      </c>
      <c r="AT97" s="115" t="n">
        <f aca="false">AP97*G97</f>
        <v>2246.23868742</v>
      </c>
      <c r="AU97" s="115" t="n">
        <f aca="false">IFERROR(AQ97*G97,"NA")</f>
        <v>928.4184</v>
      </c>
      <c r="AV97" s="115" t="n">
        <f aca="false">IFERROR(AR97*G97,"NA")</f>
        <v>821.841081658637</v>
      </c>
      <c r="AW97" s="129" t="n">
        <f aca="false">IFERROR(AS97*G97,"NA")</f>
        <v>3026.13656856735</v>
      </c>
      <c r="AX97" s="130" t="str">
        <f aca="false">CC97</f>
        <v>Turkey / Rural area / All</v>
      </c>
      <c r="AY97" s="147"/>
      <c r="AZ97" s="158"/>
      <c r="BA97" s="134"/>
      <c r="BB97" s="115" t="str">
        <f aca="false" t="array" ref="BB97:BB97">IFERROR(BA97/(INDEX('LCU per US$, period average'!$A$4:$O$270,MATCH(A97,'LCU per US$, period average'!$A$4:$A$270),MATCH(AY97,'LCU per US$, period average'!$A$4:$O$4))),"NA")</f>
        <v>NA</v>
      </c>
      <c r="BC97" s="117" t="str">
        <f aca="false">IFERROR(BB97*HLOOKUP(AY97,'LCU per US$, period average'!$A$4:$O$270,76),"NA")</f>
        <v>NA</v>
      </c>
      <c r="BD97" s="116" t="str">
        <f aca="false" t="array" ref="BD97:BD97">IFERROR(BA97/(INDEX('PPP private conversion factor'!$A$4:$O$270,MATCH(A97,'PPP private conversion factor'!$A$4:$A$270),MATCH(AY97,'PPP private conversion factor'!$A$4:$O$4))),"NA")</f>
        <v>NA</v>
      </c>
      <c r="BE97" s="116" t="n">
        <f aca="false">IFERROR(BA97*H97,"NA")</f>
        <v>0</v>
      </c>
      <c r="BF97" s="116" t="str">
        <f aca="false">IFERROR(BB97*H97,"NA")</f>
        <v>NA</v>
      </c>
      <c r="BG97" s="116" t="str">
        <f aca="false">IFERROR(BC97*H97,"NA")</f>
        <v>NA</v>
      </c>
      <c r="BH97" s="118" t="str">
        <f aca="false">IFERROR(BD97*H97,"NA")</f>
        <v>NA</v>
      </c>
      <c r="BI97" s="116" t="str">
        <f aca="false">CC97</f>
        <v>Turkey / Rural area / All</v>
      </c>
      <c r="BJ97" s="113" t="n">
        <v>2023</v>
      </c>
      <c r="BK97" s="132" t="s">
        <v>480</v>
      </c>
      <c r="BL97" s="133" t="s">
        <v>79</v>
      </c>
      <c r="BM97" s="115" t="n">
        <v>13414</v>
      </c>
      <c r="BN97" s="115" t="n">
        <f aca="false" t="array" ref="BN97:BN97">IFERROR(BM97/(INDEX('LCU per US$, period average'!$A$4:$O$270,MATCH(A97,'LCU per US$, period average'!$A$4:$A$270),MATCH(BJ97,'LCU per US$, period average'!A$4:$O$4))),"NA")</f>
        <v>4322.07758731795</v>
      </c>
      <c r="BO97" s="117" t="n">
        <f aca="false">IFERROR(BN97*HLOOKUP(BJ97,'LCU per US$, period average'!$A$4:$O$270,76),"NA")</f>
        <v>4104.34753990437</v>
      </c>
      <c r="BP97" s="115" t="n">
        <f aca="false" t="array" ref="BP97:BP97">IFERROR(BM97/(INDEX('PPP private conversion factor'!$A$4:$O$270,MATCH(A97,'PPP private conversion factor'!$A$4:$A$270),MATCH(BJ97,'PPP private conversion factor'!$A$4:$O$4))),"NA")</f>
        <v>15578.7416579165</v>
      </c>
      <c r="BQ97" s="115" t="n">
        <f aca="false">IFERROR(BM97*I97,"NA")</f>
        <v>21194.12</v>
      </c>
      <c r="BR97" s="115" t="n">
        <f aca="false">IFERROR(BN97*I97,"NA")</f>
        <v>6828.88258796237</v>
      </c>
      <c r="BS97" s="115" t="n">
        <f aca="false">IFERROR(BO97*I97,"NA")</f>
        <v>6484.86911304891</v>
      </c>
      <c r="BT97" s="115" t="n">
        <f aca="false">IFERROR(BP97*I97,"NA")</f>
        <v>24614.4118195081</v>
      </c>
      <c r="BU97" s="147" t="s">
        <v>481</v>
      </c>
      <c r="BV97" s="134" t="s">
        <v>482</v>
      </c>
      <c r="BW97" s="188"/>
      <c r="BX97" s="183"/>
      <c r="BY97" s="183"/>
      <c r="BZ97" s="183"/>
      <c r="CA97" s="183"/>
      <c r="CB97" s="183"/>
      <c r="CC97" s="136" t="str">
        <f aca="false">CONCATENATE(A97," / ",B97," area / ",C97)</f>
        <v>Turkey / Rural area / All</v>
      </c>
      <c r="CD97" s="105" t="s">
        <v>83</v>
      </c>
    </row>
    <row r="98" s="189" customFormat="true" ht="102.95" hidden="false" customHeight="false" outlineLevel="0" collapsed="false">
      <c r="A98" s="104" t="s">
        <v>478</v>
      </c>
      <c r="B98" s="88" t="s">
        <v>87</v>
      </c>
      <c r="C98" s="90" t="s">
        <v>68</v>
      </c>
      <c r="D98" s="105" t="s">
        <v>145</v>
      </c>
      <c r="E98" s="139" t="s">
        <v>70</v>
      </c>
      <c r="F98" s="107" t="n">
        <v>2021</v>
      </c>
      <c r="G98" s="146" t="n">
        <v>4</v>
      </c>
      <c r="H98" s="108" t="n">
        <v>2</v>
      </c>
      <c r="I98" s="109" t="n">
        <v>1.51</v>
      </c>
      <c r="J98" s="110" t="str">
        <f aca="false">CC98</f>
        <v>Turkey / Urban area / All</v>
      </c>
      <c r="K98" s="133" t="s">
        <v>159</v>
      </c>
      <c r="L98" s="140" t="s">
        <v>483</v>
      </c>
      <c r="M98" s="147" t="n">
        <v>2021</v>
      </c>
      <c r="N98" s="137" t="n">
        <v>3780</v>
      </c>
      <c r="O98" s="115" t="n">
        <f aca="false">IFERROR(S98/G98,"NA")</f>
        <v>1426.95</v>
      </c>
      <c r="P98" s="116" t="n">
        <f aca="false">IFERROR(IF(ISBLANK(O98),"",T98/G98),"NA")</f>
        <v>510.634110265524</v>
      </c>
      <c r="Q98" s="116" t="n">
        <f aca="false">IFERROR(IF(ISBLANK(O98),"",U98/G98),"NA")</f>
        <v>431.73814734704</v>
      </c>
      <c r="R98" s="117" t="n">
        <f aca="false">IFERROR(V98/F98,"NA")</f>
        <v>3.2892422425245</v>
      </c>
      <c r="S98" s="117" t="n">
        <f aca="false">N98*I98</f>
        <v>5707.8</v>
      </c>
      <c r="T98" s="117" t="n">
        <f aca="false" t="array" ref="T98:T98">IFERROR(S98/(INDEX('LCU per US$, period average'!$A$4:$O$270,MATCH(A98,'LCU per US$, period average'!$A$4:$A$270),MATCH(M98,'LCU per US$, period average'!$A$4:$O$4))),"NA")</f>
        <v>2042.5364410621</v>
      </c>
      <c r="U98" s="117" t="n">
        <f aca="false">IFERROR(T98*HLOOKUP(M98,'LCU per US$, period average'!$A$4:$O$270,76),"NA")</f>
        <v>1726.95258938816</v>
      </c>
      <c r="V98" s="118" t="n">
        <f aca="false" t="array" ref="V98:V98">IFERROR(S98/(INDEX('PPP private conversion factor'!$A$4:$O$270,MATCH(A98,'PPP private conversion factor'!$A$4:$A$270),MATCH(M98,'PPP private conversion factor'!$A$4:$O$4))),"NA")</f>
        <v>6647.55857214202</v>
      </c>
      <c r="W98" s="119" t="str">
        <f aca="false">CC98</f>
        <v>Turkey / Urban area / All</v>
      </c>
      <c r="X98" s="152" t="s">
        <v>74</v>
      </c>
      <c r="Y98" s="121" t="n">
        <v>2019</v>
      </c>
      <c r="Z98" s="122" t="n">
        <v>0.126</v>
      </c>
      <c r="AA98" s="123" t="n">
        <v>6.85</v>
      </c>
      <c r="AB98" s="123" t="n">
        <v>15.1</v>
      </c>
      <c r="AC98" s="124" t="n">
        <f aca="false" t="array" ref="AC98:AC98">IFERROR(AE98/(INDEX('LCU per US$, period average'!$A$4:$O$270,MATCH(A98,'LCU per US$, period average'!$A$4:$A$270),MATCH(Y98,'LCU per US$, period average'!$A$4:$O$4))),"NA")</f>
        <v>156.535162950257</v>
      </c>
      <c r="AD98" s="125" t="n">
        <f aca="false">IFERROR(AC98*HLOOKUP(Y98,'LCU per US$, period average'!$B$4:$O$270,76),"NA")</f>
        <v>139.829144459643</v>
      </c>
      <c r="AE98" s="124" t="n">
        <f aca="false">IFERROR(AB98*30.42,"NA")</f>
        <v>459.342</v>
      </c>
      <c r="AF98" s="124" t="n">
        <f aca="false" t="array" ref="AF98:AF98">IFERROR(AE98/(INDEX('PPP private conversion factor'!$A$4:$O$270,MATCH(A98,'PPP private conversion factor'!$A$4:$A$270),MATCH(Y98,'PPP private conversion factor'!$A$4:$O$4))),"NA")</f>
        <v>563.602087226893</v>
      </c>
      <c r="AG98" s="126" t="n">
        <f aca="false">IFERROR(AC98*G98,"NA")</f>
        <v>626.14065180103</v>
      </c>
      <c r="AH98" s="126" t="n">
        <f aca="false">IFERROR(AD98*G98,"NA")</f>
        <v>559.316577838572</v>
      </c>
      <c r="AI98" s="126" t="n">
        <f aca="false">IFERROR(AE98*G98,"NA")</f>
        <v>1837.368</v>
      </c>
      <c r="AJ98" s="126" t="n">
        <f aca="false">IFERROR(AF98*G98,"NA")</f>
        <v>2254.40834890757</v>
      </c>
      <c r="AK98" s="127" t="str">
        <f aca="false">CC98</f>
        <v>Turkey / Urban area / All</v>
      </c>
      <c r="AL98" s="138" t="s">
        <v>75</v>
      </c>
      <c r="AM98" s="142" t="n">
        <v>2017</v>
      </c>
      <c r="AN98" s="141"/>
      <c r="AO98" s="115" t="n">
        <f aca="false">IFERROR(7.63*(INDEX('LCU per US$, period average'!$A$4:$O$270,MATCH(A98,'LCU per US$, period average'!$A$4:$A$270),MATCH(AM98,'LCU per US$, period average'!$A$4:$O$4))),"NA")</f>
        <v>18.46021275</v>
      </c>
      <c r="AP98" s="115" t="n">
        <f aca="false">AO98*30.42</f>
        <v>561.559671855</v>
      </c>
      <c r="AQ98" s="115" t="n">
        <f aca="false" t="array" ref="AQ98:AQ98">IFERROR(AP98/(INDEX('LCU per US$, period average'!$A$4:$O$270,MATCH(A98,'LCU per US$, period average'!$A$4:$A$270),MATCH(AM98,'LCU per US$, period average'!$A$4:$O$4))),"NA")</f>
        <v>232.1046</v>
      </c>
      <c r="AR98" s="117" t="n">
        <f aca="false">IFERROR(AQ98*HLOOKUP(AM98,'LCU per US$, period average'!$A$4:$O$270,76),"NA")</f>
        <v>205.460270414659</v>
      </c>
      <c r="AS98" s="115" t="n">
        <f aca="false" t="array" ref="AS98:AS98">IFERROR(AP98/(INDEX('PPP private conversion factor'!$A$4:$O$270,MATCH(A98,'PPP private conversion factor'!$A$4:$A$270),MATCH(AM98,'PPP private conversion factor'!$A$4:$O$4))),"NA")</f>
        <v>756.534142141837</v>
      </c>
      <c r="AT98" s="115" t="n">
        <f aca="false">AP98*G98</f>
        <v>2246.23868742</v>
      </c>
      <c r="AU98" s="115" t="n">
        <f aca="false">IFERROR(AQ98*G98,"NA")</f>
        <v>928.4184</v>
      </c>
      <c r="AV98" s="115" t="n">
        <f aca="false">IFERROR(AR98*G98,"NA")</f>
        <v>821.841081658637</v>
      </c>
      <c r="AW98" s="129" t="n">
        <f aca="false">IFERROR(AS98*G98,"NA")</f>
        <v>3026.13656856735</v>
      </c>
      <c r="AX98" s="130" t="str">
        <f aca="false">CC98</f>
        <v>Turkey / Urban area / All</v>
      </c>
      <c r="AY98" s="147" t="n">
        <v>2021</v>
      </c>
      <c r="AZ98" s="149" t="s">
        <v>77</v>
      </c>
      <c r="BA98" s="116" t="n">
        <v>4954</v>
      </c>
      <c r="BB98" s="115" t="n">
        <f aca="false" t="array" ref="BB98:BB98">IFERROR(BA98/(INDEX('LCU per US$, period average'!$A$4:$O$270,MATCH(A98,'LCU per US$, period average'!$A$4:$A$270),MATCH(AY98,'LCU per US$, period average'!$A$4:$O$4))),"NA")</f>
        <v>1772.7890831882</v>
      </c>
      <c r="BC98" s="117" t="n">
        <f aca="false">IFERROR(BB98*HLOOKUP(AY98,'LCU per US$, period average'!$A$4:$O$270,76),"NA")</f>
        <v>1498.8827793246</v>
      </c>
      <c r="BD98" s="116" t="n">
        <f aca="false" t="array" ref="BD98:BD98">IFERROR(BA98/(INDEX('PPP private conversion factor'!$A$4:$O$270,MATCH(A98,'PPP private conversion factor'!$A$4:$A$270),MATCH(AY98,'PPP private conversion factor'!$A$4:$O$4))),"NA")</f>
        <v>5769.64945625137</v>
      </c>
      <c r="BE98" s="116" t="n">
        <f aca="false">IFERROR(BA98*H98,"NA")</f>
        <v>9908</v>
      </c>
      <c r="BF98" s="116" t="n">
        <f aca="false">IFERROR(BB98*H98,"NA")</f>
        <v>3545.57816637641</v>
      </c>
      <c r="BG98" s="116" t="n">
        <f aca="false">IFERROR(BC98*H98,"NA")</f>
        <v>2997.7655586492</v>
      </c>
      <c r="BH98" s="118" t="n">
        <f aca="false">IFERROR(BD98*H98,"NA")</f>
        <v>11539.2989125027</v>
      </c>
      <c r="BI98" s="116" t="str">
        <f aca="false">CC98</f>
        <v>Turkey / Urban area / All</v>
      </c>
      <c r="BJ98" s="113" t="n">
        <v>2023</v>
      </c>
      <c r="BK98" s="132" t="s">
        <v>480</v>
      </c>
      <c r="BL98" s="133" t="s">
        <v>79</v>
      </c>
      <c r="BM98" s="115" t="n">
        <v>13414</v>
      </c>
      <c r="BN98" s="115" t="n">
        <f aca="false" t="array" ref="BN98:BN98">IFERROR(BM98/(INDEX('LCU per US$, period average'!$A$4:$O$270,MATCH(A98,'LCU per US$, period average'!$A$4:$A$270),MATCH(BJ98,'LCU per US$, period average'!A$4:$O$4))),"NA")</f>
        <v>4322.07758731795</v>
      </c>
      <c r="BO98" s="117" t="n">
        <f aca="false">IFERROR(BN98*HLOOKUP(BJ98,'LCU per US$, period average'!$A$4:$O$270,76),"NA")</f>
        <v>4104.34753990437</v>
      </c>
      <c r="BP98" s="115" t="n">
        <f aca="false" t="array" ref="BP98:BP98">IFERROR(BM98/(INDEX('PPP private conversion factor'!$A$4:$O$270,MATCH(A98,'PPP private conversion factor'!$A$4:$A$270),MATCH(BJ98,'PPP private conversion factor'!$A$4:$O$4))),"NA")</f>
        <v>15578.7416579165</v>
      </c>
      <c r="BQ98" s="115" t="n">
        <f aca="false">IFERROR(BM98*I98,"NA")</f>
        <v>20255.14</v>
      </c>
      <c r="BR98" s="115" t="n">
        <f aca="false">IFERROR(BN98*I98,"NA")</f>
        <v>6526.33715685011</v>
      </c>
      <c r="BS98" s="115" t="n">
        <f aca="false">IFERROR(BO98*I98,"NA")</f>
        <v>6197.5647852556</v>
      </c>
      <c r="BT98" s="115" t="n">
        <f aca="false">IFERROR(BP98*I98,"NA")</f>
        <v>23523.8999034539</v>
      </c>
      <c r="BU98" s="147" t="s">
        <v>481</v>
      </c>
      <c r="BV98" s="134" t="s">
        <v>482</v>
      </c>
      <c r="BW98" s="188"/>
      <c r="BX98" s="183"/>
      <c r="BY98" s="183"/>
      <c r="BZ98" s="183"/>
      <c r="CA98" s="183"/>
      <c r="CB98" s="183"/>
      <c r="CC98" s="136" t="str">
        <f aca="false">CONCATENATE(A98," / ",B98," area / ",C98)</f>
        <v>Turkey / Urban area / All</v>
      </c>
      <c r="CD98" s="105" t="s">
        <v>145</v>
      </c>
    </row>
    <row r="99" s="189" customFormat="true" ht="77.6" hidden="false" customHeight="false" outlineLevel="0" collapsed="false">
      <c r="A99" s="104" t="s">
        <v>484</v>
      </c>
      <c r="B99" s="88" t="s">
        <v>82</v>
      </c>
      <c r="C99" s="90" t="s">
        <v>485</v>
      </c>
      <c r="D99" s="105" t="s">
        <v>486</v>
      </c>
      <c r="E99" s="139" t="s">
        <v>90</v>
      </c>
      <c r="F99" s="107" t="s">
        <v>487</v>
      </c>
      <c r="G99" s="146" t="n">
        <v>5</v>
      </c>
      <c r="H99" s="108" t="n">
        <v>2</v>
      </c>
      <c r="I99" s="109" t="n">
        <v>1.78</v>
      </c>
      <c r="J99" s="110" t="str">
        <f aca="false">CC99</f>
        <v>Uganda / Rural area / Lake Victoria Basin</v>
      </c>
      <c r="K99" s="133" t="s">
        <v>159</v>
      </c>
      <c r="L99" s="140" t="s">
        <v>488</v>
      </c>
      <c r="M99" s="147" t="n">
        <v>2022</v>
      </c>
      <c r="N99" s="137"/>
      <c r="O99" s="115" t="n">
        <f aca="false">IFERROR(S99/G99,"NA")</f>
        <v>220517.8</v>
      </c>
      <c r="P99" s="116" t="n">
        <f aca="false">IFERROR(IF(ISBLANK(O99),"",T99/G99),"NA")</f>
        <v>59.7638790625517</v>
      </c>
      <c r="Q99" s="116" t="n">
        <f aca="false">IFERROR(IF(ISBLANK(O99),"",U99/G99),"NA")</f>
        <v>56.7531991385979</v>
      </c>
      <c r="R99" s="117" t="str">
        <f aca="false">IFERROR(V99/F99,"NA")</f>
        <v>NA</v>
      </c>
      <c r="S99" s="115" t="n">
        <v>1102589</v>
      </c>
      <c r="T99" s="117" t="n">
        <f aca="false" t="array" ref="T99:T99">IFERROR(S99/(INDEX('LCU per US$, period average'!$A$4:$O$270,MATCH(A99,'LCU per US$, period average'!$A$4:$A$270),MATCH(M99,'LCU per US$, period average'!$A$4:$O$4))),"NA")</f>
        <v>298.819395312758</v>
      </c>
      <c r="U99" s="117" t="n">
        <f aca="false">IFERROR(T99*HLOOKUP(M99,'LCU per US$, period average'!$A$4:$O$270,76),"NA")</f>
        <v>283.765995692989</v>
      </c>
      <c r="V99" s="118" t="n">
        <f aca="false" t="array" ref="V99:V99">IFERROR(S99/(INDEX('PPP private conversion factor'!$A$4:$O$270,MATCH(A99,'PPP private conversion factor'!$A$4:$A$270),MATCH(M99,'PPP private conversion factor'!$A$4:$O$4))),"NA")</f>
        <v>902.29087435392</v>
      </c>
      <c r="W99" s="119" t="str">
        <f aca="false">CC99</f>
        <v>Uganda / Rural area / Lake Victoria Basin</v>
      </c>
      <c r="X99" s="152" t="s">
        <v>74</v>
      </c>
      <c r="Y99" s="121" t="n">
        <v>2019</v>
      </c>
      <c r="Z99" s="122" t="n">
        <v>0.911</v>
      </c>
      <c r="AA99" s="123" t="n">
        <v>6.85</v>
      </c>
      <c r="AB99" s="123" t="n">
        <v>9044.6</v>
      </c>
      <c r="AC99" s="124" t="n">
        <f aca="false" t="array" ref="AC99:AC99">IFERROR(AE99/(INDEX('LCU per US$, period average'!$A$4:$O$270,MATCH(A99,'LCU per US$, period average'!$A$4:$A$270),MATCH(Y99,'LCU per US$, period average'!$A$4:$O$4))),"NA")</f>
        <v>74.2799910785094</v>
      </c>
      <c r="AD99" s="125" t="n">
        <f aca="false">IFERROR(AC99*HLOOKUP(Y99,'LCU per US$, period average'!$B$4:$O$270,76),"NA")</f>
        <v>66.3525524056114</v>
      </c>
      <c r="AE99" s="124" t="n">
        <f aca="false">IFERROR(AB99*30.42,"NA")</f>
        <v>275136.732</v>
      </c>
      <c r="AF99" s="124" t="n">
        <f aca="false" t="array" ref="AF99:AF99">IFERROR(AE99/(INDEX('PPP private conversion factor'!$A$4:$O$270,MATCH(A99,'PPP private conversion factor'!$A$4:$A$270),MATCH(Y99,'PPP private conversion factor'!$A$4:$O$4))),"NA")</f>
        <v>222.632433989923</v>
      </c>
      <c r="AG99" s="126" t="n">
        <f aca="false">IFERROR(AC99*G99,"NA")</f>
        <v>371.399955392547</v>
      </c>
      <c r="AH99" s="126" t="n">
        <f aca="false">IFERROR(AD99*G99,"NA")</f>
        <v>331.762762028057</v>
      </c>
      <c r="AI99" s="126" t="n">
        <f aca="false">IFERROR(AE99*G99,"NA")</f>
        <v>1375683.66</v>
      </c>
      <c r="AJ99" s="126" t="n">
        <f aca="false">IFERROR(AF99*G99,"NA")</f>
        <v>1113.16216994962</v>
      </c>
      <c r="AK99" s="127" t="str">
        <f aca="false">CC99</f>
        <v>Uganda / Rural area / Lake Victoria Basin</v>
      </c>
      <c r="AL99" s="138" t="s">
        <v>75</v>
      </c>
      <c r="AM99" s="142" t="n">
        <v>2016</v>
      </c>
      <c r="AN99" s="141"/>
      <c r="AO99" s="115" t="n">
        <f aca="false">IFERROR(1.49*(INDEX('LCU per US$, period average'!$A$4:$O$270,MATCH(A99,'LCU per US$, period average'!$A$4:$A$270),MATCH(AM99,'LCU per US$, period average'!$A$4:$O$4))),"NA")</f>
        <v>5095.94603079857</v>
      </c>
      <c r="AP99" s="115" t="n">
        <f aca="false">AO99*30.42</f>
        <v>155018.678256892</v>
      </c>
      <c r="AQ99" s="115" t="n">
        <f aca="false" t="array" ref="AQ99:AQ99">IFERROR(AP99/(INDEX('LCU per US$, period average'!$A$4:$O$270,MATCH(A99,'LCU per US$, period average'!$A$4:$A$270),MATCH(AM99,'LCU per US$, period average'!$A$4:$O$4))),"NA")</f>
        <v>45.3258</v>
      </c>
      <c r="AR99" s="117" t="n">
        <f aca="false">IFERROR(AQ99*HLOOKUP(AM99,'LCU per US$, period average'!$A$4:$O$270,76),"NA")</f>
        <v>40.9482993355095</v>
      </c>
      <c r="AS99" s="115" t="n">
        <f aca="false" t="array" ref="AS99:AS99">IFERROR(AP99/(INDEX('PPP private conversion factor'!$A$4:$O$270,MATCH(A99,'PPP private conversion factor'!$A$4:$A$270),MATCH(AM99,'PPP private conversion factor'!$A$4:$O$4))),"NA")</f>
        <v>132.197462018</v>
      </c>
      <c r="AT99" s="115" t="n">
        <f aca="false">AP99*G99</f>
        <v>775093.391284462</v>
      </c>
      <c r="AU99" s="115" t="n">
        <f aca="false">IFERROR(AQ99*G99,"NA")</f>
        <v>226.629</v>
      </c>
      <c r="AV99" s="115" t="n">
        <f aca="false">IFERROR(AR99*G99,"NA")</f>
        <v>204.741496677547</v>
      </c>
      <c r="AW99" s="129" t="n">
        <f aca="false">IFERROR(AS99*G99,"NA")</f>
        <v>660.987310090001</v>
      </c>
      <c r="AX99" s="130" t="str">
        <f aca="false">CC99</f>
        <v>Uganda / Rural area / Lake Victoria Basin</v>
      </c>
      <c r="AY99" s="147" t="n">
        <v>2022</v>
      </c>
      <c r="AZ99" s="149" t="s">
        <v>77</v>
      </c>
      <c r="BA99" s="116" t="n">
        <v>770998</v>
      </c>
      <c r="BB99" s="115" t="n">
        <f aca="false" t="array" ref="BB99:BB99">IFERROR(BA99/(INDEX('LCU per US$, period average'!$A$4:$O$270,MATCH(A99,'LCU per US$, period average'!$A$4:$A$270),MATCH(AY99,'LCU per US$, period average'!$A$4:$O$4))),"NA")</f>
        <v>208.952888290511</v>
      </c>
      <c r="BC99" s="117" t="n">
        <f aca="false">IFERROR(BB99*HLOOKUP(AY99,'LCU per US$, period average'!$A$4:$O$270,76),"NA")</f>
        <v>198.426626011418</v>
      </c>
      <c r="BD99" s="116" t="n">
        <f aca="false" t="array" ref="BD99:BD99">IFERROR(BA99/(INDEX('PPP private conversion factor'!$A$4:$O$270,MATCH(A99,'PPP private conversion factor'!$A$4:$A$270),MATCH(AY99,'PPP private conversion factor'!$A$4:$O$4))),"NA")</f>
        <v>630.937239120945</v>
      </c>
      <c r="BE99" s="116" t="n">
        <f aca="false">IFERROR(BA99*H99,"NA")</f>
        <v>1541996</v>
      </c>
      <c r="BF99" s="116" t="n">
        <f aca="false">IFERROR(BB99*H99,"NA")</f>
        <v>417.905776581022</v>
      </c>
      <c r="BG99" s="116" t="n">
        <f aca="false">IFERROR(BC99*H99,"NA")</f>
        <v>396.853252022836</v>
      </c>
      <c r="BH99" s="118" t="n">
        <f aca="false">IFERROR(BD99*H99,"NA")</f>
        <v>1261.87447824189</v>
      </c>
      <c r="BI99" s="116" t="str">
        <f aca="false">CC99</f>
        <v>Uganda / Rural area / Lake Victoria Basin</v>
      </c>
      <c r="BJ99" s="190" t="n">
        <v>2023</v>
      </c>
      <c r="BK99" s="191" t="s">
        <v>215</v>
      </c>
      <c r="BL99" s="192" t="s">
        <v>79</v>
      </c>
      <c r="BM99" s="193" t="n">
        <v>130000</v>
      </c>
      <c r="BN99" s="193" t="n">
        <f aca="false" t="array" ref="BN99:BN99">IFERROR(BM99/(INDEX('LCU per US$, period average'!$A$4:$O$270,MATCH(A99,'LCU per US$, period average'!$A$4:$A$270),MATCH(BJ99,'LCU per US$, period average'!A$4:$O$4))),"NA")</f>
        <v>35.2320959039666</v>
      </c>
      <c r="BO99" s="194" t="n">
        <f aca="false">IFERROR(BN99*HLOOKUP(BJ99,'LCU per US$, period average'!$A$4:$O$270,76),"NA")</f>
        <v>33.45723514391</v>
      </c>
      <c r="BP99" s="193" t="n">
        <f aca="false" t="array" ref="BP99:BP99">IFERROR(BM99/(INDEX('PPP private conversion factor'!$A$4:$O$270,MATCH(A99,'PPP private conversion factor'!$A$4:$A$270),MATCH(BJ99,'PPP private conversion factor'!$A$4:$O$4))),"NA")</f>
        <v>106.383986840073</v>
      </c>
      <c r="BQ99" s="193" t="n">
        <f aca="false">IFERROR(BM99*I99,"NA")</f>
        <v>231400</v>
      </c>
      <c r="BR99" s="193" t="n">
        <f aca="false">IFERROR(BN99*I99,"NA")</f>
        <v>62.7131307090605</v>
      </c>
      <c r="BS99" s="193" t="n">
        <f aca="false">IFERROR(BO99*I99,"NA")</f>
        <v>59.5538785561598</v>
      </c>
      <c r="BT99" s="193" t="n">
        <f aca="false">IFERROR(BP99*I99,"NA")</f>
        <v>189.363496575331</v>
      </c>
      <c r="BU99" s="190" t="s">
        <v>489</v>
      </c>
      <c r="BV99" s="195" t="s">
        <v>490</v>
      </c>
      <c r="BW99" s="188"/>
      <c r="BX99" s="183"/>
      <c r="BY99" s="183"/>
      <c r="BZ99" s="183"/>
      <c r="CA99" s="183"/>
      <c r="CB99" s="183"/>
      <c r="CC99" s="136" t="str">
        <f aca="false">CONCATENATE(A99," / ",B99," area / ",C99)</f>
        <v>Uganda / Rural area / Lake Victoria Basin</v>
      </c>
      <c r="CD99" s="105" t="s">
        <v>486</v>
      </c>
    </row>
    <row r="100" s="189" customFormat="true" ht="77.6" hidden="false" customHeight="false" outlineLevel="0" collapsed="false">
      <c r="A100" s="104" t="s">
        <v>491</v>
      </c>
      <c r="B100" s="88" t="s">
        <v>82</v>
      </c>
      <c r="C100" s="90" t="s">
        <v>492</v>
      </c>
      <c r="D100" s="105" t="s">
        <v>493</v>
      </c>
      <c r="E100" s="139" t="s">
        <v>90</v>
      </c>
      <c r="F100" s="107" t="s">
        <v>494</v>
      </c>
      <c r="G100" s="146" t="n">
        <v>4</v>
      </c>
      <c r="H100" s="108" t="n">
        <v>2</v>
      </c>
      <c r="I100" s="109" t="n">
        <v>1.87</v>
      </c>
      <c r="J100" s="110" t="str">
        <f aca="false">CC100</f>
        <v>Vietnam / Rural area / Economic Zone 4</v>
      </c>
      <c r="K100" s="133" t="s">
        <v>159</v>
      </c>
      <c r="L100" s="140" t="s">
        <v>495</v>
      </c>
      <c r="M100" s="147" t="n">
        <v>2020</v>
      </c>
      <c r="N100" s="137"/>
      <c r="O100" s="115" t="n">
        <f aca="false">IFERROR(S100/G100,"NA")</f>
        <v>1932298.5</v>
      </c>
      <c r="P100" s="116" t="n">
        <f aca="false">IFERROR(IF(ISBLANK(O100),"",T100/G100),"NA")</f>
        <v>83.258696701427</v>
      </c>
      <c r="Q100" s="116" t="n">
        <f aca="false">IFERROR(IF(ISBLANK(O100),"",U100/G100),"NA")</f>
        <v>72.8935215669829</v>
      </c>
      <c r="R100" s="117" t="str">
        <f aca="false">IFERROR(V100/F100,"NA")</f>
        <v>NA</v>
      </c>
      <c r="S100" s="115" t="n">
        <v>7729194</v>
      </c>
      <c r="T100" s="117" t="n">
        <f aca="false" t="array" ref="T100:T100">IFERROR(S100/(INDEX('LCU per US$, period average'!$A$4:$O$270,MATCH(A100,'LCU per US$, period average'!$A$4:$A$270),MATCH(M100,'LCU per US$, period average'!$A$4:$O$4))),"NA")</f>
        <v>333.034786805708</v>
      </c>
      <c r="U100" s="117" t="n">
        <f aca="false">IFERROR(T100*HLOOKUP(M100,'LCU per US$, period average'!$A$4:$O$270,76),"NA")</f>
        <v>291.574086267931</v>
      </c>
      <c r="V100" s="118" t="n">
        <f aca="false" t="array" ref="V100:V100">IFERROR(S100/(INDEX('PPP private conversion factor'!$A$4:$O$270,MATCH(A100,'PPP private conversion factor'!$A$4:$A$270),MATCH(M100,'PPP private conversion factor'!$A$4:$O$4))),"NA")</f>
        <v>951.417447935851</v>
      </c>
      <c r="W100" s="119" t="str">
        <f aca="false">CC100</f>
        <v>Vietnam / Rural area / Economic Zone 4</v>
      </c>
      <c r="X100" s="152" t="s">
        <v>74</v>
      </c>
      <c r="Y100" s="121" t="n">
        <v>2020</v>
      </c>
      <c r="Z100" s="122" t="n">
        <v>0.187</v>
      </c>
      <c r="AA100" s="123" t="n">
        <v>6.85</v>
      </c>
      <c r="AB100" s="123" t="n">
        <v>59498.1</v>
      </c>
      <c r="AC100" s="124" t="n">
        <f aca="false" t="array" ref="AC100:AC100">IFERROR(AE100/(INDEX('LCU per US$, period average'!$A$4:$O$270,MATCH(A100,'LCU per US$, period average'!$A$4:$A$270),MATCH(Y100,'LCU per US$, period average'!$A$4:$O$4))),"NA")</f>
        <v>77.9861891195713</v>
      </c>
      <c r="AD100" s="125" t="n">
        <f aca="false">IFERROR(AC100*HLOOKUP(Y100,'LCU per US$, period average'!$B$4:$O$270,76),"NA")</f>
        <v>68.2774074509005</v>
      </c>
      <c r="AE100" s="124" t="n">
        <f aca="false">AB100*30.42</f>
        <v>1809932.202</v>
      </c>
      <c r="AF100" s="124" t="n">
        <f aca="false" t="array" ref="AF100:AF100">IFERROR(AE100/(INDEX('PPP private conversion factor'!$A$4:$O$270,MATCH(A100,'PPP private conversion factor'!$A$4:$A$270),MATCH(Y100,'PPP private conversion factor'!$A$4:$O$4))),"NA")</f>
        <v>222.791804237771</v>
      </c>
      <c r="AG100" s="126" t="n">
        <f aca="false">AC100*G100</f>
        <v>311.944756478285</v>
      </c>
      <c r="AH100" s="126" t="n">
        <f aca="false">AD100*G100</f>
        <v>273.109629803602</v>
      </c>
      <c r="AI100" s="126" t="n">
        <f aca="false">AE100*G100</f>
        <v>7239728.808</v>
      </c>
      <c r="AJ100" s="126" t="n">
        <f aca="false">IFERROR(AF100*G100,"NA")</f>
        <v>891.167216951085</v>
      </c>
      <c r="AK100" s="127" t="str">
        <f aca="false">CC100</f>
        <v>Vietnam / Rural area / Economic Zone 4</v>
      </c>
      <c r="AL100" s="138" t="s">
        <v>75</v>
      </c>
      <c r="AM100" s="196" t="n">
        <v>2018</v>
      </c>
      <c r="AN100" s="141" t="s">
        <v>496</v>
      </c>
      <c r="AO100" s="115" t="n">
        <f aca="false">IFERROR(4.02*(INDEX('LCU per US$, period average'!$A$4:$O$270,MATCH(A100,'LCU per US$, period average'!$A$4:$A$270),MATCH(AM100,'LCU per US$, period average'!$A$4:$O$4))),"NA")</f>
        <v>90860.241</v>
      </c>
      <c r="AP100" s="115" t="n">
        <f aca="false">AO100*30.42</f>
        <v>2763968.53122</v>
      </c>
      <c r="AQ100" s="115" t="n">
        <f aca="false" t="array" ref="AQ100:AQ100">IFERROR(AP100/(INDEX('LCU per US$, period average'!$A$4:$O$270,MATCH(A100,'LCU per US$, period average'!$A$4:$A$270),MATCH(AM100,'LCU per US$, period average'!$A$4:$O$4))),"NA")</f>
        <v>122.2884</v>
      </c>
      <c r="AR100" s="117" t="n">
        <f aca="false">IFERROR(AQ100*HLOOKUP(AM100,'LCU per US$, period average'!$A$4:$O$270,76),"NA")</f>
        <v>103.550474624384</v>
      </c>
      <c r="AS100" s="115" t="n">
        <f aca="false" t="array" ref="AS100:AS100">IFERROR(AP100/(INDEX('PPP private conversion factor'!$A$4:$O$270,MATCH(A100,'PPP private conversion factor'!$A$4:$A$270),MATCH(AM100,'PPP private conversion factor'!$A$4:$O$4))),"NA")</f>
        <v>350.258574064337</v>
      </c>
      <c r="AT100" s="115" t="n">
        <f aca="false">AP100*G100</f>
        <v>11055874.12488</v>
      </c>
      <c r="AU100" s="115" t="n">
        <f aca="false">IFERROR(AQ100*G100,"NA")</f>
        <v>489.1536</v>
      </c>
      <c r="AV100" s="115" t="n">
        <f aca="false">IFERROR(AR100*G100,"NA")</f>
        <v>414.201898497534</v>
      </c>
      <c r="AW100" s="129" t="n">
        <f aca="false">IFERROR(AS100*G100,"NA")</f>
        <v>1401.03429625735</v>
      </c>
      <c r="AX100" s="130" t="str">
        <f aca="false">CC100</f>
        <v>Vietnam / Rural area / Economic Zone 4</v>
      </c>
      <c r="AY100" s="197" t="n">
        <v>2020</v>
      </c>
      <c r="AZ100" s="149" t="s">
        <v>77</v>
      </c>
      <c r="BA100" s="116" t="n">
        <v>4618167</v>
      </c>
      <c r="BB100" s="115" t="n">
        <f aca="false" t="array" ref="BB100:BB100">IFERROR(BA100/(INDEX('LCU per US$, period average'!$A$4:$O$270,MATCH(A100,'LCU per US$, period average'!$A$4:$A$270),MATCH(AY100,'LCU per US$, period average'!$A$4:$O$4))),"NA")</f>
        <v>198.987146949366</v>
      </c>
      <c r="BC100" s="117" t="n">
        <f aca="false">IFERROR(BB100*HLOOKUP(AY100,'LCU per US$, period average'!$A$4:$O$270,76),"NA")</f>
        <v>174.214520072561</v>
      </c>
      <c r="BD100" s="198" t="n">
        <f aca="false" t="array" ref="BD100:BD100">IFERROR(BA100/(INDEX('PPP private conversion factor'!$A$4:$O$270,MATCH(A100,'PPP private conversion factor'!$A$4:$A$270),MATCH(AY100,'PPP private conversion factor'!$A$4:$O$4))),"NA")</f>
        <v>568.468673613519</v>
      </c>
      <c r="BE100" s="198" t="n">
        <f aca="false">IFERROR(BA100*H100,"NA")</f>
        <v>9236334</v>
      </c>
      <c r="BF100" s="198" t="n">
        <f aca="false">IFERROR(BB100*H100,"NA")</f>
        <v>397.974293898731</v>
      </c>
      <c r="BG100" s="198" t="n">
        <f aca="false">IFERROR(BC100*H100,"NA")</f>
        <v>348.429040145121</v>
      </c>
      <c r="BH100" s="199" t="n">
        <f aca="false">IFERROR(BD100*H100,"NA")</f>
        <v>1136.93734722704</v>
      </c>
      <c r="BI100" s="200" t="str">
        <f aca="false">CC100</f>
        <v>Vietnam / Rural area / Economic Zone 4</v>
      </c>
      <c r="BJ100" s="201" t="n">
        <v>2023</v>
      </c>
      <c r="BK100" s="202" t="s">
        <v>497</v>
      </c>
      <c r="BL100" s="203" t="s">
        <v>79</v>
      </c>
      <c r="BM100" s="204" t="n">
        <v>3250000</v>
      </c>
      <c r="BN100" s="126" t="n">
        <f aca="false" t="array" ref="BN100:BN100">IFERROR(BM100/(INDEX('LCU per US$, period average'!$A$4:$O$270,MATCH(A100,'LCU per US$, period average'!$A$4:$A$270),MATCH(BJ100,'LCU per US$, period average'!A$4:$O$4))),"NA")</f>
        <v>139.657527513876</v>
      </c>
      <c r="BO100" s="125" t="n">
        <f aca="false">IFERROR(BN100*HLOOKUP(BJ100,'LCU per US$, period average'!$A$4:$O$270,76),"NA")</f>
        <v>132.622105434346</v>
      </c>
      <c r="BP100" s="126" t="n">
        <f aca="false" t="array" ref="BP100:BP100">IFERROR(BM100/(INDEX('PPP private conversion factor'!$A$4:$O$270,MATCH(A100,'PPP private conversion factor'!$A$4:$A$270),MATCH(BJ100,'PPP private conversion factor'!$A$4:$O$4))),"NA")</f>
        <v>430.626343399094</v>
      </c>
      <c r="BQ100" s="126" t="n">
        <f aca="false">IFERROR(BM100*I100,"NA")</f>
        <v>6077500</v>
      </c>
      <c r="BR100" s="126" t="n">
        <f aca="false">IFERROR(BN100*I100,"NA")</f>
        <v>261.159576450948</v>
      </c>
      <c r="BS100" s="126" t="n">
        <f aca="false">IFERROR(BO100*I100,"NA")</f>
        <v>248.003337162226</v>
      </c>
      <c r="BT100" s="193" t="n">
        <f aca="false">IFERROR(BP100*I100,"NA")</f>
        <v>805.271262156305</v>
      </c>
      <c r="BU100" s="201" t="s">
        <v>498</v>
      </c>
      <c r="BV100" s="205" t="s">
        <v>499</v>
      </c>
      <c r="BW100" s="188"/>
      <c r="BX100" s="183"/>
      <c r="BY100" s="183"/>
      <c r="BZ100" s="183"/>
      <c r="CA100" s="183"/>
      <c r="CB100" s="183"/>
      <c r="CC100" s="136" t="str">
        <f aca="false">CONCATENATE(A100," / ",B100," area / ",C100)</f>
        <v>Vietnam / Rural area / Economic Zone 4</v>
      </c>
      <c r="CD100" s="105" t="s">
        <v>493</v>
      </c>
    </row>
    <row r="101" s="189" customFormat="true" ht="90.25" hidden="false" customHeight="false" outlineLevel="0" collapsed="false">
      <c r="A101" s="206" t="s">
        <v>491</v>
      </c>
      <c r="B101" s="207" t="s">
        <v>87</v>
      </c>
      <c r="C101" s="208" t="s">
        <v>500</v>
      </c>
      <c r="D101" s="105" t="s">
        <v>501</v>
      </c>
      <c r="E101" s="209" t="s">
        <v>90</v>
      </c>
      <c r="F101" s="210" t="s">
        <v>494</v>
      </c>
      <c r="G101" s="211" t="n">
        <v>4</v>
      </c>
      <c r="H101" s="212" t="n">
        <v>2</v>
      </c>
      <c r="I101" s="213" t="n">
        <v>1.78</v>
      </c>
      <c r="J101" s="110" t="str">
        <f aca="false">CC101</f>
        <v>Vietnam / Urban area / Ho Chi Minh City</v>
      </c>
      <c r="K101" s="214" t="s">
        <v>159</v>
      </c>
      <c r="L101" s="140" t="s">
        <v>502</v>
      </c>
      <c r="M101" s="215" t="n">
        <v>2020</v>
      </c>
      <c r="N101" s="216"/>
      <c r="O101" s="217" t="n">
        <f aca="false">IFERROR(S101/G101,"NA")</f>
        <v>2965673</v>
      </c>
      <c r="P101" s="218" t="n">
        <f aca="false">IFERROR(IF(ISBLANK(O101),"",T101/G101),"NA")</f>
        <v>127.78464032478</v>
      </c>
      <c r="Q101" s="218" t="n">
        <f aca="false">IFERROR(IF(ISBLANK(O101),"",U101/G101),"NA")</f>
        <v>111.876270041155</v>
      </c>
      <c r="R101" s="219" t="str">
        <f aca="false">IFERROR(V101/F101,"NA")</f>
        <v>NA</v>
      </c>
      <c r="S101" s="217" t="n">
        <v>11862692</v>
      </c>
      <c r="T101" s="117" t="n">
        <f aca="false" t="array" ref="T101:T101">IFERROR(S101/(INDEX('LCU per US$, period average'!$A$4:$O$270,MATCH(A101,'LCU per US$, period average'!$A$4:$A$270),MATCH(M101,'LCU per US$, period average'!$A$4:$O$4))),"NA")</f>
        <v>511.138561299118</v>
      </c>
      <c r="U101" s="117" t="n">
        <f aca="false">IFERROR(T101*HLOOKUP(M101,'LCU per US$, period average'!$A$4:$O$270,76),"NA")</f>
        <v>447.50508016462</v>
      </c>
      <c r="V101" s="220" t="n">
        <f aca="false" t="array" ref="V101:V101">IFERROR(S101/(INDEX('PPP private conversion factor'!$A$4:$O$270,MATCH(A101,'PPP private conversion factor'!$A$4:$A$270),MATCH(M101,'PPP private conversion factor'!$A$4:$O$4))),"NA")</f>
        <v>1460.22627304853</v>
      </c>
      <c r="W101" s="119" t="str">
        <f aca="false">CC101</f>
        <v>Vietnam / Urban area / Ho Chi Minh City</v>
      </c>
      <c r="X101" s="152" t="s">
        <v>74</v>
      </c>
      <c r="Y101" s="121" t="n">
        <v>2020</v>
      </c>
      <c r="Z101" s="122" t="n">
        <v>0.187</v>
      </c>
      <c r="AA101" s="123" t="n">
        <v>6.85</v>
      </c>
      <c r="AB101" s="123" t="n">
        <v>59498.1</v>
      </c>
      <c r="AC101" s="124" t="n">
        <f aca="false" t="array" ref="AC101:AC101">IFERROR(AE101/(INDEX('LCU per US$, period average'!$A$4:$O$270,MATCH(A101,'LCU per US$, period average'!$A$4:$A$270),MATCH(Y101,'LCU per US$, period average'!$A$4:$O$4))),"NA")</f>
        <v>77.9861891195713</v>
      </c>
      <c r="AD101" s="125" t="n">
        <f aca="false">IFERROR(AC101*HLOOKUP(Y101,'LCU per US$, period average'!$B$4:$O$270,76),"NA")</f>
        <v>68.2774074509005</v>
      </c>
      <c r="AE101" s="124" t="n">
        <f aca="false">AB101*30.42</f>
        <v>1809932.202</v>
      </c>
      <c r="AF101" s="124" t="n">
        <f aca="false" t="array" ref="AF101:AF101">IFERROR(AE101/(INDEX('PPP private conversion factor'!$A$4:$O$270,MATCH(A101,'PPP private conversion factor'!$A$4:$A$270),MATCH(Y101,'PPP private conversion factor'!$A$4:$O$4))),"NA")</f>
        <v>222.791804237771</v>
      </c>
      <c r="AG101" s="126" t="n">
        <f aca="false">AC101*G101</f>
        <v>311.944756478285</v>
      </c>
      <c r="AH101" s="126" t="n">
        <f aca="false">AD101*G101</f>
        <v>273.109629803602</v>
      </c>
      <c r="AI101" s="126" t="n">
        <f aca="false">AE101*G101</f>
        <v>7239728.808</v>
      </c>
      <c r="AJ101" s="126" t="n">
        <f aca="false">IFERROR(AF101*G101,"NA")</f>
        <v>891.167216951085</v>
      </c>
      <c r="AK101" s="127" t="str">
        <f aca="false">CC101</f>
        <v>Vietnam / Urban area / Ho Chi Minh City</v>
      </c>
      <c r="AL101" s="138" t="s">
        <v>75</v>
      </c>
      <c r="AM101" s="196" t="n">
        <v>2018</v>
      </c>
      <c r="AN101" s="141" t="s">
        <v>496</v>
      </c>
      <c r="AO101" s="115" t="n">
        <f aca="false">IFERROR(4.02*(INDEX('LCU per US$, period average'!$A$4:$O$270,MATCH(A101,'LCU per US$, period average'!$A$4:$A$270),MATCH(AM101,'LCU per US$, period average'!$A$4:$O$4))),"NA")</f>
        <v>90860.241</v>
      </c>
      <c r="AP101" s="115" t="n">
        <f aca="false">AO101*30.42</f>
        <v>2763968.53122</v>
      </c>
      <c r="AQ101" s="115" t="n">
        <f aca="false" t="array" ref="AQ101:AQ101">IFERROR(AP101/(INDEX('LCU per US$, period average'!$A$4:$O$270,MATCH(A101,'LCU per US$, period average'!$A$4:$A$270),MATCH(AM101,'LCU per US$, period average'!$A$4:$O$4))),"NA")</f>
        <v>122.2884</v>
      </c>
      <c r="AR101" s="117" t="n">
        <f aca="false">IFERROR(AQ101*HLOOKUP(AM101,'LCU per US$, period average'!$A$4:$O$270,76),"NA")</f>
        <v>103.550474624384</v>
      </c>
      <c r="AS101" s="115" t="n">
        <f aca="false" t="array" ref="AS101:AS101">IFERROR(AP101/(INDEX('PPP private conversion factor'!$A$4:$O$270,MATCH(A101,'PPP private conversion factor'!$A$4:$A$270),MATCH(AM101,'PPP private conversion factor'!$A$4:$O$4))),"NA")</f>
        <v>350.258574064337</v>
      </c>
      <c r="AT101" s="115" t="n">
        <f aca="false">AP101*G101</f>
        <v>11055874.12488</v>
      </c>
      <c r="AU101" s="115" t="n">
        <f aca="false">IFERROR(AQ101*G101,"NA")</f>
        <v>489.1536</v>
      </c>
      <c r="AV101" s="115" t="n">
        <f aca="false">IFERROR(AR101*G101,"NA")</f>
        <v>414.201898497534</v>
      </c>
      <c r="AW101" s="129" t="n">
        <f aca="false">IFERROR(AS101*G101,"NA")</f>
        <v>1401.03429625735</v>
      </c>
      <c r="AX101" s="130" t="str">
        <f aca="false">CC101</f>
        <v>Vietnam / Urban area / Ho Chi Minh City</v>
      </c>
      <c r="AY101" s="197" t="n">
        <v>2020</v>
      </c>
      <c r="AZ101" s="149" t="s">
        <v>77</v>
      </c>
      <c r="BA101" s="116" t="n">
        <v>7446294</v>
      </c>
      <c r="BB101" s="115" t="n">
        <f aca="false" t="array" ref="BB101:BB101">IFERROR(BA101/(INDEX('LCU per US$, period average'!$A$4:$O$270,MATCH(A101,'LCU per US$, period average'!$A$4:$A$270),MATCH(AY101,'LCU per US$, period average'!$A$4:$O$4))),"NA")</f>
        <v>320.845218114932</v>
      </c>
      <c r="BC101" s="221" t="n">
        <f aca="false">IFERROR(BB101*HLOOKUP(AY101,'LCU per US$, period average'!$A$4:$O$270,76),"NA")</f>
        <v>280.902040902632</v>
      </c>
      <c r="BD101" s="204" t="n">
        <f aca="false" t="array" ref="BD101:BD101">IFERROR(BA101/(INDEX('PPP private conversion factor'!$A$4:$O$270,MATCH(A101,'PPP private conversion factor'!$A$4:$A$270),MATCH(AY101,'PPP private conversion factor'!$A$4:$O$4))),"NA")</f>
        <v>916.594153809575</v>
      </c>
      <c r="BE101" s="204" t="n">
        <f aca="false">IFERROR(BA101*H101,"NA")</f>
        <v>14892588</v>
      </c>
      <c r="BF101" s="204" t="n">
        <f aca="false">IFERROR(BB101*H101,"NA")</f>
        <v>641.690436229864</v>
      </c>
      <c r="BG101" s="204" t="n">
        <f aca="false">IFERROR(BC101*H101,"NA")</f>
        <v>561.804081805265</v>
      </c>
      <c r="BH101" s="204" t="n">
        <f aca="false">IFERROR(BD101*H101,"NA")</f>
        <v>1833.18830761915</v>
      </c>
      <c r="BI101" s="222" t="str">
        <f aca="false">CC101</f>
        <v>Vietnam / Urban area / Ho Chi Minh City</v>
      </c>
      <c r="BJ101" s="201" t="n">
        <v>2023</v>
      </c>
      <c r="BK101" s="202" t="s">
        <v>503</v>
      </c>
      <c r="BL101" s="203" t="s">
        <v>79</v>
      </c>
      <c r="BM101" s="204" t="n">
        <v>4860000</v>
      </c>
      <c r="BN101" s="126" t="n">
        <f aca="false" t="array" ref="BN101:BN101">IFERROR(BM101/(INDEX('LCU per US$, period average'!$A$4:$O$270,MATCH(A101,'LCU per US$, period average'!$A$4:$A$270),MATCH(BJ101,'LCU per US$, period average'!A$4:$O$4))),"NA")</f>
        <v>208.841718066903</v>
      </c>
      <c r="BO101" s="125" t="n">
        <f aca="false">IFERROR(BN101*HLOOKUP(BJ101,'LCU per US$, period average'!$A$4:$O$270,76),"NA")</f>
        <v>198.321056126437</v>
      </c>
      <c r="BP101" s="126" t="n">
        <f aca="false" t="array" ref="BP101:BP101">IFERROR(BM101/(INDEX('PPP private conversion factor'!$A$4:$O$270,MATCH(A101,'PPP private conversion factor'!$A$4:$A$270),MATCH(BJ101,'PPP private conversion factor'!$A$4:$O$4))),"NA")</f>
        <v>643.952008898337</v>
      </c>
      <c r="BQ101" s="126" t="n">
        <f aca="false">IFERROR(BM101*I101,"NA")</f>
        <v>8650800</v>
      </c>
      <c r="BR101" s="126" t="n">
        <f aca="false">IFERROR(BN101*I101,"NA")</f>
        <v>371.738258159088</v>
      </c>
      <c r="BS101" s="126" t="n">
        <f aca="false">IFERROR(BO101*I101,"NA")</f>
        <v>353.011479905057</v>
      </c>
      <c r="BT101" s="193" t="n">
        <f aca="false">IFERROR(BP101*I101,"NA")</f>
        <v>1146.23457583904</v>
      </c>
      <c r="BU101" s="201" t="s">
        <v>498</v>
      </c>
      <c r="BV101" s="201" t="s">
        <v>499</v>
      </c>
      <c r="BW101" s="188"/>
      <c r="BX101" s="183"/>
      <c r="BY101" s="183"/>
      <c r="BZ101" s="183"/>
      <c r="CA101" s="183"/>
      <c r="CB101" s="183"/>
      <c r="CC101" s="136" t="str">
        <f aca="false">CONCATENATE(A101," / ",B101," area / ",C101)</f>
        <v>Vietnam / Urban area / Ho Chi Minh City</v>
      </c>
      <c r="CD101" s="105" t="s">
        <v>501</v>
      </c>
    </row>
    <row r="102" s="189" customFormat="true" ht="90.25" hidden="false" customHeight="false" outlineLevel="0" collapsed="false">
      <c r="A102" s="206" t="s">
        <v>504</v>
      </c>
      <c r="B102" s="88" t="s">
        <v>82</v>
      </c>
      <c r="C102" s="208" t="s">
        <v>68</v>
      </c>
      <c r="D102" s="105" t="s">
        <v>83</v>
      </c>
      <c r="E102" s="223" t="s">
        <v>70</v>
      </c>
      <c r="F102" s="210" t="n">
        <v>2022</v>
      </c>
      <c r="G102" s="211" t="n">
        <v>6</v>
      </c>
      <c r="H102" s="212" t="n">
        <v>2</v>
      </c>
      <c r="I102" s="213" t="n">
        <v>1.76</v>
      </c>
      <c r="J102" s="110" t="str">
        <f aca="false">CC102</f>
        <v>Zambia / Rural area / All</v>
      </c>
      <c r="K102" s="224" t="s">
        <v>159</v>
      </c>
      <c r="L102" s="112" t="s">
        <v>505</v>
      </c>
      <c r="M102" s="215" t="n">
        <v>2022</v>
      </c>
      <c r="N102" s="216" t="n">
        <v>2334</v>
      </c>
      <c r="O102" s="115" t="n">
        <f aca="false">IFERROR(S102/G102,"NA")</f>
        <v>684.64</v>
      </c>
      <c r="P102" s="116" t="n">
        <f aca="false">IFERROR(IF(ISBLANK(O102),"",T102/G102),"NA")</f>
        <v>40.4213247082784</v>
      </c>
      <c r="Q102" s="116" t="n">
        <f aca="false">IFERROR(IF(ISBLANK(O102),"",U102/G102),"NA")</f>
        <v>38.3850500770507</v>
      </c>
      <c r="R102" s="117" t="n">
        <f aca="false">IFERROR(V102/F102,"NA")</f>
        <v>0.312252441920723</v>
      </c>
      <c r="S102" s="117" t="n">
        <f aca="false">N102*I102</f>
        <v>4107.84</v>
      </c>
      <c r="T102" s="117" t="n">
        <f aca="false" t="array" ref="T102:T102">IFERROR(S102/(INDEX('LCU per US$, period average'!$A$4:$O$270,MATCH(A102,'LCU per US$, period average'!$A$4:$A$270),MATCH(M102,'LCU per US$, period average'!$A$4:$O$4))),"NA")</f>
        <v>242.52794824967</v>
      </c>
      <c r="U102" s="117" t="n">
        <f aca="false">IFERROR(T102*HLOOKUP(M102,'LCU per US$, period average'!$A$4:$O$270,76),"NA")</f>
        <v>230.310300462304</v>
      </c>
      <c r="V102" s="118" t="n">
        <f aca="false" t="array" ref="V102:V102">IFERROR(S102/(INDEX('PPP private conversion factor'!$A$4:$O$270,MATCH(A102,'PPP private conversion factor'!$A$4:$A$270),MATCH(M102,'PPP private conversion factor'!$A$4:$O$4))),"NA")</f>
        <v>631.374437563703</v>
      </c>
      <c r="W102" s="119" t="str">
        <f aca="false">CC102</f>
        <v>Zambia / Rural area / All</v>
      </c>
      <c r="X102" s="120" t="s">
        <v>74</v>
      </c>
      <c r="Y102" s="121" t="n">
        <v>2015</v>
      </c>
      <c r="Z102" s="122" t="n">
        <v>0.907</v>
      </c>
      <c r="AA102" s="123" t="n">
        <v>6.85</v>
      </c>
      <c r="AB102" s="123" t="n">
        <v>23</v>
      </c>
      <c r="AC102" s="124" t="n">
        <f aca="false" t="array" ref="AC102:AC102">IFERROR(AE102/(INDEX('LCU per US$, period average'!$A$4:$O$270,MATCH(A102,'LCU per US$, period average'!$A$4:$A$270),MATCH(Y102,'LCU per US$, period average'!$A$4:$O$4))),"NA")</f>
        <v>81.0573469781811</v>
      </c>
      <c r="AD102" s="125" t="n">
        <f aca="false">IFERROR(AC102*HLOOKUP(Y102,'LCU per US$, period average'!$B$4:$O$270,76),"NA")</f>
        <v>73.0566969190603</v>
      </c>
      <c r="AE102" s="124" t="n">
        <f aca="false">AB102*30.42</f>
        <v>699.66</v>
      </c>
      <c r="AF102" s="124" t="n">
        <f aca="false" t="array" ref="AF102:AF102">IFERROR(AE102/(INDEX('PPP private conversion factor'!$A$4:$O$270,MATCH(A102,'PPP private conversion factor'!$A$4:$A$270),MATCH(Y102,'PPP private conversion factor'!$A$4:$O$4))),"NA")</f>
        <v>201.917539757211</v>
      </c>
      <c r="AG102" s="126" t="n">
        <f aca="false">AC102*G102</f>
        <v>486.344081869087</v>
      </c>
      <c r="AH102" s="126" t="n">
        <f aca="false">AD102*G102</f>
        <v>438.340181514362</v>
      </c>
      <c r="AI102" s="126" t="n">
        <f aca="false">AE102*G102</f>
        <v>4197.96</v>
      </c>
      <c r="AJ102" s="126" t="n">
        <f aca="false">IFERROR(AF102*G102,"NA")</f>
        <v>1211.50523854326</v>
      </c>
      <c r="AK102" s="127" t="str">
        <f aca="false">CC102</f>
        <v>Zambia / Rural area / All</v>
      </c>
      <c r="AL102" s="138" t="s">
        <v>75</v>
      </c>
      <c r="AM102" s="225" t="n">
        <v>2015</v>
      </c>
      <c r="AN102" s="226"/>
      <c r="AO102" s="227" t="n">
        <f aca="false">IFERROR(1.78*(INDEX('LCU per US$, period average'!$A$4:$O$270,MATCH(A102,'LCU per US$, period average'!$A$4:$A$270),MATCH(AM102,'LCU per US$, period average'!$A$4:$O$4))),"NA")</f>
        <v>15.3643666666667</v>
      </c>
      <c r="AP102" s="115" t="n">
        <f aca="false">AO102*30.42</f>
        <v>467.384034</v>
      </c>
      <c r="AQ102" s="115" t="n">
        <f aca="false" t="array" ref="AQ102:AQ102">IFERROR(AP102/(INDEX('LCU per US$, period average'!$A$4:$O$270,MATCH(A102,'LCU per US$, period average'!$A$4:$A$270),MATCH(AM102,'LCU per US$, period average'!$A$4:$O$4))),"NA")</f>
        <v>54.1476</v>
      </c>
      <c r="AR102" s="117" t="n">
        <f aca="false">IFERROR(AQ102*HLOOKUP(AM102,'LCU per US$, period average'!$A$4:$O$270,76),"NA")</f>
        <v>48.8030382139122</v>
      </c>
      <c r="AS102" s="115" t="n">
        <f aca="false" t="array" ref="AS102:AS102">IFERROR(AP102/(INDEX('PPP private conversion factor'!$A$4:$O$270,MATCH(A102,'PPP private conversion factor'!$A$4:$A$270),MATCH(AM102,'PPP private conversion factor'!$A$4:$O$4))),"NA")</f>
        <v>134.884135533088</v>
      </c>
      <c r="AT102" s="115" t="n">
        <f aca="false">AP102*G102</f>
        <v>2804.304204</v>
      </c>
      <c r="AU102" s="115" t="n">
        <f aca="false">IFERROR(AQ102*G102,"NA")</f>
        <v>324.8856</v>
      </c>
      <c r="AV102" s="115" t="n">
        <f aca="false">IFERROR(AR102*G102,"NA")</f>
        <v>292.818229283473</v>
      </c>
      <c r="AW102" s="129" t="n">
        <f aca="false">IFERROR(AS102*G102,"NA")</f>
        <v>809.304813198529</v>
      </c>
      <c r="AX102" s="130" t="str">
        <f aca="false">CC102</f>
        <v>Zambia / Rural area / All</v>
      </c>
      <c r="AY102" s="197" t="n">
        <v>2020</v>
      </c>
      <c r="AZ102" s="149" t="s">
        <v>77</v>
      </c>
      <c r="BA102" s="116" t="n">
        <v>2483</v>
      </c>
      <c r="BB102" s="115" t="n">
        <f aca="false" t="array" ref="BB102:BB102">IFERROR(BA102/(INDEX('LCU per US$, period average'!$A$4:$O$270,MATCH(A102,'LCU per US$, period average'!$A$4:$A$270),MATCH(AY102,'LCU per US$, period average'!$A$4:$O$4))),"NA")</f>
        <v>135.356926505223</v>
      </c>
      <c r="BC102" s="221" t="n">
        <f aca="false">IFERROR(BB102*HLOOKUP(AY102,'LCU per US$, period average'!$A$4:$O$270,76),"NA")</f>
        <v>118.505855031957</v>
      </c>
      <c r="BD102" s="204" t="n">
        <f aca="false" t="array" ref="BD102:BD102">IFERROR(BA102/(INDEX('PPP private conversion factor'!$A$4:$O$270,MATCH(A102,'PPP private conversion factor'!$A$4:$A$270),MATCH(AY102,'PPP private conversion factor'!$A$4:$O$4))),"NA")</f>
        <v>457.096105484317</v>
      </c>
      <c r="BE102" s="204" t="n">
        <f aca="false">IFERROR(BA102*H102,"NA")</f>
        <v>4966</v>
      </c>
      <c r="BF102" s="204" t="n">
        <f aca="false">IFERROR(BB102*H102,"NA")</f>
        <v>270.713853010446</v>
      </c>
      <c r="BG102" s="204" t="n">
        <f aca="false">IFERROR(BC102*H102,"NA")</f>
        <v>237.011710063914</v>
      </c>
      <c r="BH102" s="204" t="n">
        <f aca="false">IFERROR(BD102*H102,"NA")</f>
        <v>914.192210968634</v>
      </c>
      <c r="BI102" s="222" t="str">
        <f aca="false">CC102</f>
        <v>Zambia / Rural area / All</v>
      </c>
      <c r="BJ102" s="201" t="n">
        <v>2023</v>
      </c>
      <c r="BK102" s="202" t="s">
        <v>506</v>
      </c>
      <c r="BL102" s="165" t="s">
        <v>79</v>
      </c>
      <c r="BM102" s="204" t="n">
        <v>1698</v>
      </c>
      <c r="BN102" s="126" t="n">
        <f aca="false" t="array" ref="BN102:BN102">IFERROR(BM102/(INDEX('LCU per US$, period average'!$A$4:$O$270,MATCH(A102,'LCU per US$, period average'!$A$4:$A$270),MATCH(BJ102,'LCU per US$, period average'!A$4:$O$4))),"NA")</f>
        <v>100.250364212808</v>
      </c>
      <c r="BO102" s="125" t="n">
        <f aca="false">IFERROR(BN102*HLOOKUP(BJ102,'LCU per US$, period average'!$A$4:$O$270,76),"NA")</f>
        <v>95.2001271191168</v>
      </c>
      <c r="BP102" s="126" t="n">
        <f aca="false" t="array" ref="BP102:BP102">IFERROR(BM102/(INDEX('PPP private conversion factor'!$A$4:$O$270,MATCH(A102,'PPP private conversion factor'!$A$4:$A$270),MATCH(BJ102,'PPP private conversion factor'!$A$4:$O$4))),"NA")</f>
        <v>260.982364206777</v>
      </c>
      <c r="BQ102" s="126" t="n">
        <f aca="false">IFERROR(BM102*I102,"NA")</f>
        <v>2988.48</v>
      </c>
      <c r="BR102" s="126" t="n">
        <f aca="false">IFERROR(BN102*I102,"NA")</f>
        <v>176.440641014542</v>
      </c>
      <c r="BS102" s="126" t="n">
        <f aca="false">IFERROR(BO102*I102,"NA")</f>
        <v>167.552223729646</v>
      </c>
      <c r="BT102" s="193" t="n">
        <f aca="false">IFERROR(BP102*I102,"NA")</f>
        <v>459.328961003928</v>
      </c>
      <c r="BU102" s="201" t="s">
        <v>507</v>
      </c>
      <c r="BV102" s="201" t="s">
        <v>508</v>
      </c>
      <c r="CC102" s="136" t="str">
        <f aca="false">CONCATENATE(A102," / ",B102," area / ",C102)</f>
        <v>Zambia / Rural area / All</v>
      </c>
      <c r="CD102" s="105" t="s">
        <v>83</v>
      </c>
    </row>
    <row r="103" customFormat="false" ht="90.25" hidden="false" customHeight="false" outlineLevel="0" collapsed="false">
      <c r="A103" s="206" t="s">
        <v>509</v>
      </c>
      <c r="B103" s="88" t="s">
        <v>82</v>
      </c>
      <c r="C103" s="208" t="s">
        <v>68</v>
      </c>
      <c r="D103" s="105" t="s">
        <v>83</v>
      </c>
      <c r="E103" s="228" t="s">
        <v>70</v>
      </c>
      <c r="F103" s="210" t="n">
        <v>2022</v>
      </c>
      <c r="G103" s="211" t="n">
        <v>5</v>
      </c>
      <c r="H103" s="212" t="n">
        <v>2</v>
      </c>
      <c r="I103" s="213" t="n">
        <v>1.75</v>
      </c>
      <c r="J103" s="110" t="str">
        <f aca="false">CC103</f>
        <v>Zimbabwe / Rural area / All</v>
      </c>
      <c r="K103" s="214" t="s">
        <v>159</v>
      </c>
      <c r="L103" s="140" t="s">
        <v>505</v>
      </c>
      <c r="M103" s="215" t="n">
        <v>2022</v>
      </c>
      <c r="N103" s="216" t="n">
        <v>208</v>
      </c>
      <c r="O103" s="217" t="n">
        <f aca="false">IFERROR(S103/G103,"NA")</f>
        <v>72.8</v>
      </c>
      <c r="P103" s="218" t="n">
        <f aca="false">IFERROR(IF(ISBLANK(O103),"",T103/G103),"NA")</f>
        <v>72.8</v>
      </c>
      <c r="Q103" s="218" t="n">
        <f aca="false">IFERROR(IF(ISBLANK(O103),"",U103/G103),"NA")</f>
        <v>69.1326092298253</v>
      </c>
      <c r="R103" s="219" t="str">
        <f aca="false">IFERROR(V103/F103,"NA")</f>
        <v>NA</v>
      </c>
      <c r="S103" s="117" t="n">
        <f aca="false">N103*I103</f>
        <v>364</v>
      </c>
      <c r="T103" s="117" t="n">
        <f aca="false">S103</f>
        <v>364</v>
      </c>
      <c r="U103" s="117" t="n">
        <f aca="false">IFERROR(T103*HLOOKUP(M103,'LCU per US$, period average'!$A$4:$O$270,76),"NA")</f>
        <v>345.663046149127</v>
      </c>
      <c r="V103" s="220" t="str">
        <f aca="false" t="array" ref="V103:V103">IFERROR(S103/(INDEX('PPP private conversion factor'!$A$4:$O$270,MATCH(A103,'PPP private conversion factor'!$A$4:$A$270),MATCH(M103,'PPP private conversion factor'!$A$4:$O$4))),"NA")</f>
        <v>NA</v>
      </c>
      <c r="W103" s="119" t="str">
        <f aca="false">CC103</f>
        <v>Zimbabwe / Rural area / All</v>
      </c>
      <c r="X103" s="120" t="s">
        <v>74</v>
      </c>
      <c r="Y103" s="121" t="n">
        <v>2019</v>
      </c>
      <c r="Z103" s="122" t="n">
        <v>0.85</v>
      </c>
      <c r="AA103" s="123" t="n">
        <v>6.85</v>
      </c>
      <c r="AB103" s="123" t="n">
        <v>3.3</v>
      </c>
      <c r="AC103" s="124" t="n">
        <f aca="false">AE103</f>
        <v>100.386</v>
      </c>
      <c r="AD103" s="125" t="n">
        <f aca="false">IFERROR(AC103*HLOOKUP(Y103,'LCU per US$, period average'!$B$4:$O$270,76),"NA")</f>
        <v>89.6724303419689</v>
      </c>
      <c r="AE103" s="124" t="n">
        <f aca="false">AB103*30.42</f>
        <v>100.386</v>
      </c>
      <c r="AF103" s="124" t="str">
        <f aca="false" t="array" ref="AF103:AF103">IFERROR(AE103/(INDEX('PPP private conversion factor'!$A$4:$O$270,MATCH(A103,'PPP private conversion factor'!$A$4:$A$270),MATCH(Y103,'PPP private conversion factor'!$A$4:$O$4))),"NA")</f>
        <v>NA</v>
      </c>
      <c r="AG103" s="126" t="n">
        <f aca="false">AC103*G103</f>
        <v>501.93</v>
      </c>
      <c r="AH103" s="126" t="n">
        <f aca="false">AD103*G103</f>
        <v>448.362151709845</v>
      </c>
      <c r="AI103" s="126" t="n">
        <f aca="false">AE103*G103</f>
        <v>501.93</v>
      </c>
      <c r="AJ103" s="126" t="str">
        <f aca="false">IFERROR(AF103*G103,"NA")</f>
        <v>NA</v>
      </c>
      <c r="AK103" s="127" t="str">
        <f aca="false">CC103</f>
        <v>Zimbabwe / Rural area / All</v>
      </c>
      <c r="AL103" s="229" t="s">
        <v>75</v>
      </c>
      <c r="AM103" s="225" t="n">
        <v>2017</v>
      </c>
      <c r="AN103" s="226"/>
      <c r="AO103" s="227" t="n">
        <v>2.01</v>
      </c>
      <c r="AP103" s="217" t="n">
        <f aca="false">AO103*30.42</f>
        <v>61.1442</v>
      </c>
      <c r="AQ103" s="115" t="n">
        <f aca="false">AP103</f>
        <v>61.1442</v>
      </c>
      <c r="AR103" s="117" t="n">
        <f aca="false">IFERROR(AQ103*HLOOKUP(AM103,'LCU per US$, period average'!$A$4:$O$270,76),"NA")</f>
        <v>54.1251826387241</v>
      </c>
      <c r="AS103" s="217" t="n">
        <f aca="false" t="array" ref="AS103:AS103">IFERROR(AP103/(INDEX('PPP private conversion factor'!$A$4:$O$270,MATCH(A103,'PPP private conversion factor'!$A$4:$A$270),MATCH(AM103,'PPP private conversion factor'!$A$4:$O$4))),"NA")</f>
        <v>100.577107364375</v>
      </c>
      <c r="AT103" s="217" t="n">
        <f aca="false">AP103*G103</f>
        <v>305.721</v>
      </c>
      <c r="AU103" s="217" t="n">
        <f aca="false">IFERROR(AQ103*G103,"NA")</f>
        <v>305.721</v>
      </c>
      <c r="AV103" s="217" t="n">
        <f aca="false">IFERROR(AR103*G103,"NA")</f>
        <v>270.625913193621</v>
      </c>
      <c r="AW103" s="217" t="n">
        <f aca="false">IFERROR(AS103*G103,"NA")</f>
        <v>502.885536821876</v>
      </c>
      <c r="AX103" s="130" t="str">
        <f aca="false">CC103</f>
        <v>Zimbabwe / Rural area / All</v>
      </c>
      <c r="AY103" s="230" t="n">
        <v>2022</v>
      </c>
      <c r="AZ103" s="231" t="s">
        <v>77</v>
      </c>
      <c r="BA103" s="232" t="n">
        <v>247</v>
      </c>
      <c r="BB103" s="233" t="n">
        <v>247</v>
      </c>
      <c r="BC103" s="234" t="n">
        <f aca="false">IFERROR(BB103*HLOOKUP(AY103,'LCU per US$, period average'!$A$4:$O$270,76),"NA")</f>
        <v>234.557067029764</v>
      </c>
      <c r="BD103" s="235" t="str">
        <f aca="false" t="array" ref="BD103:BD103">IFERROR(BA103/(INDEX('PPP private conversion factor'!$A$4:$O$270,MATCH(A103,'PPP private conversion factor'!$A$4:$A$270),MATCH(AY103,'PPP private conversion factor'!$A$4:$O$4))),"NA")</f>
        <v>NA</v>
      </c>
      <c r="BE103" s="235" t="n">
        <f aca="false">IFERROR(BA103*H103,"NA")</f>
        <v>494</v>
      </c>
      <c r="BF103" s="235" t="n">
        <f aca="false">IFERROR(BB103*H103,"NA")</f>
        <v>494</v>
      </c>
      <c r="BG103" s="235" t="n">
        <f aca="false">IFERROR(BC103*H103,"NA")</f>
        <v>469.114134059529</v>
      </c>
      <c r="BH103" s="235" t="str">
        <f aca="false">IFERROR(BD103*H103,"NA")</f>
        <v>NA</v>
      </c>
      <c r="BI103" s="222" t="str">
        <f aca="false">CC103</f>
        <v>Zimbabwe / Rural area / All</v>
      </c>
      <c r="BJ103" s="236" t="n">
        <v>2023</v>
      </c>
      <c r="BK103" s="237"/>
      <c r="BL103" s="238" t="s">
        <v>79</v>
      </c>
      <c r="BM103" s="239" t="s">
        <v>76</v>
      </c>
      <c r="BN103" s="239" t="s">
        <v>76</v>
      </c>
      <c r="BO103" s="239" t="s">
        <v>76</v>
      </c>
      <c r="BP103" s="239" t="s">
        <v>76</v>
      </c>
      <c r="BQ103" s="239" t="s">
        <v>76</v>
      </c>
      <c r="BR103" s="239" t="s">
        <v>76</v>
      </c>
      <c r="BS103" s="239" t="s">
        <v>76</v>
      </c>
      <c r="BT103" s="233" t="s">
        <v>76</v>
      </c>
      <c r="BU103" s="236" t="s">
        <v>510</v>
      </c>
      <c r="BV103" s="236" t="s">
        <v>61</v>
      </c>
      <c r="BW103" s="240"/>
      <c r="CC103" s="136" t="str">
        <f aca="false">CONCATENATE(A103," / ",B103," area / ",C103)</f>
        <v>Zimbabwe / Rural area / All</v>
      </c>
      <c r="CD103" s="105" t="s">
        <v>83</v>
      </c>
    </row>
    <row r="104" customFormat="false" ht="13.8" hidden="false" customHeight="false" outlineLevel="0" collapsed="false">
      <c r="A104" s="241"/>
      <c r="B104" s="242"/>
      <c r="C104" s="242"/>
      <c r="D104" s="242"/>
      <c r="E104" s="243"/>
      <c r="F104" s="242"/>
      <c r="G104" s="244"/>
      <c r="H104" s="244"/>
      <c r="I104" s="244"/>
      <c r="J104" s="245"/>
      <c r="K104" s="244"/>
      <c r="L104" s="244"/>
      <c r="M104" s="244"/>
      <c r="N104" s="244"/>
      <c r="O104" s="244"/>
      <c r="P104" s="244"/>
      <c r="Q104" s="244"/>
      <c r="R104" s="244"/>
      <c r="S104" s="244"/>
      <c r="T104" s="246"/>
      <c r="U104" s="246"/>
      <c r="V104" s="244"/>
      <c r="W104" s="247"/>
      <c r="X104" s="248"/>
      <c r="Y104" s="244"/>
      <c r="Z104" s="244"/>
      <c r="AA104" s="244"/>
      <c r="AB104" s="244"/>
      <c r="AC104" s="249"/>
      <c r="AD104" s="249"/>
      <c r="AE104" s="244"/>
      <c r="AF104" s="244"/>
      <c r="AG104" s="244"/>
      <c r="AH104" s="244"/>
      <c r="AI104" s="244"/>
      <c r="AJ104" s="244"/>
      <c r="AK104" s="250"/>
      <c r="AL104" s="244"/>
      <c r="AM104" s="244"/>
      <c r="AN104" s="244"/>
      <c r="AO104" s="251"/>
      <c r="AP104" s="244"/>
      <c r="AQ104" s="244"/>
      <c r="AR104" s="244"/>
      <c r="AS104" s="244"/>
      <c r="AT104" s="252"/>
      <c r="AU104" s="244"/>
      <c r="AV104" s="244"/>
      <c r="AW104" s="244"/>
      <c r="AX104" s="25"/>
      <c r="AY104" s="244"/>
      <c r="AZ104" s="244"/>
      <c r="BA104" s="244"/>
      <c r="BB104" s="244"/>
      <c r="BC104" s="244"/>
      <c r="BD104" s="244"/>
      <c r="BE104" s="244"/>
      <c r="BF104" s="244"/>
      <c r="BG104" s="244"/>
      <c r="BH104" s="244"/>
      <c r="BI104" s="244"/>
      <c r="BJ104" s="242"/>
      <c r="BK104" s="242"/>
      <c r="BL104" s="244"/>
      <c r="BM104" s="244"/>
      <c r="BN104" s="244"/>
      <c r="BO104" s="244"/>
      <c r="BP104" s="244"/>
      <c r="BQ104" s="244"/>
      <c r="BR104" s="244"/>
      <c r="BS104" s="244"/>
      <c r="BT104" s="244"/>
      <c r="BU104" s="242"/>
      <c r="BV104" s="244"/>
      <c r="CC104" s="136" t="str">
        <f aca="false">CONCATENATE(A104," / ",B104," area / ",C104)</f>
        <v> /  area / </v>
      </c>
    </row>
    <row r="105" customFormat="false" ht="13.8" hidden="false" customHeight="false" outlineLevel="0" collapsed="false">
      <c r="A105" s="241"/>
      <c r="B105" s="242"/>
      <c r="C105" s="242"/>
      <c r="D105" s="242"/>
      <c r="E105" s="242"/>
      <c r="F105" s="242"/>
      <c r="G105" s="244"/>
      <c r="H105" s="244"/>
      <c r="I105" s="244"/>
      <c r="J105" s="245"/>
      <c r="K105" s="244"/>
      <c r="L105" s="244"/>
      <c r="M105" s="244"/>
      <c r="N105" s="244"/>
      <c r="O105" s="244"/>
      <c r="P105" s="244"/>
      <c r="Q105" s="244"/>
      <c r="R105" s="244"/>
      <c r="S105" s="244"/>
      <c r="T105" s="246"/>
      <c r="U105" s="246"/>
      <c r="V105" s="244"/>
      <c r="W105" s="247"/>
      <c r="X105" s="248"/>
      <c r="Y105" s="244"/>
      <c r="Z105" s="244"/>
      <c r="AA105" s="244"/>
      <c r="AB105" s="244"/>
      <c r="AC105" s="249"/>
      <c r="AD105" s="249"/>
      <c r="AE105" s="244"/>
      <c r="AF105" s="244"/>
      <c r="AG105" s="244"/>
      <c r="AH105" s="244"/>
      <c r="AI105" s="244"/>
      <c r="AJ105" s="244"/>
      <c r="AK105" s="250"/>
      <c r="AL105" s="244"/>
      <c r="AM105" s="244"/>
      <c r="AN105" s="244"/>
      <c r="AP105" s="244"/>
      <c r="AQ105" s="244"/>
      <c r="AR105" s="244"/>
      <c r="AS105" s="244"/>
      <c r="AT105" s="252"/>
      <c r="AU105" s="244"/>
      <c r="AV105" s="244"/>
      <c r="AW105" s="244"/>
      <c r="AX105" s="25"/>
      <c r="AY105" s="244"/>
      <c r="AZ105" s="244"/>
      <c r="BA105" s="244"/>
      <c r="BB105" s="244"/>
      <c r="BC105" s="244"/>
      <c r="BD105" s="244"/>
      <c r="BE105" s="244"/>
      <c r="BF105" s="244"/>
      <c r="BG105" s="244"/>
      <c r="BH105" s="244"/>
      <c r="BI105" s="244"/>
      <c r="BJ105" s="242"/>
      <c r="BK105" s="242"/>
      <c r="BL105" s="244"/>
      <c r="BM105" s="244"/>
      <c r="BN105" s="244"/>
      <c r="BO105" s="244"/>
      <c r="BP105" s="244"/>
      <c r="BQ105" s="244"/>
      <c r="BR105" s="244"/>
      <c r="BS105" s="244"/>
      <c r="BT105" s="244"/>
      <c r="BU105" s="242"/>
      <c r="BV105" s="244"/>
      <c r="CC105" s="136" t="str">
        <f aca="false">CONCATENATE(A105," / ",B105," area / ",C105)</f>
        <v> /  area / </v>
      </c>
    </row>
    <row r="106" customFormat="false" ht="13.8" hidden="false" customHeight="false" outlineLevel="0" collapsed="false">
      <c r="A106" s="241"/>
      <c r="B106" s="242"/>
      <c r="C106" s="242"/>
      <c r="D106" s="242"/>
      <c r="E106" s="242"/>
      <c r="F106" s="242"/>
      <c r="G106" s="244"/>
      <c r="H106" s="244"/>
      <c r="I106" s="244"/>
      <c r="J106" s="245"/>
      <c r="K106" s="244"/>
      <c r="L106" s="244"/>
      <c r="M106" s="244"/>
      <c r="N106" s="244"/>
      <c r="O106" s="244"/>
      <c r="P106" s="244"/>
      <c r="Q106" s="244"/>
      <c r="R106" s="244"/>
      <c r="S106" s="244"/>
      <c r="T106" s="246"/>
      <c r="U106" s="246"/>
      <c r="V106" s="244"/>
      <c r="W106" s="247"/>
      <c r="X106" s="248"/>
      <c r="Y106" s="244"/>
      <c r="Z106" s="244"/>
      <c r="AA106" s="244"/>
      <c r="AB106" s="244"/>
      <c r="AC106" s="249"/>
      <c r="AD106" s="249"/>
      <c r="AE106" s="244"/>
      <c r="AF106" s="244"/>
      <c r="AG106" s="244"/>
      <c r="AH106" s="244"/>
      <c r="AI106" s="244"/>
      <c r="AJ106" s="244"/>
      <c r="AK106" s="250"/>
      <c r="AL106" s="244"/>
      <c r="AM106" s="244"/>
      <c r="AN106" s="244"/>
      <c r="AO106" s="251"/>
      <c r="AP106" s="244"/>
      <c r="AQ106" s="244"/>
      <c r="AR106" s="244"/>
      <c r="AS106" s="244"/>
      <c r="AT106" s="252"/>
      <c r="AU106" s="244"/>
      <c r="AV106" s="244"/>
      <c r="AW106" s="244"/>
      <c r="AX106" s="25"/>
      <c r="AY106" s="244"/>
      <c r="AZ106" s="244"/>
      <c r="BA106" s="244"/>
      <c r="BB106" s="244"/>
      <c r="BC106" s="244"/>
      <c r="BD106" s="244"/>
      <c r="BE106" s="244"/>
      <c r="BF106" s="244"/>
      <c r="BG106" s="244"/>
      <c r="BH106" s="244"/>
      <c r="BI106" s="244"/>
      <c r="BJ106" s="242"/>
      <c r="BK106" s="242"/>
      <c r="BL106" s="244"/>
      <c r="BM106" s="244"/>
      <c r="BN106" s="244"/>
      <c r="BO106" s="244"/>
      <c r="BP106" s="244"/>
      <c r="BQ106" s="244"/>
      <c r="BR106" s="244"/>
      <c r="BS106" s="244"/>
      <c r="BT106" s="244"/>
      <c r="BU106" s="242"/>
      <c r="BV106" s="244"/>
      <c r="CC106" s="136" t="str">
        <f aca="false">CONCATENATE(A106," / ",B106," area / ",C106)</f>
        <v> /  area / </v>
      </c>
    </row>
    <row r="107" customFormat="false" ht="25.5" hidden="false" customHeight="false" outlineLevel="0" collapsed="false">
      <c r="A107" s="241"/>
      <c r="B107" s="242"/>
      <c r="C107" s="242"/>
      <c r="D107" s="242"/>
      <c r="E107" s="242"/>
      <c r="F107" s="242"/>
      <c r="G107" s="244"/>
      <c r="H107" s="244"/>
      <c r="I107" s="244"/>
      <c r="J107" s="245"/>
      <c r="K107" s="244"/>
      <c r="L107" s="244"/>
      <c r="M107" s="244"/>
      <c r="N107" s="244"/>
      <c r="O107" s="244"/>
      <c r="P107" s="244"/>
      <c r="Q107" s="244"/>
      <c r="R107" s="244"/>
      <c r="S107" s="244"/>
      <c r="T107" s="246"/>
      <c r="U107" s="246"/>
      <c r="V107" s="244"/>
      <c r="W107" s="247"/>
      <c r="X107" s="248"/>
      <c r="Y107" s="244"/>
      <c r="Z107" s="244"/>
      <c r="AA107" s="244"/>
      <c r="AB107" s="244"/>
      <c r="AC107" s="249"/>
      <c r="AD107" s="249"/>
      <c r="AE107" s="244"/>
      <c r="AF107" s="244"/>
      <c r="AG107" s="244"/>
      <c r="AH107" s="244"/>
      <c r="AI107" s="244"/>
      <c r="AJ107" s="244"/>
      <c r="AK107" s="250"/>
      <c r="AL107" s="244"/>
      <c r="AM107" s="244"/>
      <c r="AN107" s="244"/>
      <c r="AO107" s="251"/>
      <c r="AP107" s="244"/>
      <c r="AQ107" s="244"/>
      <c r="AR107" s="244"/>
      <c r="AS107" s="244"/>
      <c r="AT107" s="252"/>
      <c r="AU107" s="244"/>
      <c r="AV107" s="244"/>
      <c r="AW107" s="244"/>
      <c r="AX107" s="25"/>
      <c r="AY107" s="244"/>
      <c r="AZ107" s="244"/>
      <c r="BA107" s="244"/>
      <c r="BB107" s="244"/>
      <c r="BC107" s="244"/>
      <c r="BD107" s="244"/>
      <c r="BE107" s="244"/>
      <c r="BF107" s="244"/>
      <c r="BG107" s="244"/>
      <c r="BH107" s="244"/>
      <c r="BI107" s="244"/>
      <c r="BJ107" s="242"/>
      <c r="BK107" s="242"/>
      <c r="BL107" s="244"/>
      <c r="BM107" s="244"/>
      <c r="BN107" s="244"/>
      <c r="BO107" s="253"/>
      <c r="BP107" s="244"/>
      <c r="BQ107" s="244"/>
      <c r="BR107" s="244"/>
      <c r="BS107" s="244"/>
      <c r="BT107" s="244"/>
      <c r="BU107" s="242"/>
      <c r="BV107" s="244"/>
      <c r="CC107" s="136" t="str">
        <f aca="false">CONCATENATE(A107," / ",B107," area / ",C107)</f>
        <v> /  area / </v>
      </c>
    </row>
    <row r="108" customFormat="false" ht="13.8" hidden="false" customHeight="false" outlineLevel="0" collapsed="false">
      <c r="A108" s="241"/>
      <c r="B108" s="242"/>
      <c r="C108" s="242"/>
      <c r="D108" s="242"/>
      <c r="E108" s="242"/>
      <c r="F108" s="242"/>
      <c r="G108" s="244"/>
      <c r="H108" s="244"/>
      <c r="I108" s="244"/>
      <c r="J108" s="245"/>
      <c r="K108" s="244"/>
      <c r="L108" s="244"/>
      <c r="M108" s="244"/>
      <c r="N108" s="244"/>
      <c r="O108" s="244"/>
      <c r="P108" s="244"/>
      <c r="Q108" s="244"/>
      <c r="R108" s="244"/>
      <c r="S108" s="244"/>
      <c r="T108" s="246"/>
      <c r="U108" s="246"/>
      <c r="V108" s="244"/>
      <c r="W108" s="247"/>
      <c r="X108" s="248"/>
      <c r="Y108" s="244"/>
      <c r="Z108" s="244"/>
      <c r="AA108" s="244"/>
      <c r="AB108" s="244"/>
      <c r="AC108" s="249"/>
      <c r="AD108" s="249"/>
      <c r="AE108" s="244"/>
      <c r="AF108" s="244"/>
      <c r="AG108" s="244"/>
      <c r="AH108" s="244"/>
      <c r="AI108" s="244"/>
      <c r="AJ108" s="244"/>
      <c r="AK108" s="250"/>
      <c r="AL108" s="244"/>
      <c r="AM108" s="244"/>
      <c r="AN108" s="244"/>
      <c r="AO108" s="251"/>
      <c r="AP108" s="244"/>
      <c r="AQ108" s="244"/>
      <c r="AR108" s="244"/>
      <c r="AS108" s="244"/>
      <c r="AT108" s="252"/>
      <c r="AU108" s="244"/>
      <c r="AV108" s="244"/>
      <c r="AW108" s="244"/>
      <c r="AX108" s="25"/>
      <c r="AY108" s="244"/>
      <c r="AZ108" s="244"/>
      <c r="BA108" s="244"/>
      <c r="BB108" s="244"/>
      <c r="BC108" s="244"/>
      <c r="BD108" s="244"/>
      <c r="BE108" s="244"/>
      <c r="BF108" s="244"/>
      <c r="BG108" s="244"/>
      <c r="BH108" s="244"/>
      <c r="BI108" s="244"/>
      <c r="BJ108" s="242"/>
      <c r="BK108" s="242"/>
      <c r="BL108" s="244"/>
      <c r="BM108" s="244"/>
      <c r="BN108" s="244"/>
      <c r="BO108" s="244"/>
      <c r="BP108" s="244"/>
      <c r="BQ108" s="244"/>
      <c r="BR108" s="244"/>
      <c r="BS108" s="244"/>
      <c r="BT108" s="244"/>
      <c r="BU108" s="242"/>
      <c r="BV108" s="244"/>
      <c r="CC108" s="136" t="str">
        <f aca="false">CONCATENATE(A108," / ",B108," area / ",C108)</f>
        <v> /  area / </v>
      </c>
    </row>
    <row r="109" customFormat="false" ht="13.8" hidden="false" customHeight="false" outlineLevel="0" collapsed="false">
      <c r="A109" s="241"/>
      <c r="B109" s="242"/>
      <c r="C109" s="242"/>
      <c r="D109" s="242"/>
      <c r="E109" s="242"/>
      <c r="F109" s="242"/>
      <c r="G109" s="244"/>
      <c r="H109" s="244"/>
      <c r="I109" s="244"/>
      <c r="J109" s="245"/>
      <c r="K109" s="244"/>
      <c r="L109" s="244"/>
      <c r="M109" s="244"/>
      <c r="N109" s="244"/>
      <c r="O109" s="244"/>
      <c r="P109" s="244"/>
      <c r="Q109" s="244"/>
      <c r="R109" s="244"/>
      <c r="S109" s="244"/>
      <c r="T109" s="246"/>
      <c r="U109" s="246"/>
      <c r="V109" s="244"/>
      <c r="W109" s="247"/>
      <c r="X109" s="248"/>
      <c r="Y109" s="244"/>
      <c r="Z109" s="244"/>
      <c r="AA109" s="244"/>
      <c r="AB109" s="244"/>
      <c r="AC109" s="249"/>
      <c r="AD109" s="249"/>
      <c r="AE109" s="244"/>
      <c r="AF109" s="244"/>
      <c r="AG109" s="244"/>
      <c r="AH109" s="244"/>
      <c r="AI109" s="244"/>
      <c r="AJ109" s="244"/>
      <c r="AK109" s="250"/>
      <c r="AL109" s="244"/>
      <c r="AM109" s="244"/>
      <c r="AN109" s="244"/>
      <c r="AO109" s="251"/>
      <c r="AP109" s="244"/>
      <c r="AQ109" s="244"/>
      <c r="AR109" s="244"/>
      <c r="AS109" s="244"/>
      <c r="AT109" s="252"/>
      <c r="AU109" s="244"/>
      <c r="AV109" s="244"/>
      <c r="AW109" s="244"/>
      <c r="AX109" s="25"/>
      <c r="AY109" s="244"/>
      <c r="AZ109" s="244"/>
      <c r="BA109" s="244"/>
      <c r="BB109" s="244"/>
      <c r="BC109" s="244"/>
      <c r="BD109" s="244"/>
      <c r="BE109" s="244"/>
      <c r="BF109" s="244"/>
      <c r="BG109" s="244"/>
      <c r="BH109" s="244"/>
      <c r="BI109" s="244"/>
      <c r="BJ109" s="242"/>
      <c r="BK109" s="242"/>
      <c r="BL109" s="244"/>
      <c r="BM109" s="244"/>
      <c r="BN109" s="244"/>
      <c r="BO109" s="244"/>
      <c r="BP109" s="244"/>
      <c r="BQ109" s="244"/>
      <c r="BR109" s="244"/>
      <c r="BS109" s="244"/>
      <c r="BT109" s="244"/>
      <c r="BU109" s="242"/>
      <c r="BV109" s="244"/>
      <c r="CC109" s="136" t="str">
        <f aca="false">CONCATENATE(A109," / ",B109," area / ",C109)</f>
        <v> /  area / </v>
      </c>
    </row>
    <row r="110" customFormat="false" ht="13.8" hidden="false" customHeight="false" outlineLevel="0" collapsed="false">
      <c r="A110" s="241"/>
      <c r="B110" s="242"/>
      <c r="C110" s="242"/>
      <c r="D110" s="242"/>
      <c r="E110" s="242"/>
      <c r="F110" s="242"/>
      <c r="G110" s="244"/>
      <c r="H110" s="244"/>
      <c r="I110" s="244"/>
      <c r="J110" s="245"/>
      <c r="K110" s="244"/>
      <c r="L110" s="244"/>
      <c r="M110" s="244"/>
      <c r="N110" s="244"/>
      <c r="O110" s="244"/>
      <c r="P110" s="244"/>
      <c r="Q110" s="244"/>
      <c r="R110" s="244"/>
      <c r="S110" s="244"/>
      <c r="T110" s="246"/>
      <c r="U110" s="246"/>
      <c r="V110" s="244"/>
      <c r="W110" s="247"/>
      <c r="X110" s="248"/>
      <c r="Y110" s="244"/>
      <c r="Z110" s="244"/>
      <c r="AA110" s="244"/>
      <c r="AB110" s="244"/>
      <c r="AC110" s="249"/>
      <c r="AD110" s="249"/>
      <c r="AE110" s="244"/>
      <c r="AF110" s="244"/>
      <c r="AG110" s="244"/>
      <c r="AH110" s="244"/>
      <c r="AI110" s="244"/>
      <c r="AJ110" s="244"/>
      <c r="AK110" s="250"/>
      <c r="AL110" s="244"/>
      <c r="AM110" s="244"/>
      <c r="AN110" s="244"/>
      <c r="AO110" s="251"/>
      <c r="AP110" s="244"/>
      <c r="AQ110" s="244"/>
      <c r="AR110" s="244"/>
      <c r="AS110" s="244"/>
      <c r="AT110" s="252"/>
      <c r="AU110" s="244"/>
      <c r="AV110" s="244"/>
      <c r="AW110" s="244"/>
      <c r="AX110" s="25"/>
      <c r="AY110" s="244"/>
      <c r="AZ110" s="244"/>
      <c r="BA110" s="244"/>
      <c r="BB110" s="244"/>
      <c r="BC110" s="244"/>
      <c r="BD110" s="244"/>
      <c r="BE110" s="244"/>
      <c r="BF110" s="244"/>
      <c r="BG110" s="244"/>
      <c r="BH110" s="244"/>
      <c r="BI110" s="244"/>
      <c r="BJ110" s="242"/>
      <c r="BK110" s="242"/>
      <c r="BL110" s="244"/>
      <c r="BM110" s="244"/>
      <c r="BN110" s="244"/>
      <c r="BO110" s="244"/>
      <c r="BP110" s="244"/>
      <c r="BQ110" s="244"/>
      <c r="BR110" s="244"/>
      <c r="BS110" s="244"/>
      <c r="BT110" s="244"/>
      <c r="BU110" s="242"/>
      <c r="BV110" s="244"/>
      <c r="CC110" s="136" t="str">
        <f aca="false">CONCATENATE(A110," / ",B110," area / ",C110)</f>
        <v> /  area / </v>
      </c>
    </row>
    <row r="111" customFormat="false" ht="13.8" hidden="false" customHeight="false" outlineLevel="0" collapsed="false">
      <c r="A111" s="241"/>
      <c r="B111" s="242"/>
      <c r="C111" s="242"/>
      <c r="D111" s="242"/>
      <c r="E111" s="242"/>
      <c r="F111" s="242"/>
      <c r="G111" s="244"/>
      <c r="H111" s="244"/>
      <c r="I111" s="244"/>
      <c r="J111" s="245"/>
      <c r="K111" s="244"/>
      <c r="L111" s="244"/>
      <c r="M111" s="244"/>
      <c r="N111" s="244"/>
      <c r="O111" s="244"/>
      <c r="P111" s="244"/>
      <c r="Q111" s="244"/>
      <c r="R111" s="244"/>
      <c r="S111" s="244"/>
      <c r="T111" s="246"/>
      <c r="U111" s="246"/>
      <c r="V111" s="244"/>
      <c r="W111" s="247"/>
      <c r="X111" s="248"/>
      <c r="Y111" s="244"/>
      <c r="Z111" s="244"/>
      <c r="AA111" s="244"/>
      <c r="AB111" s="244"/>
      <c r="AC111" s="249"/>
      <c r="AD111" s="249"/>
      <c r="AE111" s="244"/>
      <c r="AF111" s="244"/>
      <c r="AG111" s="244"/>
      <c r="AH111" s="244"/>
      <c r="AI111" s="244"/>
      <c r="AJ111" s="244"/>
      <c r="AK111" s="250"/>
      <c r="AL111" s="244"/>
      <c r="AM111" s="244"/>
      <c r="AN111" s="244"/>
      <c r="AO111" s="251"/>
      <c r="AP111" s="244"/>
      <c r="AQ111" s="244"/>
      <c r="AR111" s="244"/>
      <c r="AS111" s="244"/>
      <c r="AT111" s="252"/>
      <c r="AU111" s="244"/>
      <c r="AV111" s="244"/>
      <c r="AW111" s="244"/>
      <c r="AX111" s="25"/>
      <c r="AY111" s="244"/>
      <c r="AZ111" s="244"/>
      <c r="BA111" s="244"/>
      <c r="BB111" s="244"/>
      <c r="BC111" s="244"/>
      <c r="BD111" s="244"/>
      <c r="BE111" s="244"/>
      <c r="BF111" s="244"/>
      <c r="BG111" s="244"/>
      <c r="BH111" s="244"/>
      <c r="BI111" s="244"/>
      <c r="BJ111" s="242"/>
      <c r="BK111" s="242"/>
      <c r="BL111" s="244"/>
      <c r="BM111" s="244"/>
      <c r="BN111" s="244"/>
      <c r="BO111" s="244"/>
      <c r="BP111" s="244"/>
      <c r="BQ111" s="244"/>
      <c r="BR111" s="244"/>
      <c r="BS111" s="244"/>
      <c r="BT111" s="244"/>
      <c r="BU111" s="242"/>
      <c r="BV111" s="244"/>
      <c r="CC111" s="136" t="str">
        <f aca="false">CONCATENATE(A111," / ",B111," area / ",C111)</f>
        <v> /  area / </v>
      </c>
    </row>
    <row r="112" customFormat="false" ht="13.8" hidden="false" customHeight="false" outlineLevel="0" collapsed="false">
      <c r="A112" s="241"/>
      <c r="B112" s="242"/>
      <c r="C112" s="242"/>
      <c r="D112" s="242"/>
      <c r="E112" s="242"/>
      <c r="F112" s="242"/>
      <c r="G112" s="244"/>
      <c r="H112" s="244"/>
      <c r="I112" s="244"/>
      <c r="J112" s="245"/>
      <c r="K112" s="244"/>
      <c r="L112" s="244"/>
      <c r="M112" s="244"/>
      <c r="N112" s="244"/>
      <c r="O112" s="244"/>
      <c r="P112" s="244"/>
      <c r="Q112" s="244"/>
      <c r="R112" s="244"/>
      <c r="S112" s="244"/>
      <c r="T112" s="246"/>
      <c r="U112" s="246"/>
      <c r="V112" s="244"/>
      <c r="W112" s="247"/>
      <c r="X112" s="248"/>
      <c r="Y112" s="244"/>
      <c r="Z112" s="244"/>
      <c r="AA112" s="244"/>
      <c r="AB112" s="244"/>
      <c r="AC112" s="249"/>
      <c r="AD112" s="249"/>
      <c r="AE112" s="244"/>
      <c r="AF112" s="244"/>
      <c r="AG112" s="244"/>
      <c r="AH112" s="244"/>
      <c r="AI112" s="244"/>
      <c r="AJ112" s="244"/>
      <c r="AK112" s="250"/>
      <c r="AL112" s="244"/>
      <c r="AM112" s="244"/>
      <c r="AN112" s="244"/>
      <c r="AO112" s="251"/>
      <c r="AP112" s="244"/>
      <c r="AQ112" s="244"/>
      <c r="AR112" s="244"/>
      <c r="AS112" s="244"/>
      <c r="AT112" s="252"/>
      <c r="AU112" s="244"/>
      <c r="AV112" s="244"/>
      <c r="AW112" s="244"/>
      <c r="AX112" s="25"/>
      <c r="AY112" s="244"/>
      <c r="AZ112" s="244"/>
      <c r="BA112" s="244"/>
      <c r="BB112" s="244"/>
      <c r="BC112" s="244"/>
      <c r="BD112" s="244"/>
      <c r="BE112" s="244"/>
      <c r="BF112" s="244"/>
      <c r="BG112" s="244"/>
      <c r="BH112" s="244"/>
      <c r="BI112" s="244"/>
      <c r="BJ112" s="242"/>
      <c r="BK112" s="242"/>
      <c r="BL112" s="244"/>
      <c r="BM112" s="244"/>
      <c r="BN112" s="244"/>
      <c r="BO112" s="244"/>
      <c r="BP112" s="244"/>
      <c r="BQ112" s="244"/>
      <c r="BR112" s="244"/>
      <c r="BS112" s="244"/>
      <c r="BT112" s="244"/>
      <c r="BU112" s="242"/>
      <c r="BV112" s="244"/>
      <c r="CC112" s="136" t="str">
        <f aca="false">CONCATENATE(A112," / ",B112," area / ",C112)</f>
        <v> /  area / </v>
      </c>
    </row>
    <row r="113" customFormat="false" ht="13.8" hidden="false" customHeight="false" outlineLevel="0" collapsed="false">
      <c r="A113" s="241"/>
      <c r="B113" s="242"/>
      <c r="C113" s="242"/>
      <c r="D113" s="242"/>
      <c r="E113" s="242"/>
      <c r="F113" s="242"/>
      <c r="G113" s="244"/>
      <c r="H113" s="244"/>
      <c r="I113" s="244"/>
      <c r="J113" s="245"/>
      <c r="K113" s="244"/>
      <c r="L113" s="244"/>
      <c r="M113" s="244"/>
      <c r="N113" s="244"/>
      <c r="O113" s="244"/>
      <c r="P113" s="244"/>
      <c r="Q113" s="244"/>
      <c r="R113" s="244"/>
      <c r="S113" s="244"/>
      <c r="T113" s="246"/>
      <c r="U113" s="246"/>
      <c r="V113" s="244"/>
      <c r="W113" s="247"/>
      <c r="X113" s="248"/>
      <c r="Y113" s="244"/>
      <c r="Z113" s="244"/>
      <c r="AA113" s="244"/>
      <c r="AB113" s="244"/>
      <c r="AC113" s="249"/>
      <c r="AD113" s="249"/>
      <c r="AE113" s="244"/>
      <c r="AF113" s="244"/>
      <c r="AG113" s="244"/>
      <c r="AH113" s="244"/>
      <c r="AI113" s="244"/>
      <c r="AJ113" s="244"/>
      <c r="AK113" s="250"/>
      <c r="AL113" s="244"/>
      <c r="AM113" s="244"/>
      <c r="AN113" s="244"/>
      <c r="AO113" s="251"/>
      <c r="AP113" s="244"/>
      <c r="AQ113" s="244"/>
      <c r="AR113" s="244"/>
      <c r="AS113" s="244"/>
      <c r="AT113" s="252"/>
      <c r="AU113" s="244"/>
      <c r="AV113" s="244"/>
      <c r="AW113" s="244"/>
      <c r="AX113" s="25"/>
      <c r="AY113" s="244"/>
      <c r="AZ113" s="244"/>
      <c r="BA113" s="244"/>
      <c r="BB113" s="244"/>
      <c r="BC113" s="244"/>
      <c r="BD113" s="244"/>
      <c r="BE113" s="244"/>
      <c r="BF113" s="244"/>
      <c r="BG113" s="244"/>
      <c r="BH113" s="244"/>
      <c r="BI113" s="244"/>
      <c r="BJ113" s="242"/>
      <c r="BK113" s="242"/>
      <c r="BL113" s="244"/>
      <c r="BM113" s="244"/>
      <c r="BN113" s="244"/>
      <c r="BO113" s="244"/>
      <c r="BP113" s="244"/>
      <c r="BQ113" s="244"/>
      <c r="BR113" s="244"/>
      <c r="BS113" s="244"/>
      <c r="BT113" s="244"/>
      <c r="BU113" s="242"/>
      <c r="BV113" s="244"/>
      <c r="CC113" s="136" t="str">
        <f aca="false">CONCATENATE(A113," / ",B113," area / ",C113)</f>
        <v> /  area / </v>
      </c>
    </row>
    <row r="114" customFormat="false" ht="13.8" hidden="false" customHeight="false" outlineLevel="0" collapsed="false">
      <c r="A114" s="241"/>
      <c r="B114" s="242"/>
      <c r="C114" s="242"/>
      <c r="D114" s="242"/>
      <c r="E114" s="242"/>
      <c r="F114" s="242"/>
      <c r="G114" s="244"/>
      <c r="H114" s="244"/>
      <c r="I114" s="244"/>
      <c r="J114" s="245"/>
      <c r="K114" s="244"/>
      <c r="L114" s="244"/>
      <c r="M114" s="244"/>
      <c r="N114" s="244"/>
      <c r="O114" s="244"/>
      <c r="P114" s="244"/>
      <c r="Q114" s="244"/>
      <c r="R114" s="244"/>
      <c r="S114" s="244"/>
      <c r="T114" s="246"/>
      <c r="U114" s="246"/>
      <c r="V114" s="244"/>
      <c r="W114" s="247"/>
      <c r="X114" s="248"/>
      <c r="Y114" s="244"/>
      <c r="Z114" s="244"/>
      <c r="AA114" s="244"/>
      <c r="AB114" s="244"/>
      <c r="AC114" s="249"/>
      <c r="AD114" s="249"/>
      <c r="AE114" s="244"/>
      <c r="AF114" s="244"/>
      <c r="AG114" s="244"/>
      <c r="AH114" s="244"/>
      <c r="AI114" s="244"/>
      <c r="AJ114" s="244"/>
      <c r="AK114" s="250"/>
      <c r="AL114" s="244"/>
      <c r="AM114" s="244"/>
      <c r="AN114" s="244"/>
      <c r="AO114" s="251"/>
      <c r="AP114" s="244"/>
      <c r="AQ114" s="244"/>
      <c r="AR114" s="244"/>
      <c r="AS114" s="244"/>
      <c r="AT114" s="252"/>
      <c r="AU114" s="244"/>
      <c r="AV114" s="244"/>
      <c r="AW114" s="244"/>
      <c r="AX114" s="25"/>
      <c r="AY114" s="244"/>
      <c r="AZ114" s="244"/>
      <c r="BA114" s="244"/>
      <c r="BB114" s="244"/>
      <c r="BC114" s="244"/>
      <c r="BD114" s="244"/>
      <c r="BE114" s="244"/>
      <c r="BF114" s="244"/>
      <c r="BG114" s="244"/>
      <c r="BH114" s="244"/>
      <c r="BI114" s="244"/>
      <c r="BJ114" s="242"/>
      <c r="BK114" s="242"/>
      <c r="BL114" s="244"/>
      <c r="BM114" s="244"/>
      <c r="BN114" s="244"/>
      <c r="BO114" s="244"/>
      <c r="BP114" s="244"/>
      <c r="BQ114" s="244"/>
      <c r="BR114" s="244"/>
      <c r="BS114" s="244"/>
      <c r="BT114" s="244"/>
      <c r="BU114" s="242"/>
      <c r="BV114" s="244"/>
      <c r="CC114" s="136" t="str">
        <f aca="false">CONCATENATE(A114," / ",B114," area / ",C114)</f>
        <v> /  area / </v>
      </c>
    </row>
    <row r="115" customFormat="false" ht="13.8" hidden="false" customHeight="false" outlineLevel="0" collapsed="false">
      <c r="A115" s="241"/>
      <c r="B115" s="242"/>
      <c r="C115" s="242"/>
      <c r="D115" s="242"/>
      <c r="E115" s="242"/>
      <c r="F115" s="242"/>
      <c r="G115" s="244"/>
      <c r="H115" s="244"/>
      <c r="I115" s="244"/>
      <c r="J115" s="245"/>
      <c r="K115" s="244"/>
      <c r="L115" s="244"/>
      <c r="M115" s="244"/>
      <c r="N115" s="244"/>
      <c r="O115" s="244"/>
      <c r="P115" s="244"/>
      <c r="Q115" s="244"/>
      <c r="R115" s="244"/>
      <c r="S115" s="244"/>
      <c r="T115" s="246"/>
      <c r="U115" s="246"/>
      <c r="V115" s="244"/>
      <c r="W115" s="247"/>
      <c r="X115" s="248"/>
      <c r="Y115" s="244"/>
      <c r="Z115" s="244"/>
      <c r="AA115" s="244"/>
      <c r="AB115" s="244"/>
      <c r="AC115" s="249"/>
      <c r="AD115" s="249"/>
      <c r="AE115" s="244"/>
      <c r="AF115" s="244"/>
      <c r="AG115" s="244"/>
      <c r="AH115" s="244"/>
      <c r="AI115" s="244"/>
      <c r="AJ115" s="244"/>
      <c r="AK115" s="250"/>
      <c r="AL115" s="244"/>
      <c r="AM115" s="244"/>
      <c r="AN115" s="244"/>
      <c r="AO115" s="251"/>
      <c r="AP115" s="244"/>
      <c r="AQ115" s="244"/>
      <c r="AR115" s="244"/>
      <c r="AS115" s="244"/>
      <c r="AT115" s="252"/>
      <c r="AU115" s="244"/>
      <c r="AV115" s="244"/>
      <c r="AW115" s="244"/>
      <c r="AX115" s="25"/>
      <c r="AY115" s="244"/>
      <c r="AZ115" s="244"/>
      <c r="BA115" s="244"/>
      <c r="BB115" s="244"/>
      <c r="BC115" s="244"/>
      <c r="BD115" s="244"/>
      <c r="BE115" s="244"/>
      <c r="BF115" s="244"/>
      <c r="BG115" s="244"/>
      <c r="BH115" s="244"/>
      <c r="BI115" s="244"/>
      <c r="BJ115" s="242"/>
      <c r="BK115" s="242"/>
      <c r="BL115" s="244"/>
      <c r="BM115" s="244"/>
      <c r="BN115" s="244"/>
      <c r="BO115" s="244"/>
      <c r="BP115" s="244"/>
      <c r="BQ115" s="244"/>
      <c r="BR115" s="244"/>
      <c r="BS115" s="244"/>
      <c r="BT115" s="244"/>
      <c r="BU115" s="242"/>
      <c r="BV115" s="244"/>
      <c r="CC115" s="136" t="str">
        <f aca="false">CONCATENATE(A115," / ",B115," area / ",C115)</f>
        <v> /  area / </v>
      </c>
    </row>
    <row r="116" customFormat="false" ht="13.8" hidden="false" customHeight="false" outlineLevel="0" collapsed="false">
      <c r="A116" s="241"/>
      <c r="B116" s="242"/>
      <c r="C116" s="242"/>
      <c r="D116" s="242"/>
      <c r="E116" s="242"/>
      <c r="F116" s="242"/>
      <c r="G116" s="244"/>
      <c r="H116" s="244"/>
      <c r="I116" s="244"/>
      <c r="J116" s="245"/>
      <c r="K116" s="244"/>
      <c r="L116" s="244"/>
      <c r="M116" s="244"/>
      <c r="N116" s="244"/>
      <c r="O116" s="244"/>
      <c r="P116" s="244"/>
      <c r="Q116" s="244"/>
      <c r="R116" s="244"/>
      <c r="S116" s="244"/>
      <c r="T116" s="246"/>
      <c r="U116" s="246"/>
      <c r="V116" s="244"/>
      <c r="W116" s="247"/>
      <c r="X116" s="248"/>
      <c r="Y116" s="244"/>
      <c r="Z116" s="244"/>
      <c r="AA116" s="244"/>
      <c r="AB116" s="244"/>
      <c r="AC116" s="249"/>
      <c r="AD116" s="249"/>
      <c r="AE116" s="244"/>
      <c r="AF116" s="244"/>
      <c r="AG116" s="244"/>
      <c r="AH116" s="244"/>
      <c r="AI116" s="244"/>
      <c r="AJ116" s="244"/>
      <c r="AK116" s="250"/>
      <c r="AL116" s="244"/>
      <c r="AM116" s="244"/>
      <c r="AN116" s="244"/>
      <c r="AO116" s="251"/>
      <c r="AP116" s="244"/>
      <c r="AQ116" s="244"/>
      <c r="AR116" s="244"/>
      <c r="AS116" s="244"/>
      <c r="AT116" s="252"/>
      <c r="AU116" s="244"/>
      <c r="AV116" s="244"/>
      <c r="AW116" s="244"/>
      <c r="AX116" s="25"/>
      <c r="AY116" s="244"/>
      <c r="AZ116" s="244"/>
      <c r="BA116" s="244"/>
      <c r="BB116" s="244"/>
      <c r="BC116" s="244"/>
      <c r="BD116" s="244"/>
      <c r="BE116" s="244"/>
      <c r="BF116" s="244"/>
      <c r="BG116" s="244"/>
      <c r="BH116" s="244"/>
      <c r="BI116" s="244"/>
      <c r="BJ116" s="242"/>
      <c r="BK116" s="242"/>
      <c r="BL116" s="244"/>
      <c r="BM116" s="244"/>
      <c r="BN116" s="244"/>
      <c r="BO116" s="244"/>
      <c r="BP116" s="244"/>
      <c r="BQ116" s="244"/>
      <c r="BR116" s="244"/>
      <c r="BS116" s="244"/>
      <c r="BT116" s="244"/>
      <c r="BU116" s="242"/>
      <c r="BV116" s="244"/>
      <c r="CC116" s="136" t="str">
        <f aca="false">CONCATENATE(A116," / ",B116," area / ",C116)</f>
        <v> /  area / </v>
      </c>
    </row>
    <row r="117" customFormat="false" ht="13.8" hidden="false" customHeight="false" outlineLevel="0" collapsed="false">
      <c r="A117" s="241"/>
      <c r="B117" s="242"/>
      <c r="C117" s="242"/>
      <c r="D117" s="242"/>
      <c r="E117" s="242"/>
      <c r="F117" s="242"/>
      <c r="G117" s="244"/>
      <c r="H117" s="244"/>
      <c r="I117" s="244"/>
      <c r="J117" s="245"/>
      <c r="K117" s="244"/>
      <c r="L117" s="244"/>
      <c r="M117" s="244"/>
      <c r="N117" s="244"/>
      <c r="O117" s="244"/>
      <c r="P117" s="244"/>
      <c r="Q117" s="244"/>
      <c r="R117" s="244"/>
      <c r="S117" s="244"/>
      <c r="T117" s="246"/>
      <c r="U117" s="246"/>
      <c r="V117" s="244"/>
      <c r="W117" s="247"/>
      <c r="X117" s="248"/>
      <c r="Y117" s="244"/>
      <c r="Z117" s="244"/>
      <c r="AA117" s="244"/>
      <c r="AB117" s="244"/>
      <c r="AC117" s="249"/>
      <c r="AD117" s="249"/>
      <c r="AE117" s="244"/>
      <c r="AF117" s="244"/>
      <c r="AG117" s="244"/>
      <c r="AH117" s="244"/>
      <c r="AI117" s="244"/>
      <c r="AJ117" s="244"/>
      <c r="AK117" s="250"/>
      <c r="AL117" s="244"/>
      <c r="AM117" s="244"/>
      <c r="AN117" s="244"/>
      <c r="AO117" s="251"/>
      <c r="AP117" s="244"/>
      <c r="AQ117" s="244"/>
      <c r="AR117" s="244"/>
      <c r="AS117" s="244"/>
      <c r="AT117" s="252"/>
      <c r="AU117" s="244"/>
      <c r="AV117" s="244"/>
      <c r="AW117" s="244"/>
      <c r="AX117" s="25"/>
      <c r="AY117" s="244"/>
      <c r="AZ117" s="244"/>
      <c r="BA117" s="244"/>
      <c r="BB117" s="244"/>
      <c r="BC117" s="244"/>
      <c r="BD117" s="244"/>
      <c r="BE117" s="244"/>
      <c r="BF117" s="244"/>
      <c r="BG117" s="244"/>
      <c r="BH117" s="244"/>
      <c r="BI117" s="244"/>
      <c r="BJ117" s="242"/>
      <c r="BK117" s="242"/>
      <c r="BL117" s="244"/>
      <c r="BM117" s="244"/>
      <c r="BN117" s="244"/>
      <c r="BO117" s="244"/>
      <c r="BP117" s="244"/>
      <c r="BQ117" s="244"/>
      <c r="BR117" s="244"/>
      <c r="BS117" s="244"/>
      <c r="BT117" s="244"/>
      <c r="BU117" s="242"/>
      <c r="BV117" s="244"/>
      <c r="CC117" s="136" t="str">
        <f aca="false">CONCATENATE(A117," / ",B117," area / ",C117)</f>
        <v> /  area / </v>
      </c>
    </row>
    <row r="118" customFormat="false" ht="13.8" hidden="false" customHeight="false" outlineLevel="0" collapsed="false">
      <c r="A118" s="241"/>
      <c r="B118" s="242"/>
      <c r="C118" s="242"/>
      <c r="D118" s="242"/>
      <c r="E118" s="242"/>
      <c r="F118" s="242"/>
      <c r="G118" s="244"/>
      <c r="H118" s="244"/>
      <c r="I118" s="244"/>
      <c r="J118" s="245"/>
      <c r="K118" s="244"/>
      <c r="L118" s="244"/>
      <c r="M118" s="244"/>
      <c r="N118" s="244"/>
      <c r="O118" s="244"/>
      <c r="P118" s="244"/>
      <c r="Q118" s="244"/>
      <c r="R118" s="244"/>
      <c r="S118" s="244"/>
      <c r="T118" s="246"/>
      <c r="U118" s="246"/>
      <c r="V118" s="244"/>
      <c r="W118" s="247"/>
      <c r="X118" s="248"/>
      <c r="Y118" s="244"/>
      <c r="Z118" s="244"/>
      <c r="AA118" s="244"/>
      <c r="AB118" s="244"/>
      <c r="AC118" s="249"/>
      <c r="AD118" s="249"/>
      <c r="AE118" s="244"/>
      <c r="AF118" s="244"/>
      <c r="AG118" s="244"/>
      <c r="AH118" s="244"/>
      <c r="AI118" s="244"/>
      <c r="AJ118" s="244"/>
      <c r="AK118" s="250"/>
      <c r="AL118" s="244"/>
      <c r="AM118" s="244"/>
      <c r="AN118" s="244"/>
      <c r="AO118" s="251"/>
      <c r="AP118" s="244"/>
      <c r="AQ118" s="244"/>
      <c r="AR118" s="244"/>
      <c r="AS118" s="244"/>
      <c r="AT118" s="252"/>
      <c r="AU118" s="244"/>
      <c r="AV118" s="244"/>
      <c r="AW118" s="244"/>
      <c r="AX118" s="25"/>
      <c r="AY118" s="244"/>
      <c r="AZ118" s="244"/>
      <c r="BA118" s="244"/>
      <c r="BB118" s="244"/>
      <c r="BC118" s="244"/>
      <c r="BD118" s="244"/>
      <c r="BE118" s="244"/>
      <c r="BF118" s="244"/>
      <c r="BG118" s="244"/>
      <c r="BH118" s="244"/>
      <c r="BI118" s="244"/>
      <c r="BJ118" s="242"/>
      <c r="BK118" s="242"/>
      <c r="BL118" s="244"/>
      <c r="BM118" s="244"/>
      <c r="BN118" s="244"/>
      <c r="BO118" s="244"/>
      <c r="BP118" s="244"/>
      <c r="BQ118" s="244"/>
      <c r="BR118" s="244"/>
      <c r="BS118" s="244"/>
      <c r="BT118" s="244"/>
      <c r="BU118" s="242"/>
      <c r="BV118" s="244"/>
      <c r="CC118" s="136" t="str">
        <f aca="false">CONCATENATE(A118," / ",B118," area / ",C118)</f>
        <v> /  area / </v>
      </c>
    </row>
    <row r="119" customFormat="false" ht="13.8" hidden="false" customHeight="false" outlineLevel="0" collapsed="false">
      <c r="A119" s="241"/>
      <c r="B119" s="242"/>
      <c r="C119" s="242"/>
      <c r="D119" s="242"/>
      <c r="E119" s="242"/>
      <c r="F119" s="242"/>
      <c r="G119" s="244"/>
      <c r="H119" s="244"/>
      <c r="I119" s="244"/>
      <c r="J119" s="245"/>
      <c r="K119" s="244"/>
      <c r="L119" s="244"/>
      <c r="M119" s="244"/>
      <c r="N119" s="244"/>
      <c r="O119" s="244"/>
      <c r="P119" s="244"/>
      <c r="Q119" s="244"/>
      <c r="R119" s="244"/>
      <c r="S119" s="244"/>
      <c r="T119" s="246"/>
      <c r="U119" s="246"/>
      <c r="V119" s="244"/>
      <c r="W119" s="247"/>
      <c r="X119" s="248"/>
      <c r="Y119" s="244"/>
      <c r="Z119" s="244"/>
      <c r="AA119" s="244"/>
      <c r="AB119" s="244"/>
      <c r="AC119" s="249"/>
      <c r="AD119" s="249"/>
      <c r="AE119" s="244"/>
      <c r="AF119" s="244"/>
      <c r="AG119" s="244"/>
      <c r="AH119" s="244"/>
      <c r="AI119" s="244"/>
      <c r="AJ119" s="244"/>
      <c r="AK119" s="250"/>
      <c r="AL119" s="244"/>
      <c r="AM119" s="244"/>
      <c r="AN119" s="244"/>
      <c r="AO119" s="251"/>
      <c r="AP119" s="244"/>
      <c r="AQ119" s="244"/>
      <c r="AR119" s="244"/>
      <c r="AS119" s="244"/>
      <c r="AT119" s="252"/>
      <c r="AU119" s="244"/>
      <c r="AV119" s="244"/>
      <c r="AW119" s="244"/>
      <c r="AX119" s="25"/>
      <c r="AY119" s="244"/>
      <c r="AZ119" s="244"/>
      <c r="BA119" s="244"/>
      <c r="BB119" s="244"/>
      <c r="BC119" s="244"/>
      <c r="BD119" s="244"/>
      <c r="BE119" s="244"/>
      <c r="BF119" s="244"/>
      <c r="BG119" s="244"/>
      <c r="BH119" s="244"/>
      <c r="BI119" s="244"/>
      <c r="BJ119" s="242"/>
      <c r="BK119" s="242"/>
      <c r="BL119" s="244"/>
      <c r="BM119" s="244"/>
      <c r="BN119" s="244"/>
      <c r="BO119" s="244"/>
      <c r="BP119" s="244"/>
      <c r="BQ119" s="244"/>
      <c r="BR119" s="244"/>
      <c r="BS119" s="244"/>
      <c r="BT119" s="244"/>
      <c r="BU119" s="242"/>
      <c r="BV119" s="244"/>
      <c r="CC119" s="136" t="str">
        <f aca="false">CONCATENATE(A119," / ",B119," area / ",C119)</f>
        <v> /  area / </v>
      </c>
    </row>
    <row r="120" customFormat="false" ht="13.8" hidden="false" customHeight="false" outlineLevel="0" collapsed="false">
      <c r="A120" s="241"/>
      <c r="B120" s="242"/>
      <c r="C120" s="242"/>
      <c r="D120" s="242"/>
      <c r="E120" s="242"/>
      <c r="F120" s="242"/>
      <c r="G120" s="244"/>
      <c r="H120" s="244"/>
      <c r="I120" s="244"/>
      <c r="J120" s="245"/>
      <c r="K120" s="244"/>
      <c r="L120" s="244"/>
      <c r="M120" s="244"/>
      <c r="N120" s="244"/>
      <c r="O120" s="244"/>
      <c r="P120" s="244"/>
      <c r="Q120" s="244"/>
      <c r="R120" s="244"/>
      <c r="S120" s="244"/>
      <c r="T120" s="246"/>
      <c r="U120" s="246"/>
      <c r="V120" s="244"/>
      <c r="W120" s="247"/>
      <c r="X120" s="248"/>
      <c r="Y120" s="244"/>
      <c r="Z120" s="244"/>
      <c r="AA120" s="244"/>
      <c r="AB120" s="244"/>
      <c r="AC120" s="249"/>
      <c r="AD120" s="249"/>
      <c r="AE120" s="244"/>
      <c r="AF120" s="244"/>
      <c r="AG120" s="244"/>
      <c r="AH120" s="244"/>
      <c r="AI120" s="244"/>
      <c r="AJ120" s="244"/>
      <c r="AK120" s="250"/>
      <c r="AL120" s="244"/>
      <c r="AM120" s="244"/>
      <c r="AN120" s="244"/>
      <c r="AO120" s="251"/>
      <c r="AP120" s="244"/>
      <c r="AQ120" s="244"/>
      <c r="AR120" s="244"/>
      <c r="AS120" s="244"/>
      <c r="AT120" s="252"/>
      <c r="AU120" s="244"/>
      <c r="AV120" s="244"/>
      <c r="AW120" s="244"/>
      <c r="AX120" s="25"/>
      <c r="AY120" s="244"/>
      <c r="AZ120" s="244"/>
      <c r="BA120" s="244"/>
      <c r="BB120" s="244"/>
      <c r="BC120" s="244"/>
      <c r="BD120" s="244"/>
      <c r="BE120" s="244"/>
      <c r="BF120" s="244"/>
      <c r="BG120" s="244"/>
      <c r="BH120" s="244"/>
      <c r="BI120" s="244"/>
      <c r="BJ120" s="242"/>
      <c r="BK120" s="242"/>
      <c r="BL120" s="244"/>
      <c r="BM120" s="244"/>
      <c r="BN120" s="244"/>
      <c r="BO120" s="244"/>
      <c r="BP120" s="244"/>
      <c r="BQ120" s="244"/>
      <c r="BR120" s="244"/>
      <c r="BS120" s="244"/>
      <c r="BT120" s="244"/>
      <c r="BU120" s="242"/>
      <c r="BV120" s="244"/>
      <c r="CC120" s="136" t="str">
        <f aca="false">CONCATENATE(A120," / ",B120," area / ",C120)</f>
        <v> /  area / </v>
      </c>
    </row>
    <row r="121" customFormat="false" ht="13.8" hidden="false" customHeight="false" outlineLevel="0" collapsed="false">
      <c r="A121" s="241"/>
      <c r="B121" s="242"/>
      <c r="C121" s="242"/>
      <c r="D121" s="242"/>
      <c r="E121" s="242"/>
      <c r="F121" s="242"/>
      <c r="G121" s="244"/>
      <c r="H121" s="244"/>
      <c r="I121" s="244"/>
      <c r="J121" s="245"/>
      <c r="K121" s="244"/>
      <c r="L121" s="244"/>
      <c r="M121" s="244"/>
      <c r="N121" s="244"/>
      <c r="O121" s="244"/>
      <c r="P121" s="244"/>
      <c r="Q121" s="244"/>
      <c r="R121" s="244"/>
      <c r="S121" s="244"/>
      <c r="T121" s="246"/>
      <c r="U121" s="246"/>
      <c r="V121" s="244"/>
      <c r="W121" s="247"/>
      <c r="X121" s="248"/>
      <c r="Y121" s="244"/>
      <c r="Z121" s="244"/>
      <c r="AA121" s="244"/>
      <c r="AB121" s="244"/>
      <c r="AC121" s="249"/>
      <c r="AD121" s="249"/>
      <c r="AE121" s="244"/>
      <c r="AF121" s="244"/>
      <c r="AG121" s="244"/>
      <c r="AH121" s="244"/>
      <c r="AI121" s="244"/>
      <c r="AJ121" s="244"/>
      <c r="AK121" s="250"/>
      <c r="AL121" s="244"/>
      <c r="AM121" s="244"/>
      <c r="AN121" s="244"/>
      <c r="AO121" s="251"/>
      <c r="AP121" s="244"/>
      <c r="AQ121" s="244"/>
      <c r="AR121" s="244"/>
      <c r="AS121" s="244"/>
      <c r="AT121" s="252"/>
      <c r="AU121" s="244"/>
      <c r="AV121" s="244"/>
      <c r="AW121" s="244"/>
      <c r="AX121" s="25"/>
      <c r="AY121" s="244"/>
      <c r="AZ121" s="244"/>
      <c r="BA121" s="244"/>
      <c r="BB121" s="244"/>
      <c r="BC121" s="244"/>
      <c r="BD121" s="244"/>
      <c r="BE121" s="244"/>
      <c r="BF121" s="244"/>
      <c r="BG121" s="244"/>
      <c r="BH121" s="244"/>
      <c r="BI121" s="244"/>
      <c r="BJ121" s="242"/>
      <c r="BK121" s="242"/>
      <c r="BL121" s="244"/>
      <c r="BM121" s="244"/>
      <c r="BN121" s="244"/>
      <c r="BO121" s="244"/>
      <c r="BP121" s="244"/>
      <c r="BQ121" s="244"/>
      <c r="BR121" s="244"/>
      <c r="BS121" s="244"/>
      <c r="BT121" s="244"/>
      <c r="BU121" s="242"/>
      <c r="BV121" s="244"/>
      <c r="CC121" s="136" t="str">
        <f aca="false">CONCATENATE(A121," / ",B121," area / ",C121)</f>
        <v> /  area / </v>
      </c>
    </row>
    <row r="122" customFormat="false" ht="13.8" hidden="false" customHeight="false" outlineLevel="0" collapsed="false">
      <c r="A122" s="241"/>
      <c r="B122" s="242"/>
      <c r="C122" s="242"/>
      <c r="D122" s="242"/>
      <c r="E122" s="242"/>
      <c r="F122" s="242"/>
      <c r="G122" s="244"/>
      <c r="H122" s="244"/>
      <c r="I122" s="244"/>
      <c r="J122" s="245"/>
      <c r="K122" s="244"/>
      <c r="L122" s="244"/>
      <c r="M122" s="244"/>
      <c r="N122" s="244"/>
      <c r="O122" s="244"/>
      <c r="P122" s="244"/>
      <c r="Q122" s="244"/>
      <c r="R122" s="244"/>
      <c r="S122" s="244"/>
      <c r="T122" s="246"/>
      <c r="U122" s="246"/>
      <c r="V122" s="244"/>
      <c r="W122" s="247"/>
      <c r="X122" s="248"/>
      <c r="Y122" s="244"/>
      <c r="Z122" s="244"/>
      <c r="AA122" s="244"/>
      <c r="AB122" s="244"/>
      <c r="AC122" s="249"/>
      <c r="AD122" s="249"/>
      <c r="AE122" s="244"/>
      <c r="AF122" s="244"/>
      <c r="AG122" s="244"/>
      <c r="AH122" s="244"/>
      <c r="AI122" s="244"/>
      <c r="AJ122" s="244"/>
      <c r="AK122" s="250"/>
      <c r="AL122" s="244"/>
      <c r="AM122" s="244"/>
      <c r="AN122" s="244"/>
      <c r="AO122" s="251"/>
      <c r="AP122" s="244"/>
      <c r="AQ122" s="244"/>
      <c r="AR122" s="244"/>
      <c r="AS122" s="244"/>
      <c r="AT122" s="252"/>
      <c r="AU122" s="244"/>
      <c r="AV122" s="244"/>
      <c r="AW122" s="244"/>
      <c r="AX122" s="25"/>
      <c r="AY122" s="244"/>
      <c r="AZ122" s="244"/>
      <c r="BA122" s="244"/>
      <c r="BB122" s="244"/>
      <c r="BC122" s="244"/>
      <c r="BD122" s="244"/>
      <c r="BE122" s="244"/>
      <c r="BF122" s="244"/>
      <c r="BG122" s="244"/>
      <c r="BH122" s="244"/>
      <c r="BI122" s="244"/>
      <c r="BJ122" s="242"/>
      <c r="BK122" s="242"/>
      <c r="BL122" s="244"/>
      <c r="BM122" s="244"/>
      <c r="BN122" s="244"/>
      <c r="BO122" s="244"/>
      <c r="BP122" s="244"/>
      <c r="BQ122" s="244"/>
      <c r="BR122" s="244"/>
      <c r="BS122" s="244"/>
      <c r="BT122" s="244"/>
      <c r="BU122" s="242"/>
      <c r="BV122" s="244"/>
      <c r="CC122" s="136" t="str">
        <f aca="false">CONCATENATE(A122," / ",B122," area / ",C122)</f>
        <v> /  area / </v>
      </c>
    </row>
    <row r="123" customFormat="false" ht="13.8" hidden="false" customHeight="false" outlineLevel="0" collapsed="false">
      <c r="A123" s="241"/>
      <c r="B123" s="242"/>
      <c r="C123" s="242"/>
      <c r="D123" s="242"/>
      <c r="E123" s="242"/>
      <c r="F123" s="242"/>
      <c r="G123" s="244"/>
      <c r="H123" s="244"/>
      <c r="I123" s="244"/>
      <c r="J123" s="245"/>
      <c r="K123" s="244"/>
      <c r="L123" s="244"/>
      <c r="M123" s="244"/>
      <c r="N123" s="244"/>
      <c r="O123" s="244"/>
      <c r="P123" s="244"/>
      <c r="Q123" s="244"/>
      <c r="R123" s="244"/>
      <c r="S123" s="244"/>
      <c r="T123" s="246"/>
      <c r="U123" s="246"/>
      <c r="V123" s="244"/>
      <c r="W123" s="247"/>
      <c r="X123" s="248"/>
      <c r="Y123" s="244"/>
      <c r="Z123" s="244"/>
      <c r="AA123" s="244"/>
      <c r="AB123" s="244"/>
      <c r="AC123" s="249"/>
      <c r="AD123" s="249"/>
      <c r="AE123" s="244"/>
      <c r="AF123" s="244"/>
      <c r="AG123" s="244"/>
      <c r="AH123" s="244"/>
      <c r="AI123" s="244"/>
      <c r="AJ123" s="244"/>
      <c r="AK123" s="250"/>
      <c r="AL123" s="244"/>
      <c r="AM123" s="244"/>
      <c r="AN123" s="244"/>
      <c r="AO123" s="251"/>
      <c r="AP123" s="244"/>
      <c r="AQ123" s="244"/>
      <c r="AR123" s="244"/>
      <c r="AS123" s="244"/>
      <c r="AT123" s="252"/>
      <c r="AU123" s="244"/>
      <c r="AV123" s="244"/>
      <c r="AW123" s="244"/>
      <c r="AX123" s="25"/>
      <c r="AY123" s="244"/>
      <c r="AZ123" s="244"/>
      <c r="BA123" s="244"/>
      <c r="BB123" s="244"/>
      <c r="BC123" s="244"/>
      <c r="BD123" s="244"/>
      <c r="BE123" s="244"/>
      <c r="BF123" s="244"/>
      <c r="BG123" s="244"/>
      <c r="BH123" s="244"/>
      <c r="BI123" s="244"/>
      <c r="BJ123" s="242"/>
      <c r="BK123" s="242"/>
      <c r="BL123" s="244"/>
      <c r="BM123" s="244"/>
      <c r="BN123" s="244"/>
      <c r="BO123" s="244"/>
      <c r="BP123" s="244"/>
      <c r="BQ123" s="244"/>
      <c r="BR123" s="244"/>
      <c r="BS123" s="244"/>
      <c r="BT123" s="244"/>
      <c r="BU123" s="242"/>
      <c r="BV123" s="244"/>
      <c r="CC123" s="136" t="str">
        <f aca="false">CONCATENATE(A123," / ",B123," area / ",C123)</f>
        <v> /  area / </v>
      </c>
    </row>
    <row r="124" customFormat="false" ht="13.8" hidden="false" customHeight="false" outlineLevel="0" collapsed="false">
      <c r="A124" s="241"/>
      <c r="B124" s="242"/>
      <c r="C124" s="242"/>
      <c r="D124" s="242"/>
      <c r="E124" s="242"/>
      <c r="F124" s="242"/>
      <c r="G124" s="244"/>
      <c r="H124" s="244"/>
      <c r="I124" s="244"/>
      <c r="J124" s="245"/>
      <c r="K124" s="244"/>
      <c r="L124" s="244"/>
      <c r="M124" s="244"/>
      <c r="N124" s="244"/>
      <c r="O124" s="244"/>
      <c r="P124" s="244"/>
      <c r="Q124" s="244"/>
      <c r="R124" s="244"/>
      <c r="S124" s="244"/>
      <c r="T124" s="246"/>
      <c r="U124" s="246"/>
      <c r="V124" s="244"/>
      <c r="W124" s="247"/>
      <c r="X124" s="248"/>
      <c r="Y124" s="244"/>
      <c r="Z124" s="244"/>
      <c r="AA124" s="244"/>
      <c r="AB124" s="244"/>
      <c r="AC124" s="249"/>
      <c r="AD124" s="249"/>
      <c r="AE124" s="244"/>
      <c r="AF124" s="244"/>
      <c r="AG124" s="244"/>
      <c r="AH124" s="244"/>
      <c r="AI124" s="244"/>
      <c r="AJ124" s="244"/>
      <c r="AK124" s="250"/>
      <c r="AL124" s="244"/>
      <c r="AM124" s="244"/>
      <c r="AN124" s="244"/>
      <c r="AO124" s="251"/>
      <c r="AP124" s="244"/>
      <c r="AQ124" s="244"/>
      <c r="AR124" s="244"/>
      <c r="AS124" s="244"/>
      <c r="AT124" s="252"/>
      <c r="AU124" s="244"/>
      <c r="AV124" s="244"/>
      <c r="AW124" s="244"/>
      <c r="AX124" s="25"/>
      <c r="AY124" s="244"/>
      <c r="AZ124" s="244"/>
      <c r="BA124" s="244"/>
      <c r="BB124" s="244"/>
      <c r="BC124" s="244"/>
      <c r="BD124" s="244"/>
      <c r="BE124" s="244"/>
      <c r="BF124" s="244"/>
      <c r="BG124" s="244"/>
      <c r="BH124" s="244"/>
      <c r="BI124" s="244"/>
      <c r="BJ124" s="242"/>
      <c r="BK124" s="242"/>
      <c r="BL124" s="244"/>
      <c r="BM124" s="244"/>
      <c r="BN124" s="244"/>
      <c r="BO124" s="244"/>
      <c r="BP124" s="244"/>
      <c r="BQ124" s="244"/>
      <c r="BR124" s="244"/>
      <c r="BS124" s="244"/>
      <c r="BT124" s="244"/>
      <c r="BU124" s="242"/>
      <c r="BV124" s="244"/>
      <c r="CC124" s="136" t="str">
        <f aca="false">CONCATENATE(A124," / ",B124," area / ",C124)</f>
        <v> /  area / </v>
      </c>
    </row>
    <row r="125" customFormat="false" ht="13.8" hidden="false" customHeight="false" outlineLevel="0" collapsed="false">
      <c r="A125" s="241"/>
      <c r="B125" s="242"/>
      <c r="C125" s="242"/>
      <c r="D125" s="242"/>
      <c r="E125" s="242"/>
      <c r="F125" s="242"/>
      <c r="G125" s="244"/>
      <c r="H125" s="244"/>
      <c r="I125" s="244"/>
      <c r="J125" s="245"/>
      <c r="K125" s="244"/>
      <c r="L125" s="244"/>
      <c r="M125" s="244"/>
      <c r="N125" s="244"/>
      <c r="O125" s="244"/>
      <c r="P125" s="244"/>
      <c r="Q125" s="244"/>
      <c r="R125" s="244"/>
      <c r="S125" s="244"/>
      <c r="T125" s="246"/>
      <c r="U125" s="246"/>
      <c r="V125" s="244"/>
      <c r="W125" s="247"/>
      <c r="X125" s="248"/>
      <c r="Y125" s="244"/>
      <c r="Z125" s="244"/>
      <c r="AA125" s="244"/>
      <c r="AB125" s="244"/>
      <c r="AC125" s="249"/>
      <c r="AD125" s="249"/>
      <c r="AE125" s="244"/>
      <c r="AF125" s="244"/>
      <c r="AG125" s="244"/>
      <c r="AH125" s="244"/>
      <c r="AI125" s="244"/>
      <c r="AJ125" s="244"/>
      <c r="AK125" s="250"/>
      <c r="AL125" s="244"/>
      <c r="AM125" s="244"/>
      <c r="AN125" s="244"/>
      <c r="AO125" s="251"/>
      <c r="AP125" s="244"/>
      <c r="AQ125" s="244"/>
      <c r="AR125" s="244"/>
      <c r="AS125" s="244"/>
      <c r="AT125" s="252"/>
      <c r="AU125" s="244"/>
      <c r="AV125" s="244"/>
      <c r="AW125" s="244"/>
      <c r="AX125" s="25"/>
      <c r="AY125" s="244"/>
      <c r="AZ125" s="244"/>
      <c r="BA125" s="244"/>
      <c r="BB125" s="244"/>
      <c r="BC125" s="244"/>
      <c r="BD125" s="244"/>
      <c r="BE125" s="244"/>
      <c r="BF125" s="244"/>
      <c r="BG125" s="244"/>
      <c r="BH125" s="244"/>
      <c r="BI125" s="244"/>
      <c r="BJ125" s="242"/>
      <c r="BK125" s="242"/>
      <c r="BL125" s="244"/>
      <c r="BM125" s="244"/>
      <c r="BN125" s="244"/>
      <c r="BO125" s="244"/>
      <c r="BP125" s="244"/>
      <c r="BQ125" s="244"/>
      <c r="BR125" s="244"/>
      <c r="BS125" s="244"/>
      <c r="BT125" s="244"/>
      <c r="BU125" s="242"/>
      <c r="BV125" s="244"/>
      <c r="CC125" s="136" t="str">
        <f aca="false">CONCATENATE(A125," / ",B125," area / ",C125)</f>
        <v> /  area / </v>
      </c>
    </row>
    <row r="126" customFormat="false" ht="13.8" hidden="false" customHeight="false" outlineLevel="0" collapsed="false">
      <c r="A126" s="241"/>
      <c r="B126" s="242"/>
      <c r="C126" s="242"/>
      <c r="D126" s="242"/>
      <c r="E126" s="242"/>
      <c r="F126" s="242"/>
      <c r="G126" s="244"/>
      <c r="H126" s="244"/>
      <c r="I126" s="244"/>
      <c r="J126" s="245"/>
      <c r="K126" s="244"/>
      <c r="L126" s="244"/>
      <c r="M126" s="244"/>
      <c r="N126" s="244"/>
      <c r="O126" s="244"/>
      <c r="P126" s="244"/>
      <c r="Q126" s="244"/>
      <c r="R126" s="244"/>
      <c r="S126" s="244"/>
      <c r="T126" s="246"/>
      <c r="U126" s="246"/>
      <c r="V126" s="244"/>
      <c r="W126" s="247"/>
      <c r="X126" s="248"/>
      <c r="Y126" s="244"/>
      <c r="Z126" s="244"/>
      <c r="AA126" s="244"/>
      <c r="AB126" s="244"/>
      <c r="AC126" s="249"/>
      <c r="AD126" s="249"/>
      <c r="AE126" s="244"/>
      <c r="AF126" s="244"/>
      <c r="AG126" s="244"/>
      <c r="AH126" s="244"/>
      <c r="AI126" s="244"/>
      <c r="AJ126" s="244"/>
      <c r="AK126" s="250"/>
      <c r="AL126" s="244"/>
      <c r="AM126" s="244"/>
      <c r="AN126" s="244"/>
      <c r="AO126" s="251"/>
      <c r="AP126" s="244"/>
      <c r="AQ126" s="244"/>
      <c r="AR126" s="244"/>
      <c r="AS126" s="244"/>
      <c r="AT126" s="252"/>
      <c r="AU126" s="244"/>
      <c r="AV126" s="244"/>
      <c r="AW126" s="244"/>
      <c r="AX126" s="25"/>
      <c r="AY126" s="244"/>
      <c r="AZ126" s="244"/>
      <c r="BA126" s="244"/>
      <c r="BB126" s="244"/>
      <c r="BC126" s="244"/>
      <c r="BD126" s="244"/>
      <c r="BE126" s="244"/>
      <c r="BF126" s="244"/>
      <c r="BG126" s="244"/>
      <c r="BH126" s="244"/>
      <c r="BI126" s="244"/>
      <c r="BJ126" s="242"/>
      <c r="BK126" s="242"/>
      <c r="BL126" s="244"/>
      <c r="BM126" s="244"/>
      <c r="BN126" s="244"/>
      <c r="BO126" s="244"/>
      <c r="BP126" s="244"/>
      <c r="BQ126" s="244"/>
      <c r="BR126" s="244"/>
      <c r="BS126" s="244"/>
      <c r="BT126" s="244"/>
      <c r="BU126" s="242"/>
      <c r="BV126" s="244"/>
      <c r="CC126" s="136" t="str">
        <f aca="false">CONCATENATE(A126," / ",B126," area / ",C126)</f>
        <v> /  area / </v>
      </c>
    </row>
    <row r="127" customFormat="false" ht="13.8" hidden="false" customHeight="false" outlineLevel="0" collapsed="false">
      <c r="A127" s="241"/>
      <c r="B127" s="242"/>
      <c r="C127" s="242"/>
      <c r="D127" s="242"/>
      <c r="E127" s="242"/>
      <c r="F127" s="242"/>
      <c r="G127" s="244"/>
      <c r="H127" s="244"/>
      <c r="I127" s="244"/>
      <c r="J127" s="245"/>
      <c r="K127" s="244"/>
      <c r="L127" s="244"/>
      <c r="M127" s="244"/>
      <c r="N127" s="244"/>
      <c r="O127" s="244"/>
      <c r="P127" s="244"/>
      <c r="Q127" s="244"/>
      <c r="R127" s="244"/>
      <c r="S127" s="244"/>
      <c r="T127" s="246"/>
      <c r="U127" s="246"/>
      <c r="V127" s="244"/>
      <c r="W127" s="247"/>
      <c r="X127" s="248"/>
      <c r="Y127" s="244"/>
      <c r="Z127" s="244"/>
      <c r="AA127" s="244"/>
      <c r="AB127" s="244"/>
      <c r="AC127" s="249"/>
      <c r="AD127" s="249"/>
      <c r="AE127" s="244"/>
      <c r="AF127" s="244"/>
      <c r="AG127" s="244"/>
      <c r="AH127" s="244"/>
      <c r="AI127" s="244"/>
      <c r="AJ127" s="244"/>
      <c r="AK127" s="250"/>
      <c r="AL127" s="244"/>
      <c r="AM127" s="244"/>
      <c r="AN127" s="244"/>
      <c r="AO127" s="251"/>
      <c r="AP127" s="244"/>
      <c r="AQ127" s="244"/>
      <c r="AR127" s="244"/>
      <c r="AS127" s="244"/>
      <c r="AT127" s="252"/>
      <c r="AU127" s="244"/>
      <c r="AV127" s="244"/>
      <c r="AW127" s="244"/>
      <c r="AX127" s="25"/>
      <c r="AY127" s="244"/>
      <c r="AZ127" s="244"/>
      <c r="BA127" s="244"/>
      <c r="BB127" s="244"/>
      <c r="BC127" s="244"/>
      <c r="BD127" s="244"/>
      <c r="BE127" s="244"/>
      <c r="BF127" s="244"/>
      <c r="BG127" s="244"/>
      <c r="BH127" s="244"/>
      <c r="BI127" s="244"/>
      <c r="BJ127" s="242"/>
      <c r="BK127" s="242"/>
      <c r="BL127" s="244"/>
      <c r="BM127" s="244"/>
      <c r="BN127" s="244"/>
      <c r="BO127" s="244"/>
      <c r="BP127" s="244"/>
      <c r="BQ127" s="244"/>
      <c r="BR127" s="244"/>
      <c r="BS127" s="244"/>
      <c r="BT127" s="244"/>
      <c r="BU127" s="242"/>
      <c r="BV127" s="244"/>
      <c r="CC127" s="136" t="str">
        <f aca="false">CONCATENATE(A127," / ",B127," area / ",C127)</f>
        <v> /  area / </v>
      </c>
    </row>
    <row r="128" customFormat="false" ht="13.8" hidden="false" customHeight="false" outlineLevel="0" collapsed="false">
      <c r="A128" s="241"/>
      <c r="B128" s="242"/>
      <c r="C128" s="242"/>
      <c r="D128" s="242"/>
      <c r="E128" s="242"/>
      <c r="F128" s="242"/>
      <c r="G128" s="244"/>
      <c r="H128" s="244"/>
      <c r="I128" s="244"/>
      <c r="J128" s="245"/>
      <c r="K128" s="244"/>
      <c r="L128" s="244"/>
      <c r="M128" s="244"/>
      <c r="N128" s="244"/>
      <c r="O128" s="244"/>
      <c r="P128" s="244"/>
      <c r="Q128" s="244"/>
      <c r="R128" s="244"/>
      <c r="S128" s="244"/>
      <c r="T128" s="246"/>
      <c r="U128" s="246"/>
      <c r="V128" s="244"/>
      <c r="W128" s="247"/>
      <c r="X128" s="248"/>
      <c r="Y128" s="244"/>
      <c r="Z128" s="244"/>
      <c r="AA128" s="244"/>
      <c r="AB128" s="244"/>
      <c r="AC128" s="249"/>
      <c r="AD128" s="249"/>
      <c r="AE128" s="244"/>
      <c r="AF128" s="244"/>
      <c r="AG128" s="244"/>
      <c r="AH128" s="244"/>
      <c r="AI128" s="244"/>
      <c r="AJ128" s="244"/>
      <c r="AK128" s="250"/>
      <c r="AL128" s="244"/>
      <c r="AM128" s="244"/>
      <c r="AN128" s="244"/>
      <c r="AO128" s="251"/>
      <c r="AP128" s="244"/>
      <c r="AQ128" s="244"/>
      <c r="AR128" s="244"/>
      <c r="AS128" s="244"/>
      <c r="AT128" s="252"/>
      <c r="AU128" s="244"/>
      <c r="AV128" s="244"/>
      <c r="AW128" s="244"/>
      <c r="AX128" s="25"/>
      <c r="AY128" s="244"/>
      <c r="AZ128" s="244"/>
      <c r="BA128" s="244"/>
      <c r="BB128" s="244"/>
      <c r="BC128" s="244"/>
      <c r="BD128" s="244"/>
      <c r="BE128" s="244"/>
      <c r="BF128" s="244"/>
      <c r="BG128" s="244"/>
      <c r="BH128" s="244"/>
      <c r="BI128" s="244"/>
      <c r="BJ128" s="242"/>
      <c r="BK128" s="242"/>
      <c r="BL128" s="244"/>
      <c r="BM128" s="244"/>
      <c r="BN128" s="244"/>
      <c r="BO128" s="244"/>
      <c r="BP128" s="244"/>
      <c r="BQ128" s="244"/>
      <c r="BR128" s="244"/>
      <c r="BS128" s="244"/>
      <c r="BT128" s="244"/>
      <c r="BU128" s="242"/>
      <c r="BV128" s="244"/>
      <c r="CC128" s="136" t="str">
        <f aca="false">CONCATENATE(A128," / ",B128," area / ",C128)</f>
        <v> /  area / </v>
      </c>
    </row>
    <row r="129" customFormat="false" ht="13.8" hidden="false" customHeight="false" outlineLevel="0" collapsed="false">
      <c r="A129" s="241"/>
      <c r="B129" s="242"/>
      <c r="C129" s="242"/>
      <c r="D129" s="242"/>
      <c r="E129" s="242"/>
      <c r="F129" s="242"/>
      <c r="G129" s="244"/>
      <c r="H129" s="244"/>
      <c r="I129" s="244"/>
      <c r="J129" s="245"/>
      <c r="K129" s="244"/>
      <c r="L129" s="244"/>
      <c r="M129" s="244"/>
      <c r="N129" s="244"/>
      <c r="O129" s="244"/>
      <c r="P129" s="244"/>
      <c r="Q129" s="244"/>
      <c r="R129" s="244"/>
      <c r="S129" s="244"/>
      <c r="T129" s="246"/>
      <c r="U129" s="246"/>
      <c r="V129" s="244"/>
      <c r="W129" s="247"/>
      <c r="X129" s="248"/>
      <c r="Y129" s="244"/>
      <c r="Z129" s="244"/>
      <c r="AA129" s="244"/>
      <c r="AB129" s="244"/>
      <c r="AC129" s="249"/>
      <c r="AD129" s="249"/>
      <c r="AE129" s="244"/>
      <c r="AF129" s="244"/>
      <c r="AG129" s="244"/>
      <c r="AH129" s="244"/>
      <c r="AI129" s="244"/>
      <c r="AJ129" s="244"/>
      <c r="AK129" s="250"/>
      <c r="AL129" s="244"/>
      <c r="AM129" s="244"/>
      <c r="AN129" s="244"/>
      <c r="AO129" s="251"/>
      <c r="AP129" s="244"/>
      <c r="AQ129" s="244"/>
      <c r="AR129" s="244"/>
      <c r="AS129" s="244"/>
      <c r="AT129" s="252"/>
      <c r="AU129" s="244"/>
      <c r="AV129" s="244"/>
      <c r="AW129" s="244"/>
      <c r="AX129" s="25"/>
      <c r="AY129" s="244"/>
      <c r="AZ129" s="244"/>
      <c r="BA129" s="244"/>
      <c r="BB129" s="244"/>
      <c r="BC129" s="244"/>
      <c r="BD129" s="244"/>
      <c r="BE129" s="244"/>
      <c r="BF129" s="244"/>
      <c r="BG129" s="244"/>
      <c r="BH129" s="244"/>
      <c r="BI129" s="244"/>
      <c r="BJ129" s="242"/>
      <c r="BK129" s="242"/>
      <c r="BL129" s="244"/>
      <c r="BM129" s="244"/>
      <c r="BN129" s="244"/>
      <c r="BO129" s="244"/>
      <c r="BP129" s="244"/>
      <c r="BQ129" s="244"/>
      <c r="BR129" s="244"/>
      <c r="BS129" s="244"/>
      <c r="BT129" s="244"/>
      <c r="BU129" s="242"/>
      <c r="BV129" s="244"/>
      <c r="CC129" s="136" t="str">
        <f aca="false">CONCATENATE(A129," / ",B129," area / ",C129)</f>
        <v> /  area / </v>
      </c>
    </row>
    <row r="130" customFormat="false" ht="13.8" hidden="false" customHeight="false" outlineLevel="0" collapsed="false">
      <c r="A130" s="241"/>
      <c r="B130" s="242"/>
      <c r="C130" s="242"/>
      <c r="D130" s="242"/>
      <c r="E130" s="242"/>
      <c r="F130" s="242"/>
      <c r="G130" s="244"/>
      <c r="H130" s="244"/>
      <c r="I130" s="244"/>
      <c r="J130" s="245"/>
      <c r="K130" s="244"/>
      <c r="L130" s="244"/>
      <c r="M130" s="244"/>
      <c r="N130" s="244"/>
      <c r="O130" s="244"/>
      <c r="P130" s="244"/>
      <c r="Q130" s="244"/>
      <c r="R130" s="244"/>
      <c r="S130" s="244"/>
      <c r="T130" s="246"/>
      <c r="U130" s="246"/>
      <c r="V130" s="244"/>
      <c r="W130" s="247"/>
      <c r="X130" s="248"/>
      <c r="Y130" s="244"/>
      <c r="Z130" s="244"/>
      <c r="AA130" s="244"/>
      <c r="AB130" s="244"/>
      <c r="AC130" s="249"/>
      <c r="AD130" s="249"/>
      <c r="AE130" s="244"/>
      <c r="AF130" s="244"/>
      <c r="AG130" s="244"/>
      <c r="AH130" s="244"/>
      <c r="AI130" s="244"/>
      <c r="AJ130" s="244"/>
      <c r="AK130" s="250"/>
      <c r="AL130" s="244"/>
      <c r="AM130" s="244"/>
      <c r="AN130" s="244"/>
      <c r="AO130" s="251"/>
      <c r="AP130" s="244"/>
      <c r="AQ130" s="244"/>
      <c r="AR130" s="244"/>
      <c r="AS130" s="244"/>
      <c r="AT130" s="252"/>
      <c r="AU130" s="244"/>
      <c r="AV130" s="244"/>
      <c r="AW130" s="244"/>
      <c r="AX130" s="25"/>
      <c r="AY130" s="244"/>
      <c r="AZ130" s="244"/>
      <c r="BA130" s="244"/>
      <c r="BB130" s="244"/>
      <c r="BC130" s="244"/>
      <c r="BD130" s="244"/>
      <c r="BE130" s="244"/>
      <c r="BF130" s="244"/>
      <c r="BG130" s="244"/>
      <c r="BH130" s="244"/>
      <c r="BI130" s="244"/>
      <c r="BJ130" s="242"/>
      <c r="BK130" s="242"/>
      <c r="BL130" s="244"/>
      <c r="BM130" s="244"/>
      <c r="BN130" s="244"/>
      <c r="BO130" s="244"/>
      <c r="BP130" s="244"/>
      <c r="BQ130" s="244"/>
      <c r="BR130" s="244"/>
      <c r="BS130" s="244"/>
      <c r="BT130" s="244"/>
      <c r="BU130" s="242"/>
      <c r="BV130" s="244"/>
      <c r="CC130" s="136" t="str">
        <f aca="false">CONCATENATE(A130," / ",B130," area / ",C130)</f>
        <v> /  area / </v>
      </c>
    </row>
    <row r="131" customFormat="false" ht="13.8" hidden="false" customHeight="false" outlineLevel="0" collapsed="false">
      <c r="A131" s="241"/>
      <c r="B131" s="242"/>
      <c r="C131" s="242"/>
      <c r="D131" s="242"/>
      <c r="E131" s="242"/>
      <c r="F131" s="242"/>
      <c r="G131" s="244"/>
      <c r="H131" s="244"/>
      <c r="I131" s="244"/>
      <c r="J131" s="245"/>
      <c r="K131" s="244"/>
      <c r="L131" s="244"/>
      <c r="M131" s="244"/>
      <c r="N131" s="244"/>
      <c r="O131" s="244"/>
      <c r="P131" s="244"/>
      <c r="Q131" s="244"/>
      <c r="R131" s="244"/>
      <c r="S131" s="244"/>
      <c r="T131" s="246"/>
      <c r="U131" s="246"/>
      <c r="V131" s="244"/>
      <c r="W131" s="247"/>
      <c r="X131" s="248"/>
      <c r="Y131" s="244"/>
      <c r="Z131" s="244"/>
      <c r="AA131" s="244"/>
      <c r="AB131" s="244"/>
      <c r="AC131" s="249"/>
      <c r="AD131" s="249"/>
      <c r="AE131" s="244"/>
      <c r="AF131" s="244"/>
      <c r="AG131" s="244"/>
      <c r="AH131" s="244"/>
      <c r="AI131" s="244"/>
      <c r="AJ131" s="244"/>
      <c r="AK131" s="250"/>
      <c r="AL131" s="244"/>
      <c r="AM131" s="244"/>
      <c r="AN131" s="244"/>
      <c r="AO131" s="251"/>
      <c r="AP131" s="244"/>
      <c r="AQ131" s="244"/>
      <c r="AR131" s="244"/>
      <c r="AS131" s="244"/>
      <c r="AT131" s="252"/>
      <c r="AU131" s="244"/>
      <c r="AV131" s="244"/>
      <c r="AW131" s="244"/>
      <c r="AX131" s="25"/>
      <c r="AY131" s="244"/>
      <c r="AZ131" s="244"/>
      <c r="BA131" s="244"/>
      <c r="BB131" s="244"/>
      <c r="BC131" s="244"/>
      <c r="BD131" s="244"/>
      <c r="BE131" s="244"/>
      <c r="BF131" s="244"/>
      <c r="BG131" s="244"/>
      <c r="BH131" s="244"/>
      <c r="BI131" s="244"/>
      <c r="BJ131" s="242"/>
      <c r="BK131" s="242"/>
      <c r="BL131" s="244"/>
      <c r="BM131" s="244"/>
      <c r="BN131" s="244"/>
      <c r="BO131" s="244"/>
      <c r="BP131" s="244"/>
      <c r="BQ131" s="244"/>
      <c r="BR131" s="244"/>
      <c r="BS131" s="244"/>
      <c r="BT131" s="244"/>
      <c r="BU131" s="242"/>
      <c r="BV131" s="244"/>
      <c r="CC131" s="136" t="str">
        <f aca="false">CONCATENATE(A131," / ",B131," area / ",C131)</f>
        <v> /  area / </v>
      </c>
    </row>
    <row r="132" customFormat="false" ht="13.8" hidden="false" customHeight="false" outlineLevel="0" collapsed="false">
      <c r="A132" s="241"/>
      <c r="B132" s="242"/>
      <c r="C132" s="242"/>
      <c r="D132" s="242"/>
      <c r="E132" s="242"/>
      <c r="F132" s="242"/>
      <c r="G132" s="244"/>
      <c r="H132" s="244"/>
      <c r="I132" s="244"/>
      <c r="J132" s="245"/>
      <c r="K132" s="244"/>
      <c r="L132" s="244"/>
      <c r="M132" s="244"/>
      <c r="N132" s="244"/>
      <c r="O132" s="244"/>
      <c r="P132" s="244"/>
      <c r="Q132" s="244"/>
      <c r="R132" s="244"/>
      <c r="S132" s="244"/>
      <c r="T132" s="246"/>
      <c r="U132" s="246"/>
      <c r="V132" s="244"/>
      <c r="W132" s="247"/>
      <c r="X132" s="248"/>
      <c r="Y132" s="244"/>
      <c r="Z132" s="244"/>
      <c r="AA132" s="244"/>
      <c r="AB132" s="244"/>
      <c r="AC132" s="249"/>
      <c r="AD132" s="249"/>
      <c r="AE132" s="244"/>
      <c r="AF132" s="244"/>
      <c r="AG132" s="244"/>
      <c r="AH132" s="244"/>
      <c r="AI132" s="244"/>
      <c r="AJ132" s="244"/>
      <c r="AK132" s="250"/>
      <c r="AL132" s="244"/>
      <c r="AM132" s="244"/>
      <c r="AN132" s="244"/>
      <c r="AO132" s="251"/>
      <c r="AP132" s="244"/>
      <c r="AQ132" s="244"/>
      <c r="AR132" s="244"/>
      <c r="AS132" s="244"/>
      <c r="AT132" s="252"/>
      <c r="AU132" s="244"/>
      <c r="AV132" s="244"/>
      <c r="AW132" s="244"/>
      <c r="AX132" s="25"/>
      <c r="AY132" s="244"/>
      <c r="AZ132" s="244"/>
      <c r="BA132" s="244"/>
      <c r="BB132" s="244"/>
      <c r="BC132" s="244"/>
      <c r="BD132" s="244"/>
      <c r="BE132" s="244"/>
      <c r="BF132" s="244"/>
      <c r="BG132" s="244"/>
      <c r="BH132" s="244"/>
      <c r="BI132" s="244"/>
      <c r="BJ132" s="242"/>
      <c r="BK132" s="242"/>
      <c r="BL132" s="244"/>
      <c r="BM132" s="244"/>
      <c r="BN132" s="244"/>
      <c r="BO132" s="244"/>
      <c r="BP132" s="244"/>
      <c r="BQ132" s="244"/>
      <c r="BR132" s="244"/>
      <c r="BS132" s="244"/>
      <c r="BT132" s="244"/>
      <c r="BU132" s="242"/>
      <c r="BV132" s="244"/>
      <c r="CC132" s="136" t="str">
        <f aca="false">CONCATENATE(A132," / ",B132," area / ",C132)</f>
        <v> /  area / </v>
      </c>
    </row>
    <row r="133" customFormat="false" ht="13.8" hidden="false" customHeight="false" outlineLevel="0" collapsed="false">
      <c r="A133" s="241"/>
      <c r="B133" s="242"/>
      <c r="C133" s="242"/>
      <c r="D133" s="242"/>
      <c r="E133" s="242"/>
      <c r="F133" s="242"/>
      <c r="G133" s="244"/>
      <c r="H133" s="244"/>
      <c r="I133" s="244"/>
      <c r="J133" s="245"/>
      <c r="K133" s="244"/>
      <c r="L133" s="244"/>
      <c r="M133" s="244"/>
      <c r="N133" s="244"/>
      <c r="O133" s="244"/>
      <c r="P133" s="244"/>
      <c r="Q133" s="244"/>
      <c r="R133" s="244"/>
      <c r="S133" s="244"/>
      <c r="T133" s="246"/>
      <c r="U133" s="246"/>
      <c r="V133" s="244"/>
      <c r="W133" s="247"/>
      <c r="X133" s="248"/>
      <c r="Y133" s="244"/>
      <c r="Z133" s="244"/>
      <c r="AA133" s="244"/>
      <c r="AB133" s="244"/>
      <c r="AC133" s="249"/>
      <c r="AD133" s="249"/>
      <c r="AE133" s="244"/>
      <c r="AF133" s="244"/>
      <c r="AG133" s="244"/>
      <c r="AH133" s="244"/>
      <c r="AI133" s="244"/>
      <c r="AJ133" s="244"/>
      <c r="AK133" s="250"/>
      <c r="AL133" s="244"/>
      <c r="AM133" s="244"/>
      <c r="AN133" s="244"/>
      <c r="AO133" s="251"/>
      <c r="AP133" s="244"/>
      <c r="AQ133" s="244"/>
      <c r="AR133" s="244"/>
      <c r="AS133" s="244"/>
      <c r="AT133" s="252"/>
      <c r="AU133" s="244"/>
      <c r="AV133" s="244"/>
      <c r="AW133" s="244"/>
      <c r="AX133" s="25"/>
      <c r="AY133" s="244"/>
      <c r="AZ133" s="244"/>
      <c r="BA133" s="244"/>
      <c r="BB133" s="244"/>
      <c r="BC133" s="244"/>
      <c r="BD133" s="244"/>
      <c r="BE133" s="244"/>
      <c r="BF133" s="244"/>
      <c r="BG133" s="244"/>
      <c r="BH133" s="244"/>
      <c r="BI133" s="244"/>
      <c r="BJ133" s="242"/>
      <c r="BK133" s="242"/>
      <c r="BL133" s="244"/>
      <c r="BM133" s="244"/>
      <c r="BN133" s="244"/>
      <c r="BO133" s="244"/>
      <c r="BP133" s="244"/>
      <c r="BQ133" s="244"/>
      <c r="BR133" s="244"/>
      <c r="BS133" s="244"/>
      <c r="BT133" s="244"/>
      <c r="BU133" s="242"/>
      <c r="BV133" s="244"/>
      <c r="CC133" s="136" t="str">
        <f aca="false">CONCATENATE(A133," / ",B133," area / ",C133)</f>
        <v> /  area / </v>
      </c>
    </row>
    <row r="134" customFormat="false" ht="13.8" hidden="false" customHeight="false" outlineLevel="0" collapsed="false">
      <c r="A134" s="241"/>
      <c r="B134" s="242"/>
      <c r="C134" s="242"/>
      <c r="D134" s="242"/>
      <c r="E134" s="242"/>
      <c r="F134" s="242"/>
      <c r="G134" s="244"/>
      <c r="H134" s="244"/>
      <c r="I134" s="244"/>
      <c r="J134" s="245"/>
      <c r="K134" s="244"/>
      <c r="L134" s="244"/>
      <c r="M134" s="244"/>
      <c r="N134" s="244"/>
      <c r="O134" s="244"/>
      <c r="P134" s="244"/>
      <c r="Q134" s="244"/>
      <c r="R134" s="244"/>
      <c r="S134" s="244"/>
      <c r="T134" s="246"/>
      <c r="U134" s="246"/>
      <c r="V134" s="244"/>
      <c r="W134" s="247"/>
      <c r="X134" s="248"/>
      <c r="Y134" s="244"/>
      <c r="Z134" s="244"/>
      <c r="AA134" s="244"/>
      <c r="AB134" s="244"/>
      <c r="AC134" s="249"/>
      <c r="AD134" s="249"/>
      <c r="AE134" s="244"/>
      <c r="AF134" s="244"/>
      <c r="AG134" s="244"/>
      <c r="AH134" s="244"/>
      <c r="AI134" s="244"/>
      <c r="AJ134" s="244"/>
      <c r="AK134" s="250"/>
      <c r="AL134" s="244"/>
      <c r="AM134" s="244"/>
      <c r="AN134" s="244"/>
      <c r="AO134" s="251"/>
      <c r="AP134" s="244"/>
      <c r="AQ134" s="244"/>
      <c r="AR134" s="244"/>
      <c r="AS134" s="244"/>
      <c r="AT134" s="252"/>
      <c r="AU134" s="244"/>
      <c r="AV134" s="244"/>
      <c r="AW134" s="244"/>
      <c r="AX134" s="25"/>
      <c r="AY134" s="244"/>
      <c r="AZ134" s="244"/>
      <c r="BA134" s="244"/>
      <c r="BB134" s="244"/>
      <c r="BC134" s="244"/>
      <c r="BD134" s="244"/>
      <c r="BE134" s="244"/>
      <c r="BF134" s="244"/>
      <c r="BG134" s="244"/>
      <c r="BH134" s="244"/>
      <c r="BI134" s="244"/>
      <c r="BJ134" s="242"/>
      <c r="BK134" s="242"/>
      <c r="BL134" s="244"/>
      <c r="BM134" s="244"/>
      <c r="BN134" s="244"/>
      <c r="BO134" s="244"/>
      <c r="BP134" s="244"/>
      <c r="BQ134" s="244"/>
      <c r="BR134" s="244"/>
      <c r="BS134" s="244"/>
      <c r="BT134" s="244"/>
      <c r="BU134" s="242"/>
      <c r="BV134" s="244"/>
      <c r="CC134" s="136" t="str">
        <f aca="false">CONCATENATE(A134," / ",B134," area / ",C134)</f>
        <v> /  area / </v>
      </c>
    </row>
    <row r="135" customFormat="false" ht="13.8" hidden="false" customHeight="false" outlineLevel="0" collapsed="false">
      <c r="A135" s="241"/>
      <c r="B135" s="242"/>
      <c r="C135" s="242"/>
      <c r="D135" s="242"/>
      <c r="E135" s="242"/>
      <c r="F135" s="242"/>
      <c r="G135" s="244"/>
      <c r="H135" s="244"/>
      <c r="I135" s="244"/>
      <c r="J135" s="245"/>
      <c r="K135" s="244"/>
      <c r="L135" s="244"/>
      <c r="M135" s="244"/>
      <c r="N135" s="244"/>
      <c r="O135" s="244"/>
      <c r="P135" s="244"/>
      <c r="Q135" s="244"/>
      <c r="R135" s="244"/>
      <c r="S135" s="244"/>
      <c r="T135" s="246"/>
      <c r="U135" s="246"/>
      <c r="V135" s="244"/>
      <c r="W135" s="247"/>
      <c r="X135" s="248"/>
      <c r="Y135" s="244"/>
      <c r="Z135" s="244"/>
      <c r="AA135" s="244"/>
      <c r="AB135" s="244"/>
      <c r="AC135" s="249"/>
      <c r="AD135" s="249"/>
      <c r="AE135" s="244"/>
      <c r="AF135" s="244"/>
      <c r="AG135" s="244"/>
      <c r="AH135" s="244"/>
      <c r="AI135" s="244"/>
      <c r="AJ135" s="244"/>
      <c r="AK135" s="250"/>
      <c r="AL135" s="244"/>
      <c r="AM135" s="244"/>
      <c r="AN135" s="244"/>
      <c r="AO135" s="251"/>
      <c r="AP135" s="244"/>
      <c r="AQ135" s="244"/>
      <c r="AR135" s="244"/>
      <c r="AS135" s="244"/>
      <c r="AT135" s="252"/>
      <c r="AU135" s="244"/>
      <c r="AV135" s="244"/>
      <c r="AW135" s="244"/>
      <c r="AX135" s="25"/>
      <c r="AY135" s="244"/>
      <c r="AZ135" s="244"/>
      <c r="BA135" s="244"/>
      <c r="BB135" s="244"/>
      <c r="BC135" s="244"/>
      <c r="BD135" s="244"/>
      <c r="BE135" s="244"/>
      <c r="BF135" s="244"/>
      <c r="BG135" s="244"/>
      <c r="BH135" s="244"/>
      <c r="BI135" s="244"/>
      <c r="BJ135" s="242"/>
      <c r="BK135" s="242"/>
      <c r="BL135" s="244"/>
      <c r="BM135" s="244"/>
      <c r="BN135" s="244"/>
      <c r="BO135" s="244"/>
      <c r="BP135" s="244"/>
      <c r="BQ135" s="244"/>
      <c r="BR135" s="244"/>
      <c r="BS135" s="244"/>
      <c r="BT135" s="244"/>
      <c r="BU135" s="242"/>
      <c r="BV135" s="244"/>
      <c r="CC135" s="136" t="str">
        <f aca="false">CONCATENATE(A135," / ",B135," area / ",C135)</f>
        <v> /  area / </v>
      </c>
    </row>
    <row r="136" customFormat="false" ht="13.8" hidden="false" customHeight="false" outlineLevel="0" collapsed="false">
      <c r="A136" s="241"/>
      <c r="B136" s="242"/>
      <c r="C136" s="242"/>
      <c r="D136" s="242"/>
      <c r="E136" s="242"/>
      <c r="F136" s="242"/>
      <c r="G136" s="244"/>
      <c r="H136" s="244"/>
      <c r="I136" s="244"/>
      <c r="J136" s="245"/>
      <c r="K136" s="244"/>
      <c r="L136" s="244"/>
      <c r="M136" s="244"/>
      <c r="N136" s="244"/>
      <c r="O136" s="244"/>
      <c r="P136" s="244"/>
      <c r="Q136" s="244"/>
      <c r="R136" s="244"/>
      <c r="S136" s="244"/>
      <c r="T136" s="246"/>
      <c r="U136" s="246"/>
      <c r="V136" s="244"/>
      <c r="W136" s="247"/>
      <c r="X136" s="248"/>
      <c r="Y136" s="244"/>
      <c r="Z136" s="244"/>
      <c r="AA136" s="244"/>
      <c r="AB136" s="244"/>
      <c r="AC136" s="249"/>
      <c r="AD136" s="249"/>
      <c r="AE136" s="244"/>
      <c r="AF136" s="244"/>
      <c r="AG136" s="244"/>
      <c r="AH136" s="244"/>
      <c r="AI136" s="244"/>
      <c r="AJ136" s="244"/>
      <c r="AK136" s="250"/>
      <c r="AL136" s="244"/>
      <c r="AM136" s="244"/>
      <c r="AN136" s="244"/>
      <c r="AO136" s="251"/>
      <c r="AP136" s="244"/>
      <c r="AQ136" s="244"/>
      <c r="AR136" s="244"/>
      <c r="AS136" s="244"/>
      <c r="AT136" s="252"/>
      <c r="AU136" s="244"/>
      <c r="AV136" s="244"/>
      <c r="AW136" s="244"/>
      <c r="AX136" s="25"/>
      <c r="AY136" s="244"/>
      <c r="AZ136" s="244"/>
      <c r="BA136" s="244"/>
      <c r="BB136" s="244"/>
      <c r="BC136" s="244"/>
      <c r="BD136" s="244"/>
      <c r="BE136" s="244"/>
      <c r="BF136" s="244"/>
      <c r="BG136" s="244"/>
      <c r="BH136" s="244"/>
      <c r="BI136" s="244"/>
      <c r="BJ136" s="242"/>
      <c r="BK136" s="242"/>
      <c r="BL136" s="244"/>
      <c r="BM136" s="244"/>
      <c r="BN136" s="244"/>
      <c r="BO136" s="244"/>
      <c r="BP136" s="244"/>
      <c r="BQ136" s="244"/>
      <c r="BR136" s="244"/>
      <c r="BS136" s="244"/>
      <c r="BT136" s="244"/>
      <c r="BU136" s="242"/>
      <c r="BV136" s="244"/>
      <c r="CC136" s="136" t="str">
        <f aca="false">CONCATENATE(A136," / ",B136," area / ",C136)</f>
        <v> /  area / </v>
      </c>
    </row>
    <row r="137" customFormat="false" ht="13.8" hidden="false" customHeight="false" outlineLevel="0" collapsed="false">
      <c r="A137" s="241"/>
      <c r="B137" s="242"/>
      <c r="C137" s="242"/>
      <c r="D137" s="242"/>
      <c r="E137" s="242"/>
      <c r="F137" s="242"/>
      <c r="G137" s="244"/>
      <c r="H137" s="244"/>
      <c r="I137" s="244"/>
      <c r="J137" s="245"/>
      <c r="K137" s="244"/>
      <c r="L137" s="244"/>
      <c r="M137" s="244"/>
      <c r="N137" s="244"/>
      <c r="O137" s="244"/>
      <c r="P137" s="244"/>
      <c r="Q137" s="244"/>
      <c r="R137" s="244"/>
      <c r="S137" s="244"/>
      <c r="T137" s="246"/>
      <c r="U137" s="246"/>
      <c r="V137" s="244"/>
      <c r="W137" s="247"/>
      <c r="X137" s="248"/>
      <c r="Y137" s="244"/>
      <c r="Z137" s="244"/>
      <c r="AA137" s="244"/>
      <c r="AB137" s="244"/>
      <c r="AC137" s="249"/>
      <c r="AD137" s="249"/>
      <c r="AE137" s="244"/>
      <c r="AF137" s="244"/>
      <c r="AG137" s="244"/>
      <c r="AH137" s="244"/>
      <c r="AI137" s="244"/>
      <c r="AJ137" s="244"/>
      <c r="AK137" s="250"/>
      <c r="AL137" s="244"/>
      <c r="AM137" s="244"/>
      <c r="AN137" s="244"/>
      <c r="AO137" s="251"/>
      <c r="AP137" s="244"/>
      <c r="AQ137" s="244"/>
      <c r="AR137" s="244"/>
      <c r="AS137" s="244"/>
      <c r="AT137" s="252"/>
      <c r="AU137" s="244"/>
      <c r="AV137" s="244"/>
      <c r="AW137" s="244"/>
      <c r="AX137" s="25"/>
      <c r="AY137" s="244"/>
      <c r="AZ137" s="244"/>
      <c r="BA137" s="244"/>
      <c r="BB137" s="244"/>
      <c r="BC137" s="244"/>
      <c r="BD137" s="244"/>
      <c r="BE137" s="244"/>
      <c r="BF137" s="244"/>
      <c r="BG137" s="244"/>
      <c r="BH137" s="244"/>
      <c r="BI137" s="244"/>
      <c r="BJ137" s="242"/>
      <c r="BK137" s="242"/>
      <c r="BL137" s="244"/>
      <c r="BM137" s="244"/>
      <c r="BN137" s="244"/>
      <c r="BO137" s="244"/>
      <c r="BP137" s="244"/>
      <c r="BQ137" s="244"/>
      <c r="BR137" s="244"/>
      <c r="BS137" s="244"/>
      <c r="BT137" s="244"/>
      <c r="BU137" s="242"/>
      <c r="BV137" s="244"/>
      <c r="CC137" s="136" t="str">
        <f aca="false">CONCATENATE(A137," / ",B137," area / ",C137)</f>
        <v> /  area / </v>
      </c>
    </row>
    <row r="138" customFormat="false" ht="13.8" hidden="false" customHeight="false" outlineLevel="0" collapsed="false">
      <c r="A138" s="241"/>
      <c r="B138" s="242"/>
      <c r="C138" s="242"/>
      <c r="D138" s="242"/>
      <c r="E138" s="242"/>
      <c r="F138" s="242"/>
      <c r="G138" s="244"/>
      <c r="H138" s="244"/>
      <c r="I138" s="244"/>
      <c r="J138" s="245"/>
      <c r="K138" s="244"/>
      <c r="L138" s="244"/>
      <c r="M138" s="244"/>
      <c r="N138" s="244"/>
      <c r="O138" s="244"/>
      <c r="P138" s="244"/>
      <c r="Q138" s="244"/>
      <c r="R138" s="244"/>
      <c r="S138" s="244"/>
      <c r="T138" s="246"/>
      <c r="U138" s="246"/>
      <c r="V138" s="244"/>
      <c r="W138" s="247"/>
      <c r="X138" s="248"/>
      <c r="Y138" s="244"/>
      <c r="Z138" s="244"/>
      <c r="AA138" s="244"/>
      <c r="AB138" s="244"/>
      <c r="AC138" s="249"/>
      <c r="AD138" s="249"/>
      <c r="AE138" s="244"/>
      <c r="AF138" s="244"/>
      <c r="AG138" s="244"/>
      <c r="AH138" s="244"/>
      <c r="AI138" s="244"/>
      <c r="AJ138" s="244"/>
      <c r="AK138" s="250"/>
      <c r="AL138" s="244"/>
      <c r="AM138" s="244"/>
      <c r="AN138" s="244"/>
      <c r="AO138" s="251"/>
      <c r="AP138" s="244"/>
      <c r="AQ138" s="244"/>
      <c r="AR138" s="244"/>
      <c r="AS138" s="244"/>
      <c r="AT138" s="252"/>
      <c r="AU138" s="244"/>
      <c r="AV138" s="244"/>
      <c r="AW138" s="244"/>
      <c r="AX138" s="25"/>
      <c r="AY138" s="244"/>
      <c r="AZ138" s="244"/>
      <c r="BA138" s="244"/>
      <c r="BB138" s="244"/>
      <c r="BC138" s="244"/>
      <c r="BD138" s="244"/>
      <c r="BE138" s="244"/>
      <c r="BF138" s="244"/>
      <c r="BG138" s="244"/>
      <c r="BH138" s="244"/>
      <c r="BI138" s="244"/>
      <c r="BJ138" s="242"/>
      <c r="BK138" s="242"/>
      <c r="BL138" s="244"/>
      <c r="BM138" s="244"/>
      <c r="BN138" s="244"/>
      <c r="BO138" s="244"/>
      <c r="BP138" s="244"/>
      <c r="BQ138" s="244"/>
      <c r="BR138" s="244"/>
      <c r="BS138" s="244"/>
      <c r="BT138" s="244"/>
      <c r="BU138" s="242"/>
      <c r="BV138" s="244"/>
      <c r="CC138" s="136" t="str">
        <f aca="false">CONCATENATE(A138," / ",B138," area / ",C138)</f>
        <v> /  area / </v>
      </c>
    </row>
    <row r="139" customFormat="false" ht="13.8" hidden="false" customHeight="false" outlineLevel="0" collapsed="false">
      <c r="A139" s="241"/>
      <c r="B139" s="242"/>
      <c r="C139" s="242"/>
      <c r="D139" s="242"/>
      <c r="E139" s="242"/>
      <c r="F139" s="242"/>
      <c r="G139" s="244"/>
      <c r="H139" s="244"/>
      <c r="I139" s="244"/>
      <c r="J139" s="245"/>
      <c r="K139" s="244"/>
      <c r="L139" s="244"/>
      <c r="M139" s="244"/>
      <c r="N139" s="244"/>
      <c r="O139" s="244"/>
      <c r="P139" s="244"/>
      <c r="Q139" s="244"/>
      <c r="R139" s="244"/>
      <c r="S139" s="244"/>
      <c r="T139" s="246"/>
      <c r="U139" s="246"/>
      <c r="V139" s="244"/>
      <c r="W139" s="247"/>
      <c r="X139" s="248"/>
      <c r="Y139" s="244"/>
      <c r="Z139" s="244"/>
      <c r="AA139" s="244"/>
      <c r="AB139" s="244"/>
      <c r="AC139" s="249"/>
      <c r="AD139" s="249"/>
      <c r="AE139" s="244"/>
      <c r="AF139" s="244"/>
      <c r="AG139" s="244"/>
      <c r="AH139" s="244"/>
      <c r="AI139" s="244"/>
      <c r="AJ139" s="244"/>
      <c r="AK139" s="250"/>
      <c r="AL139" s="244"/>
      <c r="AM139" s="244"/>
      <c r="AN139" s="244"/>
      <c r="AO139" s="251"/>
      <c r="AP139" s="244"/>
      <c r="AQ139" s="244"/>
      <c r="AR139" s="244"/>
      <c r="AS139" s="244"/>
      <c r="AT139" s="252"/>
      <c r="AU139" s="244"/>
      <c r="AV139" s="244"/>
      <c r="AW139" s="244"/>
      <c r="AX139" s="25"/>
      <c r="AY139" s="244"/>
      <c r="AZ139" s="244"/>
      <c r="BA139" s="244"/>
      <c r="BB139" s="244"/>
      <c r="BC139" s="244"/>
      <c r="BD139" s="244"/>
      <c r="BE139" s="244"/>
      <c r="BF139" s="244"/>
      <c r="BG139" s="244"/>
      <c r="BH139" s="244"/>
      <c r="BI139" s="244"/>
      <c r="BJ139" s="242"/>
      <c r="BK139" s="242"/>
      <c r="BL139" s="244"/>
      <c r="BM139" s="244"/>
      <c r="BN139" s="244"/>
      <c r="BO139" s="244"/>
      <c r="BP139" s="244"/>
      <c r="BQ139" s="244"/>
      <c r="BR139" s="244"/>
      <c r="BS139" s="244"/>
      <c r="BT139" s="244"/>
      <c r="BU139" s="242"/>
      <c r="BV139" s="244"/>
      <c r="CC139" s="136" t="str">
        <f aca="false">CONCATENATE(A139," / ",B139," area / ",C139)</f>
        <v> /  area / </v>
      </c>
    </row>
    <row r="140" customFormat="false" ht="13.8" hidden="false" customHeight="false" outlineLevel="0" collapsed="false">
      <c r="A140" s="241"/>
      <c r="B140" s="242"/>
      <c r="C140" s="242"/>
      <c r="D140" s="242"/>
      <c r="E140" s="242"/>
      <c r="F140" s="242"/>
      <c r="G140" s="244"/>
      <c r="H140" s="244"/>
      <c r="I140" s="244"/>
      <c r="J140" s="245"/>
      <c r="K140" s="244"/>
      <c r="L140" s="244"/>
      <c r="M140" s="244"/>
      <c r="N140" s="244"/>
      <c r="O140" s="244"/>
      <c r="P140" s="244"/>
      <c r="Q140" s="244"/>
      <c r="R140" s="244"/>
      <c r="S140" s="244"/>
      <c r="T140" s="246"/>
      <c r="U140" s="246"/>
      <c r="V140" s="244"/>
      <c r="W140" s="247"/>
      <c r="X140" s="248"/>
      <c r="Y140" s="244"/>
      <c r="Z140" s="244"/>
      <c r="AA140" s="244"/>
      <c r="AB140" s="244"/>
      <c r="AC140" s="249"/>
      <c r="AD140" s="249"/>
      <c r="AE140" s="244"/>
      <c r="AF140" s="244"/>
      <c r="AG140" s="244"/>
      <c r="AH140" s="244"/>
      <c r="AI140" s="244"/>
      <c r="AJ140" s="244"/>
      <c r="AK140" s="250"/>
      <c r="AL140" s="244"/>
      <c r="AM140" s="244"/>
      <c r="AN140" s="244"/>
      <c r="AO140" s="251"/>
      <c r="AP140" s="244"/>
      <c r="AQ140" s="244"/>
      <c r="AR140" s="244"/>
      <c r="AS140" s="244"/>
      <c r="AT140" s="252"/>
      <c r="AU140" s="244"/>
      <c r="AV140" s="244"/>
      <c r="AW140" s="244"/>
      <c r="AX140" s="25"/>
      <c r="AY140" s="244"/>
      <c r="AZ140" s="244"/>
      <c r="BA140" s="244"/>
      <c r="BB140" s="244"/>
      <c r="BC140" s="244"/>
      <c r="BD140" s="244"/>
      <c r="BE140" s="244"/>
      <c r="BF140" s="244"/>
      <c r="BG140" s="244"/>
      <c r="BH140" s="244"/>
      <c r="BI140" s="244"/>
      <c r="BJ140" s="242"/>
      <c r="BK140" s="242"/>
      <c r="BL140" s="244"/>
      <c r="BM140" s="244"/>
      <c r="BN140" s="244"/>
      <c r="BO140" s="244"/>
      <c r="BP140" s="244"/>
      <c r="BQ140" s="244"/>
      <c r="BR140" s="244"/>
      <c r="BS140" s="244"/>
      <c r="BT140" s="244"/>
      <c r="BU140" s="242"/>
      <c r="BV140" s="244"/>
      <c r="CC140" s="136" t="str">
        <f aca="false">CONCATENATE(A140," / ",B140," area / ",C140)</f>
        <v> /  area / </v>
      </c>
    </row>
    <row r="141" customFormat="false" ht="13.8" hidden="false" customHeight="false" outlineLevel="0" collapsed="false">
      <c r="A141" s="241"/>
      <c r="B141" s="242"/>
      <c r="C141" s="242"/>
      <c r="D141" s="242"/>
      <c r="E141" s="242"/>
      <c r="F141" s="242"/>
      <c r="G141" s="244"/>
      <c r="H141" s="244"/>
      <c r="I141" s="244"/>
      <c r="J141" s="245"/>
      <c r="K141" s="244"/>
      <c r="L141" s="244"/>
      <c r="M141" s="244"/>
      <c r="N141" s="244"/>
      <c r="O141" s="244"/>
      <c r="P141" s="244"/>
      <c r="Q141" s="244"/>
      <c r="R141" s="244"/>
      <c r="S141" s="244"/>
      <c r="T141" s="246"/>
      <c r="U141" s="246"/>
      <c r="V141" s="244"/>
      <c r="W141" s="247"/>
      <c r="X141" s="248"/>
      <c r="Y141" s="244"/>
      <c r="Z141" s="244"/>
      <c r="AA141" s="244"/>
      <c r="AB141" s="244"/>
      <c r="AC141" s="249"/>
      <c r="AD141" s="249"/>
      <c r="AE141" s="244"/>
      <c r="AF141" s="244"/>
      <c r="AG141" s="244"/>
      <c r="AH141" s="244"/>
      <c r="AI141" s="244"/>
      <c r="AJ141" s="244"/>
      <c r="AK141" s="250"/>
      <c r="AL141" s="244"/>
      <c r="AM141" s="244"/>
      <c r="AN141" s="244"/>
      <c r="AO141" s="251"/>
      <c r="AP141" s="244"/>
      <c r="AQ141" s="244"/>
      <c r="AR141" s="244"/>
      <c r="AS141" s="244"/>
      <c r="AT141" s="252"/>
      <c r="AU141" s="244"/>
      <c r="AV141" s="244"/>
      <c r="AW141" s="244"/>
      <c r="AX141" s="25"/>
      <c r="AY141" s="244"/>
      <c r="AZ141" s="244"/>
      <c r="BA141" s="244"/>
      <c r="BB141" s="244"/>
      <c r="BC141" s="244"/>
      <c r="BD141" s="244"/>
      <c r="BE141" s="244"/>
      <c r="BF141" s="244"/>
      <c r="BG141" s="244"/>
      <c r="BH141" s="244"/>
      <c r="BI141" s="244"/>
      <c r="BJ141" s="242"/>
      <c r="BK141" s="242"/>
      <c r="BL141" s="244"/>
      <c r="BM141" s="244"/>
      <c r="BN141" s="244"/>
      <c r="BO141" s="244"/>
      <c r="BP141" s="244"/>
      <c r="BQ141" s="244"/>
      <c r="BR141" s="244"/>
      <c r="BS141" s="244"/>
      <c r="BT141" s="244"/>
      <c r="BU141" s="242"/>
      <c r="BV141" s="244"/>
      <c r="CC141" s="136" t="str">
        <f aca="false">CONCATENATE(A141," / ",B141," area / ",C141)</f>
        <v> /  area / </v>
      </c>
    </row>
    <row r="142" customFormat="false" ht="13.8" hidden="false" customHeight="false" outlineLevel="0" collapsed="false">
      <c r="A142" s="241"/>
      <c r="B142" s="242"/>
      <c r="C142" s="242"/>
      <c r="D142" s="242"/>
      <c r="E142" s="242"/>
      <c r="F142" s="242"/>
      <c r="G142" s="244"/>
      <c r="H142" s="244"/>
      <c r="I142" s="244"/>
      <c r="J142" s="245"/>
      <c r="K142" s="244"/>
      <c r="L142" s="244"/>
      <c r="M142" s="244"/>
      <c r="N142" s="244"/>
      <c r="O142" s="244"/>
      <c r="P142" s="244"/>
      <c r="Q142" s="244"/>
      <c r="R142" s="244"/>
      <c r="S142" s="244"/>
      <c r="T142" s="246"/>
      <c r="U142" s="246"/>
      <c r="V142" s="244"/>
      <c r="W142" s="247"/>
      <c r="X142" s="248"/>
      <c r="Y142" s="244"/>
      <c r="Z142" s="244"/>
      <c r="AA142" s="244"/>
      <c r="AB142" s="244"/>
      <c r="AC142" s="249"/>
      <c r="AD142" s="249"/>
      <c r="AE142" s="244"/>
      <c r="AF142" s="244"/>
      <c r="AG142" s="244"/>
      <c r="AH142" s="244"/>
      <c r="AI142" s="244"/>
      <c r="AJ142" s="244"/>
      <c r="AK142" s="250"/>
      <c r="AL142" s="244"/>
      <c r="AM142" s="244"/>
      <c r="AN142" s="244"/>
      <c r="AO142" s="251"/>
      <c r="AP142" s="244"/>
      <c r="AQ142" s="244"/>
      <c r="AR142" s="244"/>
      <c r="AS142" s="244"/>
      <c r="AT142" s="252"/>
      <c r="AU142" s="244"/>
      <c r="AV142" s="244"/>
      <c r="AW142" s="244"/>
      <c r="AX142" s="25"/>
      <c r="AY142" s="244"/>
      <c r="AZ142" s="244"/>
      <c r="BA142" s="244"/>
      <c r="BB142" s="244"/>
      <c r="BC142" s="244"/>
      <c r="BD142" s="244"/>
      <c r="BE142" s="244"/>
      <c r="BF142" s="244"/>
      <c r="BG142" s="244"/>
      <c r="BH142" s="244"/>
      <c r="BI142" s="244"/>
      <c r="BJ142" s="242"/>
      <c r="BK142" s="242"/>
      <c r="BL142" s="244"/>
      <c r="BM142" s="244"/>
      <c r="BN142" s="244"/>
      <c r="BO142" s="244"/>
      <c r="BP142" s="244"/>
      <c r="BQ142" s="244"/>
      <c r="BR142" s="244"/>
      <c r="BS142" s="244"/>
      <c r="BT142" s="244"/>
      <c r="BU142" s="242"/>
      <c r="BV142" s="244"/>
      <c r="CC142" s="136" t="str">
        <f aca="false">CONCATENATE(A142," / ",B142," area / ",C142)</f>
        <v> /  area / </v>
      </c>
    </row>
    <row r="143" customFormat="false" ht="13.8" hidden="false" customHeight="false" outlineLevel="0" collapsed="false">
      <c r="A143" s="241"/>
      <c r="B143" s="242"/>
      <c r="C143" s="242"/>
      <c r="D143" s="242"/>
      <c r="E143" s="242"/>
      <c r="F143" s="242"/>
      <c r="G143" s="244"/>
      <c r="H143" s="244"/>
      <c r="I143" s="244"/>
      <c r="J143" s="245"/>
      <c r="K143" s="244"/>
      <c r="L143" s="244"/>
      <c r="M143" s="244"/>
      <c r="N143" s="244"/>
      <c r="O143" s="244"/>
      <c r="P143" s="244"/>
      <c r="Q143" s="244"/>
      <c r="R143" s="244"/>
      <c r="S143" s="244"/>
      <c r="T143" s="246"/>
      <c r="U143" s="246"/>
      <c r="V143" s="244"/>
      <c r="W143" s="247"/>
      <c r="X143" s="248"/>
      <c r="Y143" s="244"/>
      <c r="Z143" s="244"/>
      <c r="AA143" s="244"/>
      <c r="AB143" s="244"/>
      <c r="AC143" s="249"/>
      <c r="AD143" s="249"/>
      <c r="AE143" s="244"/>
      <c r="AF143" s="244"/>
      <c r="AG143" s="244"/>
      <c r="AH143" s="244"/>
      <c r="AI143" s="244"/>
      <c r="AJ143" s="244"/>
      <c r="AK143" s="250"/>
      <c r="AL143" s="244"/>
      <c r="AM143" s="244"/>
      <c r="AN143" s="244"/>
      <c r="AO143" s="251"/>
      <c r="AP143" s="244"/>
      <c r="AQ143" s="244"/>
      <c r="AR143" s="244"/>
      <c r="AS143" s="244"/>
      <c r="AT143" s="252"/>
      <c r="AU143" s="244"/>
      <c r="AV143" s="244"/>
      <c r="AW143" s="244"/>
      <c r="AX143" s="25"/>
      <c r="AY143" s="244"/>
      <c r="AZ143" s="244"/>
      <c r="BA143" s="244"/>
      <c r="BB143" s="244"/>
      <c r="BC143" s="244"/>
      <c r="BD143" s="244"/>
      <c r="BE143" s="244"/>
      <c r="BF143" s="244"/>
      <c r="BG143" s="244"/>
      <c r="BH143" s="244"/>
      <c r="BI143" s="244"/>
      <c r="BJ143" s="242"/>
      <c r="BK143" s="242"/>
      <c r="BL143" s="244"/>
      <c r="BM143" s="244"/>
      <c r="BN143" s="244"/>
      <c r="BO143" s="244"/>
      <c r="BP143" s="244"/>
      <c r="BQ143" s="244"/>
      <c r="BR143" s="244"/>
      <c r="BS143" s="244"/>
      <c r="BT143" s="244"/>
      <c r="BU143" s="242"/>
      <c r="BV143" s="244"/>
      <c r="CC143" s="136" t="str">
        <f aca="false">CONCATENATE(A143,B143)</f>
        <v/>
      </c>
    </row>
    <row r="144" customFormat="false" ht="13.8" hidden="false" customHeight="false" outlineLevel="0" collapsed="false">
      <c r="A144" s="241"/>
      <c r="B144" s="242"/>
      <c r="C144" s="242"/>
      <c r="D144" s="242"/>
      <c r="E144" s="242"/>
      <c r="F144" s="242"/>
      <c r="G144" s="244"/>
      <c r="H144" s="244"/>
      <c r="I144" s="244"/>
      <c r="J144" s="245"/>
      <c r="K144" s="244"/>
      <c r="L144" s="244"/>
      <c r="M144" s="244"/>
      <c r="N144" s="244"/>
      <c r="O144" s="244"/>
      <c r="P144" s="244"/>
      <c r="Q144" s="244"/>
      <c r="R144" s="244"/>
      <c r="S144" s="244"/>
      <c r="T144" s="246"/>
      <c r="U144" s="246"/>
      <c r="V144" s="244"/>
      <c r="W144" s="247"/>
      <c r="X144" s="248"/>
      <c r="Y144" s="244"/>
      <c r="Z144" s="244"/>
      <c r="AA144" s="244"/>
      <c r="AB144" s="244"/>
      <c r="AC144" s="249"/>
      <c r="AD144" s="249"/>
      <c r="AE144" s="244"/>
      <c r="AF144" s="244"/>
      <c r="AG144" s="244"/>
      <c r="AH144" s="244"/>
      <c r="AI144" s="244"/>
      <c r="AJ144" s="244"/>
      <c r="AK144" s="250"/>
      <c r="AL144" s="244"/>
      <c r="AM144" s="244"/>
      <c r="AN144" s="244"/>
      <c r="AO144" s="251"/>
      <c r="AP144" s="244"/>
      <c r="AQ144" s="244"/>
      <c r="AR144" s="244"/>
      <c r="AS144" s="244"/>
      <c r="AT144" s="252"/>
      <c r="AU144" s="244"/>
      <c r="AV144" s="244"/>
      <c r="AW144" s="244"/>
      <c r="AX144" s="25"/>
      <c r="AY144" s="244"/>
      <c r="AZ144" s="244"/>
      <c r="BA144" s="244"/>
      <c r="BB144" s="244"/>
      <c r="BC144" s="244"/>
      <c r="BD144" s="244"/>
      <c r="BE144" s="244"/>
      <c r="BF144" s="244"/>
      <c r="BG144" s="244"/>
      <c r="BH144" s="244"/>
      <c r="BI144" s="244"/>
      <c r="BJ144" s="242"/>
      <c r="BK144" s="242"/>
      <c r="BL144" s="244"/>
      <c r="BM144" s="244"/>
      <c r="BN144" s="244"/>
      <c r="BO144" s="244"/>
      <c r="BP144" s="244"/>
      <c r="BQ144" s="244"/>
      <c r="BR144" s="244"/>
      <c r="BS144" s="244"/>
      <c r="BT144" s="244"/>
      <c r="BU144" s="242"/>
      <c r="BV144" s="244"/>
      <c r="CC144" s="136" t="str">
        <f aca="false">CONCATENATE(A144,B144)</f>
        <v/>
      </c>
    </row>
    <row r="145" customFormat="false" ht="13.8" hidden="false" customHeight="false" outlineLevel="0" collapsed="false">
      <c r="A145" s="241"/>
      <c r="B145" s="242"/>
      <c r="C145" s="242"/>
      <c r="D145" s="242"/>
      <c r="E145" s="242"/>
      <c r="F145" s="242"/>
      <c r="G145" s="244"/>
      <c r="H145" s="244"/>
      <c r="I145" s="244"/>
      <c r="J145" s="245"/>
      <c r="K145" s="244"/>
      <c r="L145" s="244"/>
      <c r="M145" s="244"/>
      <c r="N145" s="244"/>
      <c r="O145" s="244"/>
      <c r="P145" s="244"/>
      <c r="Q145" s="244"/>
      <c r="R145" s="244"/>
      <c r="S145" s="244"/>
      <c r="T145" s="246"/>
      <c r="U145" s="246"/>
      <c r="V145" s="244"/>
      <c r="W145" s="247"/>
      <c r="X145" s="248"/>
      <c r="Y145" s="244"/>
      <c r="Z145" s="244"/>
      <c r="AA145" s="244"/>
      <c r="AB145" s="244"/>
      <c r="AC145" s="249"/>
      <c r="AD145" s="249"/>
      <c r="AE145" s="244"/>
      <c r="AF145" s="244"/>
      <c r="AG145" s="244"/>
      <c r="AH145" s="244"/>
      <c r="AI145" s="244"/>
      <c r="AJ145" s="244"/>
      <c r="AK145" s="250"/>
      <c r="AL145" s="244"/>
      <c r="AM145" s="244"/>
      <c r="AN145" s="244"/>
      <c r="AO145" s="251"/>
      <c r="AP145" s="244"/>
      <c r="AQ145" s="244"/>
      <c r="AR145" s="244"/>
      <c r="AS145" s="244"/>
      <c r="AT145" s="252"/>
      <c r="AU145" s="244"/>
      <c r="AV145" s="244"/>
      <c r="AW145" s="244"/>
      <c r="AX145" s="25"/>
      <c r="AY145" s="244"/>
      <c r="AZ145" s="244"/>
      <c r="BA145" s="244"/>
      <c r="BB145" s="244"/>
      <c r="BC145" s="244"/>
      <c r="BD145" s="244"/>
      <c r="BE145" s="244"/>
      <c r="BF145" s="244"/>
      <c r="BG145" s="244"/>
      <c r="BH145" s="244"/>
      <c r="BI145" s="244"/>
      <c r="BJ145" s="242"/>
      <c r="BK145" s="242"/>
      <c r="BL145" s="244"/>
      <c r="BM145" s="244"/>
      <c r="BN145" s="244"/>
      <c r="BO145" s="244"/>
      <c r="BP145" s="244"/>
      <c r="BQ145" s="244"/>
      <c r="BR145" s="244"/>
      <c r="BS145" s="244"/>
      <c r="BT145" s="244"/>
      <c r="BU145" s="242"/>
      <c r="BV145" s="244"/>
      <c r="CC145" s="136" t="str">
        <f aca="false">CONCATENATE(A145,B145)</f>
        <v/>
      </c>
    </row>
    <row r="146" customFormat="false" ht="13.8" hidden="false" customHeight="false" outlineLevel="0" collapsed="false">
      <c r="A146" s="241"/>
      <c r="B146" s="242"/>
      <c r="C146" s="242"/>
      <c r="D146" s="242"/>
      <c r="E146" s="242"/>
      <c r="F146" s="242"/>
      <c r="G146" s="244"/>
      <c r="H146" s="244"/>
      <c r="I146" s="244"/>
      <c r="J146" s="245"/>
      <c r="K146" s="244"/>
      <c r="L146" s="244"/>
      <c r="M146" s="244"/>
      <c r="N146" s="244"/>
      <c r="O146" s="244"/>
      <c r="P146" s="244"/>
      <c r="Q146" s="244"/>
      <c r="R146" s="244"/>
      <c r="S146" s="244"/>
      <c r="T146" s="246"/>
      <c r="U146" s="246"/>
      <c r="V146" s="244"/>
      <c r="W146" s="247"/>
      <c r="X146" s="248"/>
      <c r="Y146" s="244"/>
      <c r="Z146" s="244"/>
      <c r="AA146" s="244"/>
      <c r="AB146" s="244"/>
      <c r="AC146" s="249"/>
      <c r="AD146" s="249"/>
      <c r="AE146" s="244"/>
      <c r="AF146" s="244"/>
      <c r="AG146" s="244"/>
      <c r="AH146" s="244"/>
      <c r="AI146" s="244"/>
      <c r="AJ146" s="244"/>
      <c r="AK146" s="250"/>
      <c r="AL146" s="244"/>
      <c r="AM146" s="244"/>
      <c r="AN146" s="244"/>
      <c r="AO146" s="251"/>
      <c r="AP146" s="244"/>
      <c r="AQ146" s="244"/>
      <c r="AR146" s="244"/>
      <c r="AS146" s="244"/>
      <c r="AT146" s="252"/>
      <c r="AU146" s="244"/>
      <c r="AV146" s="244"/>
      <c r="AW146" s="244"/>
      <c r="AX146" s="25"/>
      <c r="AY146" s="244"/>
      <c r="AZ146" s="244"/>
      <c r="BA146" s="244"/>
      <c r="BB146" s="244"/>
      <c r="BC146" s="244"/>
      <c r="BD146" s="244"/>
      <c r="BE146" s="244"/>
      <c r="BF146" s="244"/>
      <c r="BG146" s="244"/>
      <c r="BH146" s="244"/>
      <c r="BI146" s="244"/>
      <c r="BJ146" s="242"/>
      <c r="BK146" s="242"/>
      <c r="BL146" s="244"/>
      <c r="BM146" s="244"/>
      <c r="BN146" s="244"/>
      <c r="BO146" s="244"/>
      <c r="BP146" s="244"/>
      <c r="BQ146" s="244"/>
      <c r="BR146" s="244"/>
      <c r="BS146" s="244"/>
      <c r="BT146" s="244"/>
      <c r="BU146" s="242"/>
      <c r="BV146" s="244"/>
      <c r="CC146" s="136" t="str">
        <f aca="false">CONCATENATE(A146,B146)</f>
        <v/>
      </c>
    </row>
    <row r="147" customFormat="false" ht="13.8" hidden="false" customHeight="false" outlineLevel="0" collapsed="false">
      <c r="A147" s="241"/>
      <c r="B147" s="242"/>
      <c r="C147" s="242"/>
      <c r="D147" s="242"/>
      <c r="E147" s="242"/>
      <c r="F147" s="242"/>
      <c r="G147" s="244"/>
      <c r="H147" s="244"/>
      <c r="I147" s="244"/>
      <c r="J147" s="245"/>
      <c r="K147" s="244"/>
      <c r="L147" s="244"/>
      <c r="M147" s="244"/>
      <c r="N147" s="244"/>
      <c r="O147" s="244"/>
      <c r="P147" s="244"/>
      <c r="Q147" s="244"/>
      <c r="R147" s="244"/>
      <c r="S147" s="244"/>
      <c r="T147" s="246"/>
      <c r="U147" s="246"/>
      <c r="V147" s="244"/>
      <c r="W147" s="247"/>
      <c r="X147" s="248"/>
      <c r="Y147" s="244"/>
      <c r="Z147" s="244"/>
      <c r="AA147" s="244"/>
      <c r="AB147" s="244"/>
      <c r="AC147" s="249"/>
      <c r="AD147" s="249"/>
      <c r="AE147" s="244"/>
      <c r="AF147" s="244"/>
      <c r="AG147" s="244"/>
      <c r="AH147" s="244"/>
      <c r="AI147" s="244"/>
      <c r="AJ147" s="244"/>
      <c r="AK147" s="250"/>
      <c r="AL147" s="244"/>
      <c r="AM147" s="244"/>
      <c r="AN147" s="244"/>
      <c r="AO147" s="251"/>
      <c r="AP147" s="244"/>
      <c r="AQ147" s="244"/>
      <c r="AR147" s="244"/>
      <c r="AS147" s="244"/>
      <c r="AT147" s="252"/>
      <c r="AU147" s="244"/>
      <c r="AV147" s="244"/>
      <c r="AW147" s="244"/>
      <c r="AX147" s="25"/>
      <c r="AY147" s="244"/>
      <c r="AZ147" s="244"/>
      <c r="BA147" s="244"/>
      <c r="BB147" s="244"/>
      <c r="BC147" s="244"/>
      <c r="BD147" s="244"/>
      <c r="BE147" s="244"/>
      <c r="BF147" s="244"/>
      <c r="BG147" s="244"/>
      <c r="BH147" s="244"/>
      <c r="BI147" s="244"/>
      <c r="BJ147" s="242"/>
      <c r="BK147" s="242"/>
      <c r="BL147" s="244"/>
      <c r="BM147" s="244"/>
      <c r="BN147" s="244"/>
      <c r="BO147" s="244"/>
      <c r="BP147" s="244"/>
      <c r="BQ147" s="244"/>
      <c r="BR147" s="244"/>
      <c r="BS147" s="244"/>
      <c r="BT147" s="244"/>
      <c r="BU147" s="242"/>
      <c r="BV147" s="244"/>
      <c r="CC147" s="136" t="str">
        <f aca="false">CONCATENATE(A147,B147)</f>
        <v/>
      </c>
    </row>
    <row r="148" customFormat="false" ht="13.8" hidden="false" customHeight="false" outlineLevel="0" collapsed="false">
      <c r="A148" s="241"/>
      <c r="B148" s="242"/>
      <c r="C148" s="242"/>
      <c r="D148" s="242"/>
      <c r="E148" s="242"/>
      <c r="F148" s="242"/>
      <c r="G148" s="244"/>
      <c r="H148" s="244"/>
      <c r="I148" s="244"/>
      <c r="J148" s="245"/>
      <c r="K148" s="244"/>
      <c r="L148" s="244"/>
      <c r="M148" s="244"/>
      <c r="N148" s="244"/>
      <c r="O148" s="244"/>
      <c r="P148" s="244"/>
      <c r="Q148" s="244"/>
      <c r="R148" s="244"/>
      <c r="S148" s="244"/>
      <c r="T148" s="246"/>
      <c r="U148" s="246"/>
      <c r="V148" s="244"/>
      <c r="W148" s="247"/>
      <c r="X148" s="248"/>
      <c r="Y148" s="244"/>
      <c r="Z148" s="244"/>
      <c r="AA148" s="244"/>
      <c r="AB148" s="244"/>
      <c r="AC148" s="249"/>
      <c r="AD148" s="249"/>
      <c r="AE148" s="244"/>
      <c r="AF148" s="244"/>
      <c r="AG148" s="244"/>
      <c r="AH148" s="244"/>
      <c r="AI148" s="244"/>
      <c r="AJ148" s="244"/>
      <c r="AK148" s="250"/>
      <c r="AL148" s="244"/>
      <c r="AM148" s="244"/>
      <c r="AN148" s="244"/>
      <c r="AO148" s="251"/>
      <c r="AP148" s="244"/>
      <c r="AQ148" s="244"/>
      <c r="AR148" s="244"/>
      <c r="AS148" s="244"/>
      <c r="AT148" s="252"/>
      <c r="AU148" s="244"/>
      <c r="AV148" s="244"/>
      <c r="AW148" s="244"/>
      <c r="AX148" s="25"/>
      <c r="AY148" s="244"/>
      <c r="AZ148" s="244"/>
      <c r="BA148" s="244"/>
      <c r="BB148" s="244"/>
      <c r="BC148" s="244"/>
      <c r="BD148" s="244"/>
      <c r="BE148" s="244"/>
      <c r="BF148" s="244"/>
      <c r="BG148" s="244"/>
      <c r="BH148" s="244"/>
      <c r="BI148" s="244"/>
      <c r="BJ148" s="242"/>
      <c r="BK148" s="242"/>
      <c r="BL148" s="244"/>
      <c r="BM148" s="244"/>
      <c r="BN148" s="244"/>
      <c r="BO148" s="244"/>
      <c r="BP148" s="244"/>
      <c r="BQ148" s="244"/>
      <c r="BR148" s="244"/>
      <c r="BS148" s="244"/>
      <c r="BT148" s="244"/>
      <c r="BU148" s="242"/>
      <c r="BV148" s="244"/>
      <c r="CC148" s="136" t="str">
        <f aca="false">CONCATENATE(A148,B148)</f>
        <v/>
      </c>
    </row>
    <row r="149" customFormat="false" ht="13.8" hidden="false" customHeight="false" outlineLevel="0" collapsed="false">
      <c r="A149" s="241"/>
      <c r="B149" s="242"/>
      <c r="C149" s="242"/>
      <c r="D149" s="242"/>
      <c r="E149" s="242"/>
      <c r="F149" s="242"/>
      <c r="G149" s="244"/>
      <c r="H149" s="244"/>
      <c r="I149" s="244"/>
      <c r="J149" s="245"/>
      <c r="K149" s="244"/>
      <c r="L149" s="244"/>
      <c r="M149" s="244"/>
      <c r="N149" s="244"/>
      <c r="O149" s="244"/>
      <c r="P149" s="244"/>
      <c r="Q149" s="244"/>
      <c r="R149" s="244"/>
      <c r="S149" s="244"/>
      <c r="T149" s="246"/>
      <c r="U149" s="246"/>
      <c r="V149" s="244"/>
      <c r="W149" s="247"/>
      <c r="X149" s="248"/>
      <c r="Y149" s="244"/>
      <c r="Z149" s="244"/>
      <c r="AA149" s="244"/>
      <c r="AB149" s="244"/>
      <c r="AC149" s="249"/>
      <c r="AD149" s="249"/>
      <c r="AE149" s="244"/>
      <c r="AF149" s="244"/>
      <c r="AG149" s="244"/>
      <c r="AH149" s="244"/>
      <c r="AI149" s="244"/>
      <c r="AJ149" s="244"/>
      <c r="AK149" s="250"/>
      <c r="AL149" s="244"/>
      <c r="AM149" s="244"/>
      <c r="AN149" s="244"/>
      <c r="AO149" s="251"/>
      <c r="AP149" s="244"/>
      <c r="AQ149" s="244"/>
      <c r="AR149" s="244"/>
      <c r="AS149" s="244"/>
      <c r="AT149" s="252"/>
      <c r="AU149" s="244"/>
      <c r="AV149" s="244"/>
      <c r="AW149" s="244"/>
      <c r="AX149" s="25"/>
      <c r="AY149" s="244"/>
      <c r="AZ149" s="244"/>
      <c r="BA149" s="244"/>
      <c r="BB149" s="244"/>
      <c r="BC149" s="244"/>
      <c r="BD149" s="244"/>
      <c r="BE149" s="244"/>
      <c r="BF149" s="244"/>
      <c r="BG149" s="244"/>
      <c r="BH149" s="244"/>
      <c r="BI149" s="244"/>
      <c r="BJ149" s="242"/>
      <c r="BK149" s="242"/>
      <c r="BL149" s="244"/>
      <c r="BM149" s="244"/>
      <c r="BN149" s="244"/>
      <c r="BO149" s="244"/>
      <c r="BP149" s="244"/>
      <c r="BQ149" s="244"/>
      <c r="BR149" s="244"/>
      <c r="BS149" s="244"/>
      <c r="BT149" s="244"/>
      <c r="BU149" s="242"/>
      <c r="BV149" s="244"/>
      <c r="CC149" s="136" t="str">
        <f aca="false">CONCATENATE(A149,B149)</f>
        <v/>
      </c>
    </row>
    <row r="150" customFormat="false" ht="13.8" hidden="false" customHeight="false" outlineLevel="0" collapsed="false">
      <c r="A150" s="241"/>
      <c r="B150" s="242"/>
      <c r="C150" s="242"/>
      <c r="D150" s="242"/>
      <c r="E150" s="242"/>
      <c r="F150" s="242"/>
      <c r="G150" s="244"/>
      <c r="H150" s="244"/>
      <c r="I150" s="244"/>
      <c r="J150" s="245"/>
      <c r="K150" s="244"/>
      <c r="L150" s="244"/>
      <c r="M150" s="244"/>
      <c r="N150" s="244"/>
      <c r="O150" s="244"/>
      <c r="P150" s="244"/>
      <c r="Q150" s="244"/>
      <c r="R150" s="244"/>
      <c r="S150" s="244"/>
      <c r="T150" s="246"/>
      <c r="U150" s="246"/>
      <c r="V150" s="244"/>
      <c r="W150" s="247"/>
      <c r="X150" s="248"/>
      <c r="Y150" s="244"/>
      <c r="Z150" s="244"/>
      <c r="AA150" s="244"/>
      <c r="AB150" s="244"/>
      <c r="AC150" s="249"/>
      <c r="AD150" s="249"/>
      <c r="AE150" s="244"/>
      <c r="AF150" s="244"/>
      <c r="AG150" s="244"/>
      <c r="AH150" s="244"/>
      <c r="AI150" s="244"/>
      <c r="AJ150" s="244"/>
      <c r="AK150" s="250"/>
      <c r="AL150" s="244"/>
      <c r="AM150" s="244"/>
      <c r="AN150" s="244"/>
      <c r="AO150" s="251"/>
      <c r="AP150" s="244"/>
      <c r="AQ150" s="244"/>
      <c r="AR150" s="244"/>
      <c r="AS150" s="244"/>
      <c r="AT150" s="252"/>
      <c r="AU150" s="244"/>
      <c r="AV150" s="244"/>
      <c r="AW150" s="244"/>
      <c r="AX150" s="25"/>
      <c r="AY150" s="244"/>
      <c r="AZ150" s="244"/>
      <c r="BA150" s="244"/>
      <c r="BB150" s="244"/>
      <c r="BC150" s="244"/>
      <c r="BD150" s="244"/>
      <c r="BE150" s="244"/>
      <c r="BF150" s="244"/>
      <c r="BG150" s="244"/>
      <c r="BH150" s="244"/>
      <c r="BI150" s="244"/>
      <c r="BJ150" s="242"/>
      <c r="BK150" s="242"/>
      <c r="BL150" s="244"/>
      <c r="BM150" s="244"/>
      <c r="BN150" s="244"/>
      <c r="BO150" s="244"/>
      <c r="BP150" s="244"/>
      <c r="BQ150" s="244"/>
      <c r="BR150" s="244"/>
      <c r="BS150" s="244"/>
      <c r="BT150" s="244"/>
      <c r="BU150" s="242"/>
      <c r="BV150" s="244"/>
      <c r="CC150" s="136" t="str">
        <f aca="false">CONCATENATE(A150,B150)</f>
        <v/>
      </c>
    </row>
    <row r="151" customFormat="false" ht="13.8" hidden="false" customHeight="false" outlineLevel="0" collapsed="false">
      <c r="A151" s="241"/>
      <c r="B151" s="242"/>
      <c r="C151" s="242"/>
      <c r="D151" s="242"/>
      <c r="E151" s="242"/>
      <c r="F151" s="242"/>
      <c r="G151" s="244"/>
      <c r="H151" s="244"/>
      <c r="I151" s="244"/>
      <c r="J151" s="245"/>
      <c r="K151" s="244"/>
      <c r="L151" s="244"/>
      <c r="M151" s="244"/>
      <c r="N151" s="244"/>
      <c r="O151" s="244"/>
      <c r="P151" s="244"/>
      <c r="Q151" s="244"/>
      <c r="R151" s="244"/>
      <c r="S151" s="244"/>
      <c r="T151" s="246"/>
      <c r="U151" s="246"/>
      <c r="V151" s="244"/>
      <c r="W151" s="247"/>
      <c r="X151" s="248"/>
      <c r="Y151" s="244"/>
      <c r="Z151" s="244"/>
      <c r="AA151" s="244"/>
      <c r="AB151" s="244"/>
      <c r="AC151" s="249"/>
      <c r="AD151" s="249"/>
      <c r="AE151" s="244"/>
      <c r="AF151" s="244"/>
      <c r="AG151" s="244"/>
      <c r="AH151" s="244"/>
      <c r="AI151" s="244"/>
      <c r="AJ151" s="244"/>
      <c r="AK151" s="250"/>
      <c r="AL151" s="244"/>
      <c r="AM151" s="244"/>
      <c r="AN151" s="244"/>
      <c r="AO151" s="251"/>
      <c r="AP151" s="244"/>
      <c r="AQ151" s="244"/>
      <c r="AR151" s="244"/>
      <c r="AS151" s="244"/>
      <c r="AT151" s="252"/>
      <c r="AU151" s="244"/>
      <c r="AV151" s="244"/>
      <c r="AW151" s="244"/>
      <c r="AX151" s="25"/>
      <c r="AY151" s="244"/>
      <c r="AZ151" s="244"/>
      <c r="BA151" s="244"/>
      <c r="BB151" s="244"/>
      <c r="BC151" s="244"/>
      <c r="BD151" s="244"/>
      <c r="BE151" s="244"/>
      <c r="BF151" s="244"/>
      <c r="BG151" s="244"/>
      <c r="BH151" s="244"/>
      <c r="BI151" s="244"/>
      <c r="BJ151" s="242"/>
      <c r="BK151" s="242"/>
      <c r="BL151" s="244"/>
      <c r="BM151" s="244"/>
      <c r="BN151" s="244"/>
      <c r="BO151" s="244"/>
      <c r="BP151" s="244"/>
      <c r="BQ151" s="244"/>
      <c r="BR151" s="244"/>
      <c r="BS151" s="244"/>
      <c r="BT151" s="244"/>
      <c r="BU151" s="242"/>
      <c r="BV151" s="244"/>
      <c r="CC151" s="136" t="str">
        <f aca="false">CONCATENATE(A151,B151)</f>
        <v/>
      </c>
    </row>
    <row r="152" customFormat="false" ht="13.8" hidden="false" customHeight="false" outlineLevel="0" collapsed="false">
      <c r="A152" s="241"/>
      <c r="B152" s="242"/>
      <c r="C152" s="242"/>
      <c r="D152" s="242"/>
      <c r="E152" s="242"/>
      <c r="F152" s="242"/>
      <c r="G152" s="244"/>
      <c r="H152" s="244"/>
      <c r="I152" s="244"/>
      <c r="J152" s="245"/>
      <c r="K152" s="244"/>
      <c r="L152" s="244"/>
      <c r="M152" s="244"/>
      <c r="N152" s="244"/>
      <c r="O152" s="244"/>
      <c r="P152" s="244"/>
      <c r="Q152" s="244"/>
      <c r="R152" s="244"/>
      <c r="S152" s="244"/>
      <c r="T152" s="246"/>
      <c r="U152" s="246"/>
      <c r="V152" s="244"/>
      <c r="W152" s="247"/>
      <c r="X152" s="248"/>
      <c r="Y152" s="244"/>
      <c r="Z152" s="244"/>
      <c r="AA152" s="244"/>
      <c r="AB152" s="244"/>
      <c r="AC152" s="249"/>
      <c r="AD152" s="249"/>
      <c r="AE152" s="244"/>
      <c r="AF152" s="244"/>
      <c r="AG152" s="244"/>
      <c r="AH152" s="244"/>
      <c r="AI152" s="244"/>
      <c r="AJ152" s="244"/>
      <c r="AK152" s="250"/>
      <c r="AL152" s="244"/>
      <c r="AM152" s="244"/>
      <c r="AN152" s="244"/>
      <c r="AO152" s="251"/>
      <c r="AP152" s="244"/>
      <c r="AQ152" s="244"/>
      <c r="AR152" s="244"/>
      <c r="AS152" s="244"/>
      <c r="AT152" s="252"/>
      <c r="AU152" s="244"/>
      <c r="AV152" s="244"/>
      <c r="AW152" s="244"/>
      <c r="AX152" s="25"/>
      <c r="AY152" s="244"/>
      <c r="AZ152" s="244"/>
      <c r="BA152" s="244"/>
      <c r="BB152" s="244"/>
      <c r="BC152" s="244"/>
      <c r="BD152" s="244"/>
      <c r="BE152" s="244"/>
      <c r="BF152" s="244"/>
      <c r="BG152" s="244"/>
      <c r="BH152" s="244"/>
      <c r="BI152" s="244"/>
      <c r="BJ152" s="242"/>
      <c r="BK152" s="242"/>
      <c r="BL152" s="244"/>
      <c r="BM152" s="244"/>
      <c r="BN152" s="244"/>
      <c r="BO152" s="244"/>
      <c r="BP152" s="244"/>
      <c r="BQ152" s="244"/>
      <c r="BR152" s="244"/>
      <c r="BS152" s="244"/>
      <c r="BT152" s="244"/>
      <c r="BU152" s="242"/>
      <c r="BV152" s="244"/>
      <c r="CC152" s="136" t="str">
        <f aca="false">CONCATENATE(A152,B152)</f>
        <v/>
      </c>
    </row>
    <row r="153" customFormat="false" ht="13.8" hidden="false" customHeight="false" outlineLevel="0" collapsed="false">
      <c r="A153" s="241"/>
      <c r="B153" s="242"/>
      <c r="C153" s="242"/>
      <c r="D153" s="242"/>
      <c r="E153" s="242"/>
      <c r="F153" s="242"/>
      <c r="G153" s="244"/>
      <c r="H153" s="244"/>
      <c r="I153" s="244"/>
      <c r="J153" s="245"/>
      <c r="K153" s="244"/>
      <c r="L153" s="244"/>
      <c r="M153" s="244"/>
      <c r="N153" s="244"/>
      <c r="O153" s="244"/>
      <c r="P153" s="244"/>
      <c r="Q153" s="244"/>
      <c r="R153" s="244"/>
      <c r="S153" s="244"/>
      <c r="T153" s="246"/>
      <c r="U153" s="246"/>
      <c r="V153" s="244"/>
      <c r="W153" s="247"/>
      <c r="X153" s="248"/>
      <c r="Y153" s="244"/>
      <c r="Z153" s="244"/>
      <c r="AA153" s="244"/>
      <c r="AB153" s="244"/>
      <c r="AC153" s="249"/>
      <c r="AD153" s="249"/>
      <c r="AE153" s="244"/>
      <c r="AF153" s="244"/>
      <c r="AG153" s="244"/>
      <c r="AH153" s="244"/>
      <c r="AI153" s="244"/>
      <c r="AJ153" s="244"/>
      <c r="AK153" s="250"/>
      <c r="AL153" s="244"/>
      <c r="AM153" s="244"/>
      <c r="AN153" s="244"/>
      <c r="AO153" s="251"/>
      <c r="AP153" s="244"/>
      <c r="AQ153" s="244"/>
      <c r="AR153" s="244"/>
      <c r="AS153" s="244"/>
      <c r="AT153" s="252"/>
      <c r="AU153" s="244"/>
      <c r="AV153" s="244"/>
      <c r="AW153" s="244"/>
      <c r="AX153" s="25"/>
      <c r="AY153" s="244"/>
      <c r="AZ153" s="244"/>
      <c r="BA153" s="244"/>
      <c r="BB153" s="244"/>
      <c r="BC153" s="244"/>
      <c r="BD153" s="244"/>
      <c r="BE153" s="244"/>
      <c r="BF153" s="244"/>
      <c r="BG153" s="244"/>
      <c r="BH153" s="244"/>
      <c r="BI153" s="244"/>
      <c r="BJ153" s="242"/>
      <c r="BK153" s="242"/>
      <c r="BL153" s="244"/>
      <c r="BM153" s="244"/>
      <c r="BN153" s="244"/>
      <c r="BO153" s="244"/>
      <c r="BP153" s="244"/>
      <c r="BQ153" s="244"/>
      <c r="BR153" s="244"/>
      <c r="BS153" s="244"/>
      <c r="BT153" s="244"/>
      <c r="BU153" s="242"/>
      <c r="BV153" s="244"/>
      <c r="CC153" s="136" t="str">
        <f aca="false">CONCATENATE(A153,B153)</f>
        <v/>
      </c>
    </row>
    <row r="154" customFormat="false" ht="13.8" hidden="false" customHeight="false" outlineLevel="0" collapsed="false">
      <c r="A154" s="241"/>
      <c r="B154" s="242"/>
      <c r="C154" s="242"/>
      <c r="D154" s="242"/>
      <c r="E154" s="242"/>
      <c r="F154" s="242"/>
      <c r="G154" s="244"/>
      <c r="H154" s="244"/>
      <c r="I154" s="244"/>
      <c r="J154" s="245"/>
      <c r="K154" s="244"/>
      <c r="L154" s="244"/>
      <c r="M154" s="244"/>
      <c r="N154" s="244"/>
      <c r="O154" s="244"/>
      <c r="P154" s="244"/>
      <c r="Q154" s="244"/>
      <c r="R154" s="244"/>
      <c r="S154" s="244"/>
      <c r="T154" s="246"/>
      <c r="U154" s="246"/>
      <c r="V154" s="244"/>
      <c r="W154" s="247"/>
      <c r="X154" s="248"/>
      <c r="Y154" s="244"/>
      <c r="Z154" s="244"/>
      <c r="AA154" s="244"/>
      <c r="AB154" s="244"/>
      <c r="AC154" s="249"/>
      <c r="AD154" s="249"/>
      <c r="AE154" s="244"/>
      <c r="AF154" s="244"/>
      <c r="AG154" s="244"/>
      <c r="AH154" s="244"/>
      <c r="AI154" s="244"/>
      <c r="AJ154" s="244"/>
      <c r="AK154" s="250"/>
      <c r="AL154" s="244"/>
      <c r="AM154" s="244"/>
      <c r="AN154" s="244"/>
      <c r="AO154" s="251"/>
      <c r="AP154" s="244"/>
      <c r="AQ154" s="244"/>
      <c r="AR154" s="244"/>
      <c r="AS154" s="244"/>
      <c r="AT154" s="252"/>
      <c r="AU154" s="244"/>
      <c r="AV154" s="244"/>
      <c r="AW154" s="244"/>
      <c r="AX154" s="25"/>
      <c r="AY154" s="244"/>
      <c r="AZ154" s="244"/>
      <c r="BA154" s="244"/>
      <c r="BB154" s="244"/>
      <c r="BC154" s="244"/>
      <c r="BD154" s="244"/>
      <c r="BE154" s="244"/>
      <c r="BF154" s="244"/>
      <c r="BG154" s="244"/>
      <c r="BH154" s="244"/>
      <c r="BI154" s="244"/>
      <c r="BJ154" s="242"/>
      <c r="BK154" s="242"/>
      <c r="BL154" s="244"/>
      <c r="BM154" s="244"/>
      <c r="BN154" s="244"/>
      <c r="BO154" s="244"/>
      <c r="BP154" s="244"/>
      <c r="BQ154" s="244"/>
      <c r="BR154" s="244"/>
      <c r="BS154" s="244"/>
      <c r="BT154" s="244"/>
      <c r="BU154" s="242"/>
      <c r="BV154" s="244"/>
      <c r="CC154" s="136" t="str">
        <f aca="false">CONCATENATE(A154,B154)</f>
        <v/>
      </c>
    </row>
    <row r="155" customFormat="false" ht="13.8" hidden="false" customHeight="false" outlineLevel="0" collapsed="false">
      <c r="A155" s="241"/>
      <c r="B155" s="242"/>
      <c r="C155" s="242"/>
      <c r="D155" s="242"/>
      <c r="E155" s="242"/>
      <c r="F155" s="242"/>
      <c r="G155" s="244"/>
      <c r="H155" s="244"/>
      <c r="I155" s="244"/>
      <c r="J155" s="245"/>
      <c r="K155" s="244"/>
      <c r="L155" s="244"/>
      <c r="M155" s="244"/>
      <c r="N155" s="244"/>
      <c r="O155" s="244"/>
      <c r="P155" s="244"/>
      <c r="Q155" s="244"/>
      <c r="R155" s="244"/>
      <c r="S155" s="244"/>
      <c r="T155" s="246"/>
      <c r="U155" s="246"/>
      <c r="V155" s="244"/>
      <c r="W155" s="247"/>
      <c r="X155" s="248"/>
      <c r="Y155" s="244"/>
      <c r="Z155" s="244"/>
      <c r="AA155" s="244"/>
      <c r="AB155" s="244"/>
      <c r="AC155" s="249"/>
      <c r="AD155" s="249"/>
      <c r="AE155" s="244"/>
      <c r="AF155" s="244"/>
      <c r="AG155" s="244"/>
      <c r="AH155" s="244"/>
      <c r="AI155" s="244"/>
      <c r="AJ155" s="244"/>
      <c r="AK155" s="250"/>
      <c r="AL155" s="244"/>
      <c r="AM155" s="244"/>
      <c r="AN155" s="244"/>
      <c r="AO155" s="251"/>
      <c r="AP155" s="244"/>
      <c r="AQ155" s="244"/>
      <c r="AR155" s="244"/>
      <c r="AS155" s="244"/>
      <c r="AT155" s="252"/>
      <c r="AU155" s="244"/>
      <c r="AV155" s="244"/>
      <c r="AW155" s="244"/>
      <c r="AX155" s="25"/>
      <c r="AY155" s="244"/>
      <c r="AZ155" s="244"/>
      <c r="BA155" s="244"/>
      <c r="BB155" s="244"/>
      <c r="BC155" s="244"/>
      <c r="BD155" s="244"/>
      <c r="BE155" s="244"/>
      <c r="BF155" s="244"/>
      <c r="BG155" s="244"/>
      <c r="BH155" s="244"/>
      <c r="BI155" s="244"/>
      <c r="BJ155" s="242"/>
      <c r="BK155" s="242"/>
      <c r="BL155" s="244"/>
      <c r="BM155" s="244"/>
      <c r="BN155" s="244"/>
      <c r="BO155" s="244"/>
      <c r="BP155" s="244"/>
      <c r="BQ155" s="244"/>
      <c r="BR155" s="244"/>
      <c r="BS155" s="244"/>
      <c r="BT155" s="244"/>
      <c r="BU155" s="242"/>
      <c r="BV155" s="244"/>
      <c r="CC155" s="136" t="str">
        <f aca="false">CONCATENATE(A155,B155)</f>
        <v/>
      </c>
    </row>
    <row r="156" customFormat="false" ht="13.8" hidden="false" customHeight="false" outlineLevel="0" collapsed="false">
      <c r="A156" s="241"/>
      <c r="B156" s="242"/>
      <c r="C156" s="242"/>
      <c r="D156" s="242"/>
      <c r="E156" s="242"/>
      <c r="F156" s="242"/>
      <c r="G156" s="244"/>
      <c r="H156" s="244"/>
      <c r="I156" s="244"/>
      <c r="J156" s="245"/>
      <c r="K156" s="244"/>
      <c r="L156" s="244"/>
      <c r="M156" s="244"/>
      <c r="N156" s="244"/>
      <c r="O156" s="244"/>
      <c r="P156" s="244"/>
      <c r="Q156" s="244"/>
      <c r="R156" s="244"/>
      <c r="S156" s="244"/>
      <c r="T156" s="246"/>
      <c r="U156" s="246"/>
      <c r="V156" s="244"/>
      <c r="W156" s="247"/>
      <c r="X156" s="248"/>
      <c r="Y156" s="244"/>
      <c r="Z156" s="244"/>
      <c r="AA156" s="244"/>
      <c r="AB156" s="244"/>
      <c r="AC156" s="249"/>
      <c r="AD156" s="249"/>
      <c r="AE156" s="244"/>
      <c r="AF156" s="244"/>
      <c r="AG156" s="244"/>
      <c r="AH156" s="244"/>
      <c r="AI156" s="244"/>
      <c r="AJ156" s="244"/>
      <c r="AK156" s="250"/>
      <c r="AL156" s="244"/>
      <c r="AM156" s="244"/>
      <c r="AN156" s="244"/>
      <c r="AO156" s="251"/>
      <c r="AP156" s="244"/>
      <c r="AQ156" s="244"/>
      <c r="AR156" s="244"/>
      <c r="AS156" s="244"/>
      <c r="AT156" s="252"/>
      <c r="AU156" s="244"/>
      <c r="AV156" s="244"/>
      <c r="AW156" s="244"/>
      <c r="AX156" s="25"/>
      <c r="AY156" s="244"/>
      <c r="AZ156" s="244"/>
      <c r="BA156" s="244"/>
      <c r="BB156" s="244"/>
      <c r="BC156" s="244"/>
      <c r="BD156" s="244"/>
      <c r="BE156" s="244"/>
      <c r="BF156" s="244"/>
      <c r="BG156" s="244"/>
      <c r="BH156" s="244"/>
      <c r="BI156" s="244"/>
      <c r="BJ156" s="242"/>
      <c r="BK156" s="242"/>
      <c r="BL156" s="244"/>
      <c r="BM156" s="244"/>
      <c r="BN156" s="244"/>
      <c r="BO156" s="244"/>
      <c r="BP156" s="244"/>
      <c r="BQ156" s="244"/>
      <c r="BR156" s="244"/>
      <c r="BS156" s="244"/>
      <c r="BT156" s="244"/>
      <c r="BU156" s="242"/>
      <c r="BV156" s="244"/>
      <c r="CC156" s="136" t="str">
        <f aca="false">CONCATENATE(A156,B156)</f>
        <v/>
      </c>
    </row>
    <row r="157" customFormat="false" ht="13.8" hidden="false" customHeight="false" outlineLevel="0" collapsed="false">
      <c r="A157" s="241"/>
      <c r="B157" s="242"/>
      <c r="C157" s="242"/>
      <c r="D157" s="242"/>
      <c r="E157" s="242"/>
      <c r="F157" s="242"/>
      <c r="G157" s="244"/>
      <c r="H157" s="244"/>
      <c r="I157" s="244"/>
      <c r="J157" s="245"/>
      <c r="K157" s="244"/>
      <c r="L157" s="244"/>
      <c r="M157" s="244"/>
      <c r="N157" s="244"/>
      <c r="O157" s="244"/>
      <c r="P157" s="244"/>
      <c r="Q157" s="244"/>
      <c r="R157" s="244"/>
      <c r="S157" s="244"/>
      <c r="T157" s="246"/>
      <c r="U157" s="246"/>
      <c r="V157" s="244"/>
      <c r="W157" s="247"/>
      <c r="X157" s="248"/>
      <c r="Y157" s="244"/>
      <c r="Z157" s="244"/>
      <c r="AA157" s="244"/>
      <c r="AB157" s="244"/>
      <c r="AC157" s="249"/>
      <c r="AD157" s="249"/>
      <c r="AE157" s="244"/>
      <c r="AF157" s="244"/>
      <c r="AG157" s="244"/>
      <c r="AH157" s="244"/>
      <c r="AI157" s="244"/>
      <c r="AJ157" s="244"/>
      <c r="AK157" s="250"/>
      <c r="AL157" s="244"/>
      <c r="AM157" s="244"/>
      <c r="AN157" s="244"/>
      <c r="AO157" s="251"/>
      <c r="AP157" s="244"/>
      <c r="AQ157" s="244"/>
      <c r="AR157" s="244"/>
      <c r="AS157" s="244"/>
      <c r="AT157" s="252"/>
      <c r="AU157" s="244"/>
      <c r="AV157" s="244"/>
      <c r="AW157" s="244"/>
      <c r="AX157" s="25"/>
      <c r="AY157" s="244"/>
      <c r="AZ157" s="244"/>
      <c r="BA157" s="244"/>
      <c r="BB157" s="244"/>
      <c r="BC157" s="244"/>
      <c r="BD157" s="244"/>
      <c r="BE157" s="244"/>
      <c r="BF157" s="244"/>
      <c r="BG157" s="244"/>
      <c r="BH157" s="244"/>
      <c r="BI157" s="244"/>
      <c r="BJ157" s="242"/>
      <c r="BK157" s="242"/>
      <c r="BL157" s="244"/>
      <c r="BM157" s="244"/>
      <c r="BN157" s="244"/>
      <c r="BO157" s="244"/>
      <c r="BP157" s="244"/>
      <c r="BQ157" s="244"/>
      <c r="BR157" s="244"/>
      <c r="BS157" s="244"/>
      <c r="BT157" s="244"/>
      <c r="BU157" s="242"/>
      <c r="BV157" s="244"/>
      <c r="CC157" s="136" t="str">
        <f aca="false">CONCATENATE(A157,B157)</f>
        <v/>
      </c>
    </row>
    <row r="158" customFormat="false" ht="13.8" hidden="false" customHeight="false" outlineLevel="0" collapsed="false">
      <c r="A158" s="241"/>
      <c r="B158" s="242"/>
      <c r="C158" s="242"/>
      <c r="D158" s="242"/>
      <c r="E158" s="242"/>
      <c r="F158" s="242"/>
      <c r="G158" s="244"/>
      <c r="H158" s="244"/>
      <c r="I158" s="244"/>
      <c r="J158" s="245"/>
      <c r="K158" s="244"/>
      <c r="L158" s="244"/>
      <c r="M158" s="244"/>
      <c r="N158" s="244"/>
      <c r="O158" s="244"/>
      <c r="P158" s="244"/>
      <c r="Q158" s="244"/>
      <c r="R158" s="244"/>
      <c r="S158" s="244"/>
      <c r="T158" s="246"/>
      <c r="U158" s="246"/>
      <c r="V158" s="254"/>
      <c r="W158" s="247"/>
      <c r="X158" s="248"/>
      <c r="Y158" s="244"/>
      <c r="Z158" s="244"/>
      <c r="AA158" s="244"/>
      <c r="AB158" s="244"/>
      <c r="AC158" s="249"/>
      <c r="AD158" s="249"/>
      <c r="AE158" s="244"/>
      <c r="AF158" s="244"/>
      <c r="AG158" s="244"/>
      <c r="AH158" s="244"/>
      <c r="AI158" s="244"/>
      <c r="AJ158" s="244"/>
      <c r="AK158" s="250"/>
      <c r="AL158" s="244"/>
      <c r="AM158" s="244"/>
      <c r="AN158" s="244"/>
      <c r="AO158" s="251"/>
      <c r="AP158" s="244"/>
      <c r="AQ158" s="244"/>
      <c r="AR158" s="244"/>
      <c r="AS158" s="244"/>
      <c r="AT158" s="252"/>
      <c r="AU158" s="244"/>
      <c r="AV158" s="244"/>
      <c r="AW158" s="244"/>
      <c r="AX158" s="25"/>
      <c r="AY158" s="244"/>
      <c r="AZ158" s="244"/>
      <c r="BA158" s="244"/>
      <c r="BB158" s="244"/>
      <c r="BC158" s="244"/>
      <c r="BD158" s="244"/>
      <c r="BE158" s="244"/>
      <c r="BF158" s="244"/>
      <c r="BG158" s="244"/>
      <c r="BH158" s="244"/>
      <c r="BI158" s="244"/>
      <c r="BJ158" s="242"/>
      <c r="BK158" s="242"/>
      <c r="BL158" s="244"/>
      <c r="BM158" s="244"/>
      <c r="BN158" s="244"/>
      <c r="BO158" s="244"/>
      <c r="BP158" s="244"/>
      <c r="BQ158" s="244"/>
      <c r="BR158" s="244"/>
      <c r="BS158" s="244"/>
      <c r="BT158" s="244"/>
      <c r="BU158" s="242"/>
      <c r="BV158" s="244"/>
      <c r="CC158" s="136" t="str">
        <f aca="false">CONCATENATE(A158,B158)</f>
        <v/>
      </c>
    </row>
    <row r="159" customFormat="false" ht="13.8" hidden="false" customHeight="false" outlineLevel="0" collapsed="false">
      <c r="A159" s="241"/>
      <c r="B159" s="242"/>
      <c r="C159" s="242"/>
      <c r="D159" s="242"/>
      <c r="E159" s="242"/>
      <c r="F159" s="242"/>
      <c r="G159" s="244"/>
      <c r="H159" s="244"/>
      <c r="I159" s="244"/>
      <c r="J159" s="245"/>
      <c r="K159" s="244"/>
      <c r="L159" s="244"/>
      <c r="M159" s="244"/>
      <c r="N159" s="244"/>
      <c r="O159" s="244"/>
      <c r="P159" s="244"/>
      <c r="Q159" s="244"/>
      <c r="R159" s="244"/>
      <c r="S159" s="244"/>
      <c r="T159" s="246"/>
      <c r="U159" s="246"/>
      <c r="V159" s="244"/>
      <c r="W159" s="247"/>
      <c r="X159" s="248"/>
      <c r="Y159" s="244"/>
      <c r="Z159" s="244"/>
      <c r="AA159" s="244"/>
      <c r="AB159" s="244"/>
      <c r="AC159" s="249"/>
      <c r="AD159" s="249"/>
      <c r="AE159" s="244"/>
      <c r="AF159" s="244"/>
      <c r="AG159" s="244"/>
      <c r="AH159" s="244"/>
      <c r="AI159" s="244"/>
      <c r="AJ159" s="244"/>
      <c r="AK159" s="250"/>
      <c r="AL159" s="244"/>
      <c r="AM159" s="244"/>
      <c r="AN159" s="244"/>
      <c r="AO159" s="251"/>
      <c r="AP159" s="244"/>
      <c r="AQ159" s="244"/>
      <c r="AR159" s="244"/>
      <c r="AS159" s="244"/>
      <c r="AT159" s="252"/>
      <c r="AU159" s="244"/>
      <c r="AV159" s="244"/>
      <c r="AW159" s="244"/>
      <c r="AX159" s="25"/>
      <c r="AY159" s="244"/>
      <c r="AZ159" s="244"/>
      <c r="BA159" s="244"/>
      <c r="BB159" s="244"/>
      <c r="BC159" s="244"/>
      <c r="BD159" s="244"/>
      <c r="BE159" s="244"/>
      <c r="BF159" s="244"/>
      <c r="BG159" s="244"/>
      <c r="BH159" s="244"/>
      <c r="BI159" s="244"/>
      <c r="BJ159" s="242"/>
      <c r="BK159" s="242"/>
      <c r="BL159" s="244"/>
      <c r="BM159" s="244"/>
      <c r="BN159" s="244"/>
      <c r="BO159" s="244"/>
      <c r="BP159" s="244"/>
      <c r="BQ159" s="244"/>
      <c r="BR159" s="244"/>
      <c r="BS159" s="244"/>
      <c r="BT159" s="244"/>
      <c r="BU159" s="242"/>
      <c r="BV159" s="244"/>
      <c r="CC159" s="136" t="str">
        <f aca="false">CONCATENATE(A159,B159)</f>
        <v/>
      </c>
    </row>
    <row r="160" customFormat="false" ht="13.8" hidden="false" customHeight="false" outlineLevel="0" collapsed="false">
      <c r="A160" s="241"/>
      <c r="B160" s="242"/>
      <c r="C160" s="242"/>
      <c r="D160" s="242"/>
      <c r="E160" s="242"/>
      <c r="F160" s="242"/>
      <c r="G160" s="244"/>
      <c r="H160" s="244"/>
      <c r="I160" s="244"/>
      <c r="J160" s="245"/>
      <c r="K160" s="244"/>
      <c r="L160" s="244"/>
      <c r="M160" s="244"/>
      <c r="N160" s="244"/>
      <c r="O160" s="244"/>
      <c r="P160" s="244"/>
      <c r="Q160" s="244"/>
      <c r="R160" s="244"/>
      <c r="S160" s="244"/>
      <c r="T160" s="246"/>
      <c r="U160" s="246"/>
      <c r="V160" s="244"/>
      <c r="W160" s="247"/>
      <c r="X160" s="248"/>
      <c r="Y160" s="244"/>
      <c r="Z160" s="244"/>
      <c r="AA160" s="244"/>
      <c r="AB160" s="244"/>
      <c r="AC160" s="249"/>
      <c r="AD160" s="249"/>
      <c r="AE160" s="244"/>
      <c r="AF160" s="244"/>
      <c r="AG160" s="244"/>
      <c r="AH160" s="244"/>
      <c r="AI160" s="244"/>
      <c r="AJ160" s="244"/>
      <c r="AK160" s="250"/>
      <c r="AL160" s="244"/>
      <c r="AM160" s="244"/>
      <c r="AN160" s="244"/>
      <c r="AO160" s="251"/>
      <c r="AP160" s="244"/>
      <c r="AQ160" s="244"/>
      <c r="AR160" s="244"/>
      <c r="AS160" s="244"/>
      <c r="AT160" s="252"/>
      <c r="AU160" s="244"/>
      <c r="AV160" s="244"/>
      <c r="AW160" s="244"/>
      <c r="AX160" s="25"/>
      <c r="AY160" s="244"/>
      <c r="AZ160" s="244"/>
      <c r="BA160" s="244"/>
      <c r="BB160" s="244"/>
      <c r="BC160" s="244"/>
      <c r="BD160" s="244"/>
      <c r="BE160" s="244"/>
      <c r="BF160" s="244"/>
      <c r="BG160" s="244"/>
      <c r="BH160" s="244"/>
      <c r="BI160" s="244"/>
      <c r="BJ160" s="242"/>
      <c r="BK160" s="242"/>
      <c r="BL160" s="244"/>
      <c r="BM160" s="244"/>
      <c r="BN160" s="244"/>
      <c r="BO160" s="244"/>
      <c r="BP160" s="244"/>
      <c r="BQ160" s="244"/>
      <c r="BR160" s="244"/>
      <c r="BS160" s="244"/>
      <c r="BT160" s="244"/>
      <c r="BU160" s="242"/>
      <c r="BV160" s="244"/>
      <c r="CC160" s="136" t="str">
        <f aca="false">CONCATENATE(A160,B160)</f>
        <v/>
      </c>
    </row>
    <row r="161" customFormat="false" ht="13.8" hidden="false" customHeight="false" outlineLevel="0" collapsed="false">
      <c r="A161" s="241"/>
      <c r="B161" s="242"/>
      <c r="C161" s="242"/>
      <c r="D161" s="242"/>
      <c r="E161" s="242"/>
      <c r="F161" s="242"/>
      <c r="G161" s="244"/>
      <c r="H161" s="244"/>
      <c r="I161" s="244"/>
      <c r="J161" s="245"/>
      <c r="K161" s="244"/>
      <c r="L161" s="244"/>
      <c r="M161" s="244"/>
      <c r="N161" s="244"/>
      <c r="O161" s="244"/>
      <c r="P161" s="244"/>
      <c r="Q161" s="244"/>
      <c r="R161" s="244"/>
      <c r="S161" s="244"/>
      <c r="T161" s="246"/>
      <c r="U161" s="246"/>
      <c r="V161" s="244"/>
      <c r="W161" s="247"/>
      <c r="X161" s="248"/>
      <c r="Y161" s="244"/>
      <c r="Z161" s="244"/>
      <c r="AA161" s="244"/>
      <c r="AB161" s="244"/>
      <c r="AC161" s="249"/>
      <c r="AD161" s="249"/>
      <c r="AE161" s="244"/>
      <c r="AF161" s="244"/>
      <c r="AG161" s="244"/>
      <c r="AH161" s="244"/>
      <c r="AI161" s="244"/>
      <c r="AJ161" s="244"/>
      <c r="AK161" s="250"/>
      <c r="AL161" s="244"/>
      <c r="AM161" s="244"/>
      <c r="AN161" s="244"/>
      <c r="AO161" s="251"/>
      <c r="AP161" s="244"/>
      <c r="AQ161" s="244"/>
      <c r="AR161" s="244"/>
      <c r="AS161" s="244"/>
      <c r="AT161" s="252"/>
      <c r="AU161" s="244"/>
      <c r="AV161" s="244"/>
      <c r="AW161" s="244"/>
      <c r="AX161" s="25"/>
      <c r="AY161" s="244"/>
      <c r="AZ161" s="244"/>
      <c r="BA161" s="244"/>
      <c r="BB161" s="244"/>
      <c r="BC161" s="244"/>
      <c r="BD161" s="244"/>
      <c r="BE161" s="244"/>
      <c r="BF161" s="244"/>
      <c r="BG161" s="244"/>
      <c r="BH161" s="244"/>
      <c r="BI161" s="244"/>
      <c r="BJ161" s="242"/>
      <c r="BK161" s="242"/>
      <c r="BL161" s="244"/>
      <c r="BM161" s="244"/>
      <c r="BN161" s="244"/>
      <c r="BO161" s="244"/>
      <c r="BP161" s="244"/>
      <c r="BQ161" s="244"/>
      <c r="BR161" s="244"/>
      <c r="BS161" s="244"/>
      <c r="BT161" s="244"/>
      <c r="BU161" s="242"/>
      <c r="BV161" s="244"/>
      <c r="CC161" s="136" t="str">
        <f aca="false">CONCATENATE(A161,B161)</f>
        <v/>
      </c>
    </row>
    <row r="162" customFormat="false" ht="13.8" hidden="false" customHeight="false" outlineLevel="0" collapsed="false">
      <c r="A162" s="241"/>
      <c r="B162" s="242"/>
      <c r="C162" s="242"/>
      <c r="D162" s="242"/>
      <c r="E162" s="242"/>
      <c r="F162" s="242"/>
      <c r="G162" s="244"/>
      <c r="H162" s="244"/>
      <c r="I162" s="244"/>
      <c r="J162" s="245"/>
      <c r="K162" s="244"/>
      <c r="L162" s="244"/>
      <c r="M162" s="244"/>
      <c r="N162" s="244"/>
      <c r="O162" s="244"/>
      <c r="P162" s="244"/>
      <c r="Q162" s="244"/>
      <c r="R162" s="244"/>
      <c r="S162" s="244"/>
      <c r="T162" s="246"/>
      <c r="U162" s="246"/>
      <c r="V162" s="244"/>
      <c r="W162" s="247"/>
      <c r="X162" s="248"/>
      <c r="Y162" s="244"/>
      <c r="Z162" s="244"/>
      <c r="AA162" s="244"/>
      <c r="AB162" s="244"/>
      <c r="AC162" s="249"/>
      <c r="AD162" s="249"/>
      <c r="AE162" s="244"/>
      <c r="AF162" s="244"/>
      <c r="AG162" s="244"/>
      <c r="AH162" s="244"/>
      <c r="AI162" s="244"/>
      <c r="AJ162" s="244"/>
      <c r="AK162" s="250"/>
      <c r="AL162" s="244"/>
      <c r="AM162" s="244"/>
      <c r="AN162" s="244"/>
      <c r="AO162" s="251"/>
      <c r="AP162" s="244"/>
      <c r="AQ162" s="244"/>
      <c r="AR162" s="244"/>
      <c r="AS162" s="244"/>
      <c r="AT162" s="252"/>
      <c r="AU162" s="244"/>
      <c r="AV162" s="244"/>
      <c r="AW162" s="244"/>
      <c r="AX162" s="25"/>
      <c r="AY162" s="244"/>
      <c r="AZ162" s="244"/>
      <c r="BA162" s="244"/>
      <c r="BB162" s="244"/>
      <c r="BC162" s="244"/>
      <c r="BD162" s="244"/>
      <c r="BE162" s="244"/>
      <c r="BF162" s="244"/>
      <c r="BG162" s="244"/>
      <c r="BH162" s="244"/>
      <c r="BI162" s="244"/>
      <c r="BJ162" s="242"/>
      <c r="BK162" s="242"/>
      <c r="BL162" s="244"/>
      <c r="BM162" s="244"/>
      <c r="BN162" s="244"/>
      <c r="BO162" s="244"/>
      <c r="BP162" s="244"/>
      <c r="BQ162" s="244"/>
      <c r="BR162" s="244"/>
      <c r="BS162" s="244"/>
      <c r="BT162" s="244"/>
      <c r="BU162" s="242"/>
      <c r="BV162" s="244"/>
      <c r="CC162" s="136" t="str">
        <f aca="false">CONCATENATE(A162,B162)</f>
        <v/>
      </c>
    </row>
    <row r="163" customFormat="false" ht="13.8" hidden="false" customHeight="false" outlineLevel="0" collapsed="false">
      <c r="A163" s="241"/>
      <c r="B163" s="242"/>
      <c r="C163" s="242"/>
      <c r="D163" s="242"/>
      <c r="E163" s="242"/>
      <c r="F163" s="242"/>
      <c r="G163" s="244"/>
      <c r="H163" s="244"/>
      <c r="I163" s="244"/>
      <c r="J163" s="245"/>
      <c r="K163" s="244"/>
      <c r="L163" s="244"/>
      <c r="M163" s="244"/>
      <c r="N163" s="244"/>
      <c r="O163" s="244"/>
      <c r="P163" s="244"/>
      <c r="Q163" s="244"/>
      <c r="R163" s="244"/>
      <c r="S163" s="244"/>
      <c r="T163" s="246"/>
      <c r="U163" s="246"/>
      <c r="V163" s="244"/>
      <c r="W163" s="247"/>
      <c r="X163" s="248"/>
      <c r="Y163" s="244"/>
      <c r="Z163" s="244"/>
      <c r="AA163" s="244"/>
      <c r="AB163" s="244"/>
      <c r="AC163" s="249"/>
      <c r="AD163" s="249"/>
      <c r="AE163" s="244"/>
      <c r="AF163" s="244"/>
      <c r="AG163" s="244"/>
      <c r="AH163" s="244"/>
      <c r="AI163" s="244"/>
      <c r="AJ163" s="244"/>
      <c r="AK163" s="250"/>
      <c r="AL163" s="244"/>
      <c r="AM163" s="244"/>
      <c r="AN163" s="244"/>
      <c r="AO163" s="251"/>
      <c r="AP163" s="244"/>
      <c r="AQ163" s="244"/>
      <c r="AR163" s="244"/>
      <c r="AS163" s="244"/>
      <c r="AT163" s="252"/>
      <c r="AU163" s="244"/>
      <c r="AV163" s="244"/>
      <c r="AW163" s="244"/>
      <c r="AX163" s="25"/>
      <c r="AY163" s="244"/>
      <c r="AZ163" s="244"/>
      <c r="BA163" s="244"/>
      <c r="BB163" s="244"/>
      <c r="BC163" s="244"/>
      <c r="BD163" s="244"/>
      <c r="BE163" s="244"/>
      <c r="BF163" s="244"/>
      <c r="BG163" s="244"/>
      <c r="BH163" s="244"/>
      <c r="BI163" s="244"/>
      <c r="BJ163" s="242"/>
      <c r="BK163" s="242"/>
      <c r="BL163" s="244"/>
      <c r="BM163" s="244"/>
      <c r="BN163" s="244"/>
      <c r="BO163" s="244"/>
      <c r="BP163" s="244"/>
      <c r="BQ163" s="244"/>
      <c r="BR163" s="244"/>
      <c r="BS163" s="244"/>
      <c r="BT163" s="244"/>
      <c r="BU163" s="242"/>
      <c r="BV163" s="244"/>
      <c r="CC163" s="136" t="str">
        <f aca="false">CONCATENATE(A163,B163)</f>
        <v/>
      </c>
    </row>
    <row r="164" customFormat="false" ht="13.8" hidden="false" customHeight="false" outlineLevel="0" collapsed="false">
      <c r="A164" s="241"/>
      <c r="B164" s="242"/>
      <c r="C164" s="242"/>
      <c r="D164" s="242"/>
      <c r="E164" s="242"/>
      <c r="F164" s="242"/>
      <c r="G164" s="244"/>
      <c r="H164" s="244"/>
      <c r="I164" s="244"/>
      <c r="J164" s="245"/>
      <c r="K164" s="244"/>
      <c r="L164" s="244"/>
      <c r="M164" s="244"/>
      <c r="N164" s="244"/>
      <c r="O164" s="244"/>
      <c r="P164" s="244"/>
      <c r="Q164" s="244"/>
      <c r="R164" s="244"/>
      <c r="S164" s="244"/>
      <c r="T164" s="246"/>
      <c r="U164" s="246"/>
      <c r="V164" s="244"/>
      <c r="W164" s="247"/>
      <c r="X164" s="248"/>
      <c r="Y164" s="244"/>
      <c r="Z164" s="244"/>
      <c r="AA164" s="244"/>
      <c r="AB164" s="244"/>
      <c r="AC164" s="249"/>
      <c r="AD164" s="249"/>
      <c r="AE164" s="244"/>
      <c r="AF164" s="244"/>
      <c r="AG164" s="244"/>
      <c r="AH164" s="244"/>
      <c r="AI164" s="244"/>
      <c r="AJ164" s="244"/>
      <c r="AK164" s="250"/>
      <c r="AL164" s="244"/>
      <c r="AM164" s="244"/>
      <c r="AN164" s="244"/>
      <c r="AO164" s="251"/>
      <c r="AP164" s="244"/>
      <c r="AQ164" s="244"/>
      <c r="AR164" s="244"/>
      <c r="AS164" s="244"/>
      <c r="AT164" s="252"/>
      <c r="AU164" s="244"/>
      <c r="AV164" s="244"/>
      <c r="AW164" s="244"/>
      <c r="AX164" s="25"/>
      <c r="AY164" s="244"/>
      <c r="AZ164" s="244"/>
      <c r="BA164" s="244"/>
      <c r="BB164" s="244"/>
      <c r="BC164" s="244"/>
      <c r="BD164" s="244"/>
      <c r="BE164" s="244"/>
      <c r="BF164" s="244"/>
      <c r="BG164" s="244"/>
      <c r="BH164" s="244"/>
      <c r="BI164" s="244"/>
      <c r="BJ164" s="242"/>
      <c r="BK164" s="242"/>
      <c r="BL164" s="244"/>
      <c r="BM164" s="244"/>
      <c r="BN164" s="244"/>
      <c r="BO164" s="244"/>
      <c r="BP164" s="244"/>
      <c r="BQ164" s="244"/>
      <c r="BR164" s="244"/>
      <c r="BS164" s="244"/>
      <c r="BT164" s="244"/>
      <c r="BU164" s="242"/>
      <c r="BV164" s="244"/>
      <c r="CC164" s="136" t="str">
        <f aca="false">CONCATENATE(A164,B164)</f>
        <v/>
      </c>
    </row>
    <row r="165" customFormat="false" ht="13.8" hidden="false" customHeight="false" outlineLevel="0" collapsed="false">
      <c r="A165" s="241"/>
      <c r="B165" s="242"/>
      <c r="C165" s="242"/>
      <c r="D165" s="242"/>
      <c r="E165" s="242"/>
      <c r="F165" s="242"/>
      <c r="G165" s="244"/>
      <c r="H165" s="244"/>
      <c r="I165" s="244"/>
      <c r="J165" s="245"/>
      <c r="K165" s="244"/>
      <c r="L165" s="244"/>
      <c r="M165" s="244"/>
      <c r="N165" s="244"/>
      <c r="O165" s="244"/>
      <c r="P165" s="244"/>
      <c r="Q165" s="244"/>
      <c r="R165" s="244"/>
      <c r="S165" s="244"/>
      <c r="T165" s="246"/>
      <c r="U165" s="246"/>
      <c r="V165" s="244"/>
      <c r="W165" s="247"/>
      <c r="X165" s="248"/>
      <c r="Y165" s="244"/>
      <c r="Z165" s="244"/>
      <c r="AA165" s="244"/>
      <c r="AB165" s="244"/>
      <c r="AC165" s="249"/>
      <c r="AD165" s="249"/>
      <c r="AE165" s="244"/>
      <c r="AF165" s="244"/>
      <c r="AG165" s="244"/>
      <c r="AH165" s="244"/>
      <c r="AI165" s="244"/>
      <c r="AJ165" s="244"/>
      <c r="AK165" s="250"/>
      <c r="AL165" s="244"/>
      <c r="AM165" s="244"/>
      <c r="AN165" s="244"/>
      <c r="AO165" s="251"/>
      <c r="AP165" s="244"/>
      <c r="AQ165" s="244"/>
      <c r="AR165" s="244"/>
      <c r="AS165" s="244"/>
      <c r="AT165" s="252"/>
      <c r="AU165" s="244"/>
      <c r="AV165" s="244"/>
      <c r="AW165" s="244"/>
      <c r="AX165" s="25"/>
      <c r="AY165" s="244"/>
      <c r="AZ165" s="244"/>
      <c r="BA165" s="244"/>
      <c r="BB165" s="244"/>
      <c r="BC165" s="244"/>
      <c r="BD165" s="244"/>
      <c r="BE165" s="244"/>
      <c r="BF165" s="244"/>
      <c r="BG165" s="244"/>
      <c r="BH165" s="244"/>
      <c r="BI165" s="244"/>
      <c r="BJ165" s="242"/>
      <c r="BK165" s="242"/>
      <c r="BL165" s="244"/>
      <c r="BM165" s="244"/>
      <c r="BN165" s="244"/>
      <c r="BO165" s="244"/>
      <c r="BP165" s="244"/>
      <c r="BQ165" s="244"/>
      <c r="BR165" s="244"/>
      <c r="BS165" s="244"/>
      <c r="BT165" s="244"/>
      <c r="BU165" s="242"/>
      <c r="BV165" s="244"/>
      <c r="CC165" s="136" t="str">
        <f aca="false">CONCATENATE(A165,B165)</f>
        <v/>
      </c>
    </row>
    <row r="166" customFormat="false" ht="13.8" hidden="false" customHeight="false" outlineLevel="0" collapsed="false">
      <c r="A166" s="241"/>
      <c r="B166" s="242"/>
      <c r="C166" s="242"/>
      <c r="D166" s="242"/>
      <c r="E166" s="242"/>
      <c r="F166" s="242"/>
      <c r="G166" s="244"/>
      <c r="H166" s="244"/>
      <c r="I166" s="244"/>
      <c r="J166" s="245"/>
      <c r="K166" s="244"/>
      <c r="L166" s="244"/>
      <c r="M166" s="244"/>
      <c r="N166" s="244"/>
      <c r="O166" s="244"/>
      <c r="P166" s="244"/>
      <c r="Q166" s="244"/>
      <c r="R166" s="244"/>
      <c r="S166" s="244"/>
      <c r="T166" s="246"/>
      <c r="U166" s="246"/>
      <c r="V166" s="244"/>
      <c r="W166" s="247"/>
      <c r="X166" s="248"/>
      <c r="Y166" s="244"/>
      <c r="Z166" s="244"/>
      <c r="AA166" s="244"/>
      <c r="AB166" s="244"/>
      <c r="AC166" s="249"/>
      <c r="AD166" s="249"/>
      <c r="AE166" s="244"/>
      <c r="AF166" s="244"/>
      <c r="AG166" s="244"/>
      <c r="AH166" s="244"/>
      <c r="AI166" s="244"/>
      <c r="AJ166" s="244"/>
      <c r="AK166" s="250"/>
      <c r="AL166" s="244"/>
      <c r="AM166" s="244"/>
      <c r="AN166" s="244"/>
      <c r="AO166" s="251"/>
      <c r="AP166" s="244"/>
      <c r="AQ166" s="244"/>
      <c r="AR166" s="244"/>
      <c r="AS166" s="244"/>
      <c r="AT166" s="252"/>
      <c r="AU166" s="244"/>
      <c r="AV166" s="244"/>
      <c r="AW166" s="244"/>
      <c r="AX166" s="25"/>
      <c r="AY166" s="244"/>
      <c r="AZ166" s="244"/>
      <c r="BA166" s="244"/>
      <c r="BB166" s="244"/>
      <c r="BC166" s="244"/>
      <c r="BD166" s="244"/>
      <c r="BE166" s="244"/>
      <c r="BF166" s="244"/>
      <c r="BG166" s="244"/>
      <c r="BH166" s="244"/>
      <c r="BI166" s="244"/>
      <c r="BJ166" s="242"/>
      <c r="BK166" s="242"/>
      <c r="BL166" s="244"/>
      <c r="BM166" s="244"/>
      <c r="BN166" s="244"/>
      <c r="BO166" s="244"/>
      <c r="BP166" s="244"/>
      <c r="BQ166" s="244"/>
      <c r="BR166" s="244"/>
      <c r="BS166" s="244"/>
      <c r="BT166" s="244"/>
      <c r="BU166" s="242"/>
      <c r="BV166" s="244"/>
      <c r="CC166" s="136" t="str">
        <f aca="false">CONCATENATE(A166,B166)</f>
        <v/>
      </c>
    </row>
    <row r="167" customFormat="false" ht="13.8" hidden="false" customHeight="false" outlineLevel="0" collapsed="false">
      <c r="A167" s="241"/>
      <c r="B167" s="242"/>
      <c r="C167" s="242"/>
      <c r="D167" s="242"/>
      <c r="E167" s="242"/>
      <c r="F167" s="242"/>
      <c r="G167" s="244"/>
      <c r="H167" s="244"/>
      <c r="I167" s="244"/>
      <c r="J167" s="245"/>
      <c r="K167" s="244"/>
      <c r="L167" s="244"/>
      <c r="M167" s="244"/>
      <c r="N167" s="244"/>
      <c r="O167" s="244"/>
      <c r="P167" s="244"/>
      <c r="Q167" s="244"/>
      <c r="R167" s="244"/>
      <c r="S167" s="244"/>
      <c r="T167" s="246"/>
      <c r="U167" s="246"/>
      <c r="V167" s="244"/>
      <c r="W167" s="247"/>
      <c r="X167" s="248"/>
      <c r="Y167" s="244"/>
      <c r="Z167" s="244"/>
      <c r="AA167" s="244"/>
      <c r="AB167" s="244"/>
      <c r="AC167" s="249"/>
      <c r="AD167" s="249"/>
      <c r="AE167" s="244"/>
      <c r="AF167" s="244"/>
      <c r="AG167" s="244"/>
      <c r="AH167" s="244"/>
      <c r="AI167" s="244"/>
      <c r="AJ167" s="244"/>
      <c r="AK167" s="250"/>
      <c r="AL167" s="244"/>
      <c r="AM167" s="244"/>
      <c r="AN167" s="244"/>
      <c r="AO167" s="251"/>
      <c r="AP167" s="244"/>
      <c r="AQ167" s="244"/>
      <c r="AR167" s="244"/>
      <c r="AS167" s="244"/>
      <c r="AT167" s="252"/>
      <c r="AU167" s="244"/>
      <c r="AV167" s="244"/>
      <c r="AW167" s="244"/>
      <c r="AX167" s="25"/>
      <c r="AY167" s="244"/>
      <c r="AZ167" s="244"/>
      <c r="BA167" s="244"/>
      <c r="BB167" s="244"/>
      <c r="BC167" s="244"/>
      <c r="BD167" s="244"/>
      <c r="BE167" s="244"/>
      <c r="BF167" s="244"/>
      <c r="BG167" s="244"/>
      <c r="BH167" s="244"/>
      <c r="BI167" s="244"/>
      <c r="BJ167" s="242"/>
      <c r="BK167" s="242"/>
      <c r="BL167" s="244"/>
      <c r="BM167" s="244"/>
      <c r="BN167" s="244"/>
      <c r="BO167" s="244"/>
      <c r="BP167" s="244"/>
      <c r="BQ167" s="244"/>
      <c r="BR167" s="244"/>
      <c r="BS167" s="244"/>
      <c r="BT167" s="244"/>
      <c r="BU167" s="242"/>
      <c r="BV167" s="244"/>
      <c r="CC167" s="136" t="str">
        <f aca="false">CONCATENATE(A167,B167)</f>
        <v/>
      </c>
    </row>
    <row r="168" customFormat="false" ht="13.8" hidden="false" customHeight="false" outlineLevel="0" collapsed="false">
      <c r="A168" s="241"/>
      <c r="B168" s="242"/>
      <c r="C168" s="242"/>
      <c r="D168" s="242"/>
      <c r="E168" s="242"/>
      <c r="F168" s="242"/>
      <c r="G168" s="244"/>
      <c r="H168" s="244"/>
      <c r="I168" s="244"/>
      <c r="J168" s="245"/>
      <c r="K168" s="244"/>
      <c r="L168" s="244"/>
      <c r="M168" s="244"/>
      <c r="N168" s="244"/>
      <c r="O168" s="244"/>
      <c r="P168" s="244"/>
      <c r="Q168" s="244"/>
      <c r="R168" s="244"/>
      <c r="S168" s="244"/>
      <c r="T168" s="246"/>
      <c r="U168" s="246"/>
      <c r="V168" s="244"/>
      <c r="W168" s="247"/>
      <c r="X168" s="248"/>
      <c r="Y168" s="244"/>
      <c r="Z168" s="244"/>
      <c r="AA168" s="244"/>
      <c r="AB168" s="244"/>
      <c r="AC168" s="249"/>
      <c r="AD168" s="249"/>
      <c r="AE168" s="244"/>
      <c r="AF168" s="244"/>
      <c r="AG168" s="244"/>
      <c r="AH168" s="244"/>
      <c r="AI168" s="244"/>
      <c r="AJ168" s="244"/>
      <c r="AK168" s="250"/>
      <c r="AL168" s="244"/>
      <c r="AM168" s="244"/>
      <c r="AN168" s="244"/>
      <c r="AO168" s="251"/>
      <c r="AP168" s="244"/>
      <c r="AQ168" s="244"/>
      <c r="AR168" s="244"/>
      <c r="AS168" s="244"/>
      <c r="AT168" s="252"/>
      <c r="AU168" s="244"/>
      <c r="AV168" s="244"/>
      <c r="AW168" s="244"/>
      <c r="AX168" s="25"/>
      <c r="AY168" s="244"/>
      <c r="AZ168" s="244"/>
      <c r="BA168" s="244"/>
      <c r="BB168" s="244"/>
      <c r="BC168" s="244"/>
      <c r="BD168" s="244"/>
      <c r="BE168" s="244"/>
      <c r="BF168" s="244"/>
      <c r="BG168" s="244"/>
      <c r="BH168" s="244"/>
      <c r="BI168" s="244"/>
      <c r="BJ168" s="242"/>
      <c r="BK168" s="242"/>
      <c r="BL168" s="244"/>
      <c r="BM168" s="244"/>
      <c r="BN168" s="244"/>
      <c r="BO168" s="244"/>
      <c r="BP168" s="244"/>
      <c r="BQ168" s="244"/>
      <c r="BR168" s="244"/>
      <c r="BS168" s="244"/>
      <c r="BT168" s="244"/>
      <c r="BU168" s="242"/>
      <c r="BV168" s="244"/>
      <c r="CC168" s="136" t="str">
        <f aca="false">CONCATENATE(A168,B168)</f>
        <v/>
      </c>
    </row>
    <row r="169" customFormat="false" ht="13.8" hidden="false" customHeight="false" outlineLevel="0" collapsed="false">
      <c r="A169" s="241"/>
      <c r="B169" s="242"/>
      <c r="C169" s="242"/>
      <c r="D169" s="242"/>
      <c r="E169" s="242"/>
      <c r="F169" s="242"/>
      <c r="G169" s="244"/>
      <c r="H169" s="244"/>
      <c r="I169" s="244"/>
      <c r="J169" s="245"/>
      <c r="K169" s="244"/>
      <c r="L169" s="244"/>
      <c r="M169" s="244"/>
      <c r="N169" s="244"/>
      <c r="O169" s="244"/>
      <c r="P169" s="244"/>
      <c r="Q169" s="244"/>
      <c r="R169" s="244"/>
      <c r="S169" s="244"/>
      <c r="T169" s="246"/>
      <c r="U169" s="246"/>
      <c r="V169" s="244"/>
      <c r="W169" s="247"/>
      <c r="X169" s="248"/>
      <c r="Y169" s="244"/>
      <c r="Z169" s="244"/>
      <c r="AA169" s="244"/>
      <c r="AB169" s="244"/>
      <c r="AC169" s="249"/>
      <c r="AD169" s="249"/>
      <c r="AE169" s="244"/>
      <c r="AF169" s="244"/>
      <c r="AG169" s="244"/>
      <c r="AH169" s="244"/>
      <c r="AI169" s="244"/>
      <c r="AJ169" s="244"/>
      <c r="AK169" s="250"/>
      <c r="AL169" s="244"/>
      <c r="AM169" s="244"/>
      <c r="AN169" s="244"/>
      <c r="AO169" s="251"/>
      <c r="AP169" s="244"/>
      <c r="AQ169" s="244"/>
      <c r="AR169" s="244"/>
      <c r="AS169" s="244"/>
      <c r="AT169" s="252"/>
      <c r="AU169" s="244"/>
      <c r="AV169" s="244"/>
      <c r="AW169" s="244"/>
      <c r="AX169" s="25"/>
      <c r="AY169" s="244"/>
      <c r="AZ169" s="244"/>
      <c r="BA169" s="244"/>
      <c r="BB169" s="244"/>
      <c r="BC169" s="244"/>
      <c r="BD169" s="244"/>
      <c r="BE169" s="244"/>
      <c r="BF169" s="244"/>
      <c r="BG169" s="244"/>
      <c r="BH169" s="244"/>
      <c r="BI169" s="244"/>
      <c r="BJ169" s="242"/>
      <c r="BK169" s="242"/>
      <c r="BL169" s="244"/>
      <c r="BM169" s="244"/>
      <c r="BN169" s="244"/>
      <c r="BO169" s="244"/>
      <c r="BP169" s="244"/>
      <c r="BQ169" s="244"/>
      <c r="BR169" s="244"/>
      <c r="BS169" s="244"/>
      <c r="BT169" s="244"/>
      <c r="BU169" s="242"/>
      <c r="BV169" s="244"/>
      <c r="CC169" s="136" t="str">
        <f aca="false">CONCATENATE(A169,B169)</f>
        <v/>
      </c>
    </row>
    <row r="170" customFormat="false" ht="13.8" hidden="false" customHeight="false" outlineLevel="0" collapsed="false">
      <c r="A170" s="241"/>
      <c r="B170" s="242"/>
      <c r="C170" s="242"/>
      <c r="D170" s="242"/>
      <c r="E170" s="242"/>
      <c r="F170" s="242"/>
      <c r="G170" s="244"/>
      <c r="H170" s="244"/>
      <c r="I170" s="244"/>
      <c r="J170" s="245"/>
      <c r="K170" s="244"/>
      <c r="L170" s="244"/>
      <c r="M170" s="244"/>
      <c r="N170" s="244"/>
      <c r="O170" s="244"/>
      <c r="P170" s="244"/>
      <c r="Q170" s="244"/>
      <c r="R170" s="244"/>
      <c r="S170" s="244"/>
      <c r="T170" s="246"/>
      <c r="U170" s="246"/>
      <c r="V170" s="244"/>
      <c r="W170" s="247"/>
      <c r="X170" s="248"/>
      <c r="Y170" s="244"/>
      <c r="Z170" s="244"/>
      <c r="AA170" s="244"/>
      <c r="AB170" s="244"/>
      <c r="AC170" s="249"/>
      <c r="AD170" s="249"/>
      <c r="AE170" s="244"/>
      <c r="AF170" s="244"/>
      <c r="AG170" s="244"/>
      <c r="AH170" s="244"/>
      <c r="AI170" s="244"/>
      <c r="AJ170" s="244"/>
      <c r="AK170" s="250"/>
      <c r="AL170" s="244"/>
      <c r="AM170" s="244"/>
      <c r="AN170" s="244"/>
      <c r="AO170" s="251"/>
      <c r="AP170" s="244"/>
      <c r="AQ170" s="244"/>
      <c r="AR170" s="244"/>
      <c r="AS170" s="244"/>
      <c r="AT170" s="252"/>
      <c r="AU170" s="244"/>
      <c r="AV170" s="244"/>
      <c r="AW170" s="244"/>
      <c r="AX170" s="25"/>
      <c r="AY170" s="244"/>
      <c r="AZ170" s="244"/>
      <c r="BA170" s="244"/>
      <c r="BB170" s="244"/>
      <c r="BC170" s="244"/>
      <c r="BD170" s="244"/>
      <c r="BE170" s="244"/>
      <c r="BF170" s="244"/>
      <c r="BG170" s="244"/>
      <c r="BH170" s="244"/>
      <c r="BI170" s="244"/>
      <c r="BJ170" s="242"/>
      <c r="BK170" s="242"/>
      <c r="BL170" s="244"/>
      <c r="BM170" s="244"/>
      <c r="BN170" s="244"/>
      <c r="BO170" s="244"/>
      <c r="BP170" s="244"/>
      <c r="BQ170" s="244"/>
      <c r="BR170" s="244"/>
      <c r="BS170" s="244"/>
      <c r="BT170" s="244"/>
      <c r="BU170" s="242"/>
      <c r="BV170" s="244"/>
      <c r="CC170" s="136" t="str">
        <f aca="false">CONCATENATE(A170,B170)</f>
        <v/>
      </c>
    </row>
    <row r="171" customFormat="false" ht="13.8" hidden="false" customHeight="false" outlineLevel="0" collapsed="false">
      <c r="A171" s="241"/>
      <c r="B171" s="242"/>
      <c r="C171" s="242"/>
      <c r="D171" s="242"/>
      <c r="E171" s="242"/>
      <c r="F171" s="242"/>
      <c r="G171" s="244"/>
      <c r="H171" s="244"/>
      <c r="I171" s="244"/>
      <c r="J171" s="245"/>
      <c r="K171" s="244"/>
      <c r="L171" s="244"/>
      <c r="M171" s="244"/>
      <c r="N171" s="244"/>
      <c r="O171" s="244"/>
      <c r="P171" s="244"/>
      <c r="Q171" s="244"/>
      <c r="R171" s="244"/>
      <c r="S171" s="244"/>
      <c r="T171" s="246"/>
      <c r="U171" s="246"/>
      <c r="V171" s="244"/>
      <c r="W171" s="247"/>
      <c r="X171" s="248"/>
      <c r="Y171" s="244"/>
      <c r="Z171" s="244"/>
      <c r="AA171" s="244"/>
      <c r="AB171" s="244"/>
      <c r="AC171" s="249"/>
      <c r="AD171" s="249"/>
      <c r="AE171" s="244"/>
      <c r="AF171" s="244"/>
      <c r="AG171" s="244"/>
      <c r="AH171" s="244"/>
      <c r="AI171" s="244"/>
      <c r="AJ171" s="244"/>
      <c r="AK171" s="250"/>
      <c r="AL171" s="244"/>
      <c r="AM171" s="244"/>
      <c r="AN171" s="244"/>
      <c r="AO171" s="251"/>
      <c r="AP171" s="244"/>
      <c r="AQ171" s="244"/>
      <c r="AR171" s="244"/>
      <c r="AS171" s="244"/>
      <c r="AT171" s="252"/>
      <c r="AU171" s="244"/>
      <c r="AV171" s="244"/>
      <c r="AW171" s="244"/>
      <c r="AX171" s="25"/>
      <c r="AY171" s="244"/>
      <c r="AZ171" s="244"/>
      <c r="BA171" s="244"/>
      <c r="BB171" s="244"/>
      <c r="BC171" s="244"/>
      <c r="BD171" s="244"/>
      <c r="BE171" s="244"/>
      <c r="BF171" s="244"/>
      <c r="BG171" s="244"/>
      <c r="BH171" s="244"/>
      <c r="BI171" s="244"/>
      <c r="BJ171" s="242"/>
      <c r="BK171" s="242"/>
      <c r="BL171" s="244"/>
      <c r="BM171" s="244"/>
      <c r="BN171" s="244"/>
      <c r="BO171" s="244"/>
      <c r="BP171" s="244"/>
      <c r="BQ171" s="244"/>
      <c r="BR171" s="244"/>
      <c r="BS171" s="244"/>
      <c r="BT171" s="244"/>
      <c r="BU171" s="242"/>
      <c r="BV171" s="244"/>
      <c r="CC171" s="136" t="str">
        <f aca="false">CONCATENATE(A171,B171)</f>
        <v/>
      </c>
    </row>
    <row r="172" customFormat="false" ht="13.8" hidden="false" customHeight="false" outlineLevel="0" collapsed="false">
      <c r="A172" s="241"/>
      <c r="B172" s="242"/>
      <c r="C172" s="242"/>
      <c r="D172" s="242"/>
      <c r="E172" s="242"/>
      <c r="F172" s="242"/>
      <c r="G172" s="244"/>
      <c r="H172" s="244"/>
      <c r="I172" s="244"/>
      <c r="J172" s="245"/>
      <c r="K172" s="244"/>
      <c r="L172" s="244"/>
      <c r="M172" s="244"/>
      <c r="N172" s="244"/>
      <c r="O172" s="244"/>
      <c r="P172" s="244"/>
      <c r="Q172" s="244"/>
      <c r="R172" s="244"/>
      <c r="S172" s="244"/>
      <c r="T172" s="246"/>
      <c r="U172" s="246"/>
      <c r="V172" s="244"/>
      <c r="W172" s="247"/>
      <c r="X172" s="248"/>
      <c r="Y172" s="244"/>
      <c r="Z172" s="244"/>
      <c r="AA172" s="244"/>
      <c r="AB172" s="244"/>
      <c r="AC172" s="249"/>
      <c r="AD172" s="249"/>
      <c r="AE172" s="244"/>
      <c r="AF172" s="244"/>
      <c r="AG172" s="244"/>
      <c r="AH172" s="244"/>
      <c r="AI172" s="244"/>
      <c r="AJ172" s="244"/>
      <c r="AK172" s="250"/>
      <c r="AL172" s="244"/>
      <c r="AM172" s="244"/>
      <c r="AN172" s="244"/>
      <c r="AO172" s="251"/>
      <c r="AP172" s="244"/>
      <c r="AQ172" s="244"/>
      <c r="AR172" s="244"/>
      <c r="AS172" s="244"/>
      <c r="AT172" s="252"/>
      <c r="AU172" s="244"/>
      <c r="AV172" s="244"/>
      <c r="AW172" s="244"/>
      <c r="AX172" s="25"/>
      <c r="AY172" s="244"/>
      <c r="AZ172" s="244"/>
      <c r="BA172" s="244"/>
      <c r="BB172" s="244"/>
      <c r="BC172" s="244"/>
      <c r="BD172" s="244"/>
      <c r="BE172" s="244"/>
      <c r="BF172" s="244"/>
      <c r="BG172" s="244"/>
      <c r="BH172" s="244"/>
      <c r="BI172" s="244"/>
      <c r="BJ172" s="242"/>
      <c r="BK172" s="242"/>
      <c r="BL172" s="244"/>
      <c r="BM172" s="244"/>
      <c r="BN172" s="244"/>
      <c r="BO172" s="244"/>
      <c r="BP172" s="244"/>
      <c r="BQ172" s="244"/>
      <c r="BR172" s="244"/>
      <c r="BS172" s="244"/>
      <c r="BT172" s="244"/>
      <c r="BU172" s="242"/>
      <c r="BV172" s="244"/>
      <c r="CC172" s="136" t="str">
        <f aca="false">CONCATENATE(A172,B172)</f>
        <v/>
      </c>
    </row>
    <row r="173" customFormat="false" ht="13.8" hidden="false" customHeight="false" outlineLevel="0" collapsed="false">
      <c r="A173" s="241"/>
      <c r="B173" s="242"/>
      <c r="C173" s="242"/>
      <c r="D173" s="242"/>
      <c r="E173" s="242"/>
      <c r="F173" s="242"/>
      <c r="G173" s="244"/>
      <c r="H173" s="244"/>
      <c r="I173" s="244"/>
      <c r="J173" s="245"/>
      <c r="K173" s="244"/>
      <c r="L173" s="244"/>
      <c r="M173" s="244"/>
      <c r="N173" s="244"/>
      <c r="O173" s="244"/>
      <c r="P173" s="244"/>
      <c r="Q173" s="244"/>
      <c r="R173" s="244"/>
      <c r="S173" s="244"/>
      <c r="T173" s="246"/>
      <c r="U173" s="246"/>
      <c r="V173" s="244"/>
      <c r="W173" s="247"/>
      <c r="X173" s="248"/>
      <c r="Y173" s="244"/>
      <c r="Z173" s="244"/>
      <c r="AA173" s="244"/>
      <c r="AB173" s="244"/>
      <c r="AC173" s="249"/>
      <c r="AD173" s="249"/>
      <c r="AE173" s="244"/>
      <c r="AF173" s="244"/>
      <c r="AG173" s="244"/>
      <c r="AH173" s="244"/>
      <c r="AI173" s="244"/>
      <c r="AJ173" s="244"/>
      <c r="AK173" s="250"/>
      <c r="AL173" s="244"/>
      <c r="AM173" s="244"/>
      <c r="AN173" s="244"/>
      <c r="AO173" s="251"/>
      <c r="AP173" s="244"/>
      <c r="AQ173" s="244"/>
      <c r="AR173" s="244"/>
      <c r="AS173" s="244"/>
      <c r="AT173" s="252"/>
      <c r="AU173" s="244"/>
      <c r="AV173" s="244"/>
      <c r="AW173" s="244"/>
      <c r="AX173" s="25"/>
      <c r="AY173" s="244"/>
      <c r="AZ173" s="244"/>
      <c r="BA173" s="244"/>
      <c r="BB173" s="244"/>
      <c r="BC173" s="244"/>
      <c r="BD173" s="244"/>
      <c r="BE173" s="244"/>
      <c r="BF173" s="244"/>
      <c r="BG173" s="244"/>
      <c r="BH173" s="244"/>
      <c r="BI173" s="244"/>
      <c r="BJ173" s="242"/>
      <c r="BK173" s="242"/>
      <c r="BL173" s="244"/>
      <c r="BM173" s="244"/>
      <c r="BN173" s="244"/>
      <c r="BO173" s="244"/>
      <c r="BP173" s="244"/>
      <c r="BQ173" s="244"/>
      <c r="BR173" s="244"/>
      <c r="BS173" s="244"/>
      <c r="BT173" s="244"/>
      <c r="BU173" s="242"/>
      <c r="BV173" s="244"/>
      <c r="CC173" s="136" t="str">
        <f aca="false">CONCATENATE(A173,B173)</f>
        <v/>
      </c>
    </row>
    <row r="174" customFormat="false" ht="13.8" hidden="false" customHeight="false" outlineLevel="0" collapsed="false">
      <c r="A174" s="241"/>
      <c r="B174" s="242"/>
      <c r="C174" s="242"/>
      <c r="D174" s="242"/>
      <c r="E174" s="242"/>
      <c r="F174" s="242"/>
      <c r="G174" s="244"/>
      <c r="H174" s="244"/>
      <c r="I174" s="244"/>
      <c r="J174" s="245"/>
      <c r="K174" s="244"/>
      <c r="L174" s="244"/>
      <c r="M174" s="244"/>
      <c r="N174" s="244"/>
      <c r="O174" s="244"/>
      <c r="P174" s="244"/>
      <c r="Q174" s="244"/>
      <c r="R174" s="244"/>
      <c r="S174" s="244"/>
      <c r="T174" s="246"/>
      <c r="U174" s="246"/>
      <c r="V174" s="244"/>
      <c r="W174" s="247"/>
      <c r="X174" s="248"/>
      <c r="Y174" s="244"/>
      <c r="Z174" s="244"/>
      <c r="AA174" s="244"/>
      <c r="AB174" s="244"/>
      <c r="AC174" s="249"/>
      <c r="AD174" s="249"/>
      <c r="AE174" s="244"/>
      <c r="AF174" s="244"/>
      <c r="AG174" s="244"/>
      <c r="AH174" s="244"/>
      <c r="AI174" s="244"/>
      <c r="AJ174" s="244"/>
      <c r="AK174" s="250"/>
      <c r="AL174" s="244"/>
      <c r="AM174" s="244"/>
      <c r="AN174" s="244"/>
      <c r="AO174" s="251"/>
      <c r="AP174" s="244"/>
      <c r="AQ174" s="244"/>
      <c r="AR174" s="244"/>
      <c r="AS174" s="244"/>
      <c r="AT174" s="252"/>
      <c r="AU174" s="244"/>
      <c r="AV174" s="244"/>
      <c r="AW174" s="244"/>
      <c r="AX174" s="25"/>
      <c r="AY174" s="244"/>
      <c r="AZ174" s="244"/>
      <c r="BA174" s="244"/>
      <c r="BB174" s="244"/>
      <c r="BC174" s="244"/>
      <c r="BD174" s="244"/>
      <c r="BE174" s="244"/>
      <c r="BF174" s="244"/>
      <c r="BG174" s="244"/>
      <c r="BH174" s="244"/>
      <c r="BI174" s="244"/>
      <c r="BJ174" s="242"/>
      <c r="BK174" s="242"/>
      <c r="BL174" s="244"/>
      <c r="BM174" s="244"/>
      <c r="BN174" s="244"/>
      <c r="BO174" s="244"/>
      <c r="BP174" s="244"/>
      <c r="BQ174" s="244"/>
      <c r="BR174" s="244"/>
      <c r="BS174" s="244"/>
      <c r="BT174" s="244"/>
      <c r="BU174" s="242"/>
      <c r="BV174" s="244"/>
      <c r="CC174" s="136" t="str">
        <f aca="false">CONCATENATE(A174,B174)</f>
        <v/>
      </c>
    </row>
    <row r="175" customFormat="false" ht="13.8" hidden="false" customHeight="false" outlineLevel="0" collapsed="false">
      <c r="A175" s="241"/>
      <c r="B175" s="242"/>
      <c r="C175" s="242"/>
      <c r="D175" s="242"/>
      <c r="E175" s="242"/>
      <c r="F175" s="242"/>
      <c r="G175" s="244"/>
      <c r="H175" s="244"/>
      <c r="I175" s="244"/>
      <c r="J175" s="245"/>
      <c r="K175" s="244"/>
      <c r="L175" s="244"/>
      <c r="M175" s="244"/>
      <c r="N175" s="244"/>
      <c r="O175" s="244"/>
      <c r="P175" s="244"/>
      <c r="Q175" s="244"/>
      <c r="R175" s="244"/>
      <c r="S175" s="244"/>
      <c r="T175" s="246"/>
      <c r="U175" s="246"/>
      <c r="V175" s="244"/>
      <c r="W175" s="247"/>
      <c r="X175" s="248"/>
      <c r="Y175" s="244"/>
      <c r="Z175" s="244"/>
      <c r="AA175" s="244"/>
      <c r="AB175" s="244"/>
      <c r="AC175" s="249"/>
      <c r="AD175" s="249"/>
      <c r="AE175" s="244"/>
      <c r="AF175" s="244"/>
      <c r="AG175" s="244"/>
      <c r="AH175" s="244"/>
      <c r="AI175" s="244"/>
      <c r="AJ175" s="244"/>
      <c r="AK175" s="250"/>
      <c r="AL175" s="244"/>
      <c r="AM175" s="244"/>
      <c r="AN175" s="244"/>
      <c r="AO175" s="251"/>
      <c r="AP175" s="244"/>
      <c r="AQ175" s="244"/>
      <c r="AR175" s="244"/>
      <c r="AS175" s="244"/>
      <c r="AT175" s="252"/>
      <c r="AU175" s="244"/>
      <c r="AV175" s="244"/>
      <c r="AW175" s="244"/>
      <c r="AX175" s="25"/>
      <c r="AY175" s="244"/>
      <c r="AZ175" s="244"/>
      <c r="BA175" s="244"/>
      <c r="BB175" s="244"/>
      <c r="BC175" s="244"/>
      <c r="BD175" s="244"/>
      <c r="BE175" s="244"/>
      <c r="BF175" s="244"/>
      <c r="BG175" s="244"/>
      <c r="BH175" s="244"/>
      <c r="BI175" s="244"/>
      <c r="BJ175" s="242"/>
      <c r="BK175" s="242"/>
      <c r="BL175" s="244"/>
      <c r="BM175" s="244"/>
      <c r="BN175" s="244"/>
      <c r="BO175" s="244"/>
      <c r="BP175" s="244"/>
      <c r="BQ175" s="244"/>
      <c r="BR175" s="244"/>
      <c r="BS175" s="244"/>
      <c r="BT175" s="244"/>
      <c r="BU175" s="242"/>
      <c r="BV175" s="244"/>
      <c r="CC175" s="136" t="str">
        <f aca="false">CONCATENATE(A175,B175)</f>
        <v/>
      </c>
    </row>
    <row r="176" customFormat="false" ht="13.8" hidden="false" customHeight="false" outlineLevel="0" collapsed="false">
      <c r="A176" s="241"/>
      <c r="B176" s="242"/>
      <c r="C176" s="242"/>
      <c r="D176" s="242"/>
      <c r="E176" s="242"/>
      <c r="F176" s="242"/>
      <c r="G176" s="244"/>
      <c r="H176" s="244"/>
      <c r="I176" s="244"/>
      <c r="J176" s="245"/>
      <c r="K176" s="244"/>
      <c r="L176" s="244"/>
      <c r="M176" s="244"/>
      <c r="N176" s="244"/>
      <c r="O176" s="244"/>
      <c r="P176" s="244"/>
      <c r="Q176" s="244"/>
      <c r="R176" s="244"/>
      <c r="S176" s="244"/>
      <c r="T176" s="246"/>
      <c r="U176" s="246"/>
      <c r="V176" s="244"/>
      <c r="W176" s="247"/>
      <c r="X176" s="248"/>
      <c r="Y176" s="244"/>
      <c r="Z176" s="244"/>
      <c r="AA176" s="244"/>
      <c r="AB176" s="244"/>
      <c r="AC176" s="249"/>
      <c r="AD176" s="249"/>
      <c r="AE176" s="244"/>
      <c r="AF176" s="244"/>
      <c r="AG176" s="244"/>
      <c r="AH176" s="244"/>
      <c r="AI176" s="244"/>
      <c r="AJ176" s="244"/>
      <c r="AK176" s="250"/>
      <c r="AL176" s="244"/>
      <c r="AM176" s="244"/>
      <c r="AN176" s="244"/>
      <c r="AO176" s="251"/>
      <c r="AP176" s="244"/>
      <c r="AQ176" s="244"/>
      <c r="AR176" s="244"/>
      <c r="AS176" s="244"/>
      <c r="AT176" s="252"/>
      <c r="AU176" s="244"/>
      <c r="AV176" s="244"/>
      <c r="AW176" s="244"/>
      <c r="AX176" s="25"/>
      <c r="AY176" s="244"/>
      <c r="AZ176" s="244"/>
      <c r="BA176" s="244"/>
      <c r="BB176" s="244"/>
      <c r="BC176" s="244"/>
      <c r="BD176" s="244"/>
      <c r="BE176" s="244"/>
      <c r="BF176" s="244"/>
      <c r="BG176" s="244"/>
      <c r="BH176" s="244"/>
      <c r="BI176" s="244"/>
      <c r="BJ176" s="242"/>
      <c r="BK176" s="242"/>
      <c r="BL176" s="244"/>
      <c r="BM176" s="244"/>
      <c r="BN176" s="244"/>
      <c r="BO176" s="244"/>
      <c r="BP176" s="244"/>
      <c r="BQ176" s="244"/>
      <c r="BR176" s="244"/>
      <c r="BS176" s="244"/>
      <c r="BT176" s="244"/>
      <c r="BU176" s="242"/>
      <c r="BV176" s="244"/>
      <c r="CC176" s="136" t="str">
        <f aca="false">CONCATENATE(A176,B176)</f>
        <v/>
      </c>
    </row>
    <row r="177" customFormat="false" ht="13.8" hidden="false" customHeight="false" outlineLevel="0" collapsed="false">
      <c r="A177" s="241"/>
      <c r="B177" s="242"/>
      <c r="C177" s="242"/>
      <c r="D177" s="242"/>
      <c r="E177" s="242"/>
      <c r="F177" s="242"/>
      <c r="G177" s="244"/>
      <c r="H177" s="244"/>
      <c r="I177" s="244"/>
      <c r="J177" s="245"/>
      <c r="K177" s="244"/>
      <c r="L177" s="244"/>
      <c r="M177" s="244"/>
      <c r="N177" s="244"/>
      <c r="O177" s="244"/>
      <c r="P177" s="244"/>
      <c r="Q177" s="244"/>
      <c r="R177" s="244"/>
      <c r="S177" s="244"/>
      <c r="T177" s="246"/>
      <c r="U177" s="246"/>
      <c r="V177" s="244"/>
      <c r="W177" s="247"/>
      <c r="X177" s="248"/>
      <c r="Y177" s="244"/>
      <c r="Z177" s="244"/>
      <c r="AA177" s="244"/>
      <c r="AB177" s="244"/>
      <c r="AC177" s="249"/>
      <c r="AD177" s="249"/>
      <c r="AE177" s="244"/>
      <c r="AF177" s="244"/>
      <c r="AG177" s="244"/>
      <c r="AH177" s="244"/>
      <c r="AI177" s="244"/>
      <c r="AJ177" s="244"/>
      <c r="AK177" s="250"/>
      <c r="AL177" s="244"/>
      <c r="AM177" s="244"/>
      <c r="AN177" s="244"/>
      <c r="AO177" s="251"/>
      <c r="AP177" s="244"/>
      <c r="AQ177" s="244"/>
      <c r="AR177" s="244"/>
      <c r="AS177" s="244"/>
      <c r="AT177" s="252"/>
      <c r="AU177" s="244"/>
      <c r="AV177" s="244"/>
      <c r="AW177" s="244"/>
      <c r="AX177" s="25"/>
      <c r="AY177" s="244"/>
      <c r="AZ177" s="244"/>
      <c r="BA177" s="244"/>
      <c r="BB177" s="244"/>
      <c r="BC177" s="244"/>
      <c r="BD177" s="244"/>
      <c r="BE177" s="244"/>
      <c r="BF177" s="244"/>
      <c r="BG177" s="244"/>
      <c r="BH177" s="244"/>
      <c r="BI177" s="244"/>
      <c r="BJ177" s="242"/>
      <c r="BK177" s="242"/>
      <c r="BL177" s="244"/>
      <c r="BM177" s="244"/>
      <c r="BN177" s="244"/>
      <c r="BO177" s="244"/>
      <c r="BP177" s="244"/>
      <c r="BQ177" s="244"/>
      <c r="BR177" s="244"/>
      <c r="BS177" s="244"/>
      <c r="BT177" s="244"/>
      <c r="BU177" s="242"/>
      <c r="BV177" s="244"/>
      <c r="CC177" s="136" t="str">
        <f aca="false">CONCATENATE(A177,B177)</f>
        <v/>
      </c>
    </row>
    <row r="178" customFormat="false" ht="13.8" hidden="false" customHeight="false" outlineLevel="0" collapsed="false">
      <c r="A178" s="241"/>
      <c r="B178" s="242"/>
      <c r="C178" s="242"/>
      <c r="D178" s="242"/>
      <c r="E178" s="242"/>
      <c r="F178" s="242"/>
      <c r="G178" s="244"/>
      <c r="H178" s="244"/>
      <c r="I178" s="244"/>
      <c r="J178" s="245"/>
      <c r="K178" s="244"/>
      <c r="L178" s="244"/>
      <c r="M178" s="244"/>
      <c r="N178" s="244"/>
      <c r="O178" s="244"/>
      <c r="P178" s="244"/>
      <c r="Q178" s="244"/>
      <c r="R178" s="244"/>
      <c r="S178" s="244"/>
      <c r="T178" s="246"/>
      <c r="U178" s="246"/>
      <c r="V178" s="244"/>
      <c r="W178" s="247"/>
      <c r="X178" s="248"/>
      <c r="Y178" s="244"/>
      <c r="Z178" s="244"/>
      <c r="AA178" s="244"/>
      <c r="AB178" s="244"/>
      <c r="AC178" s="249"/>
      <c r="AD178" s="249"/>
      <c r="AE178" s="244"/>
      <c r="AF178" s="244"/>
      <c r="AG178" s="244"/>
      <c r="AH178" s="244"/>
      <c r="AI178" s="244"/>
      <c r="AJ178" s="244"/>
      <c r="AK178" s="250"/>
      <c r="AL178" s="244"/>
      <c r="AM178" s="244"/>
      <c r="AN178" s="244"/>
      <c r="AO178" s="251"/>
      <c r="AP178" s="244"/>
      <c r="AQ178" s="244"/>
      <c r="AR178" s="244"/>
      <c r="AS178" s="244"/>
      <c r="AT178" s="252"/>
      <c r="AU178" s="244"/>
      <c r="AV178" s="244"/>
      <c r="AW178" s="244"/>
      <c r="AX178" s="25"/>
      <c r="AY178" s="244"/>
      <c r="AZ178" s="244"/>
      <c r="BA178" s="244"/>
      <c r="BB178" s="244"/>
      <c r="BC178" s="244"/>
      <c r="BD178" s="244"/>
      <c r="BE178" s="244"/>
      <c r="BF178" s="244"/>
      <c r="BG178" s="244"/>
      <c r="BH178" s="244"/>
      <c r="BI178" s="244"/>
      <c r="BJ178" s="242"/>
      <c r="BK178" s="242"/>
      <c r="BL178" s="244"/>
      <c r="BM178" s="244"/>
      <c r="BN178" s="244"/>
      <c r="BO178" s="244"/>
      <c r="BP178" s="244"/>
      <c r="BQ178" s="244"/>
      <c r="BR178" s="244"/>
      <c r="BS178" s="244"/>
      <c r="BT178" s="244"/>
      <c r="BU178" s="242"/>
      <c r="BV178" s="244"/>
      <c r="CC178" s="136" t="str">
        <f aca="false">CONCATENATE(A178,B178)</f>
        <v/>
      </c>
    </row>
    <row r="179" customFormat="false" ht="13.8" hidden="false" customHeight="false" outlineLevel="0" collapsed="false">
      <c r="A179" s="241"/>
      <c r="B179" s="242"/>
      <c r="C179" s="242"/>
      <c r="D179" s="242"/>
      <c r="E179" s="242"/>
      <c r="F179" s="242"/>
      <c r="G179" s="244"/>
      <c r="H179" s="244"/>
      <c r="I179" s="244"/>
      <c r="J179" s="245"/>
      <c r="K179" s="244"/>
      <c r="L179" s="244"/>
      <c r="M179" s="244"/>
      <c r="N179" s="244"/>
      <c r="O179" s="244"/>
      <c r="P179" s="244"/>
      <c r="Q179" s="244"/>
      <c r="R179" s="244"/>
      <c r="S179" s="244"/>
      <c r="T179" s="246"/>
      <c r="U179" s="246"/>
      <c r="V179" s="244"/>
      <c r="W179" s="247"/>
      <c r="X179" s="248"/>
      <c r="Y179" s="244"/>
      <c r="Z179" s="244"/>
      <c r="AA179" s="244"/>
      <c r="AB179" s="244"/>
      <c r="AC179" s="249"/>
      <c r="AD179" s="249"/>
      <c r="AE179" s="244"/>
      <c r="AF179" s="244"/>
      <c r="AG179" s="244"/>
      <c r="AH179" s="244"/>
      <c r="AI179" s="244"/>
      <c r="AJ179" s="244"/>
      <c r="AK179" s="250"/>
      <c r="AL179" s="244"/>
      <c r="AM179" s="244"/>
      <c r="AN179" s="244"/>
      <c r="AO179" s="251"/>
      <c r="AP179" s="244"/>
      <c r="AQ179" s="244"/>
      <c r="AR179" s="244"/>
      <c r="AS179" s="244"/>
      <c r="AT179" s="252"/>
      <c r="AU179" s="244"/>
      <c r="AV179" s="244"/>
      <c r="AW179" s="244"/>
      <c r="AX179" s="25"/>
      <c r="AY179" s="244"/>
      <c r="AZ179" s="244"/>
      <c r="BA179" s="244"/>
      <c r="BB179" s="244"/>
      <c r="BC179" s="244"/>
      <c r="BD179" s="244"/>
      <c r="BE179" s="244"/>
      <c r="BF179" s="244"/>
      <c r="BG179" s="244"/>
      <c r="BH179" s="244"/>
      <c r="BI179" s="244"/>
      <c r="BJ179" s="242"/>
      <c r="BK179" s="242"/>
      <c r="BL179" s="244"/>
      <c r="BM179" s="244"/>
      <c r="BN179" s="244"/>
      <c r="BO179" s="244"/>
      <c r="BP179" s="244"/>
      <c r="BQ179" s="244"/>
      <c r="BR179" s="244"/>
      <c r="BS179" s="244"/>
      <c r="BT179" s="244"/>
      <c r="BU179" s="242"/>
      <c r="BV179" s="244"/>
      <c r="CC179" s="136" t="str">
        <f aca="false">CONCATENATE(A179,B179)</f>
        <v/>
      </c>
    </row>
    <row r="180" customFormat="false" ht="13.8" hidden="false" customHeight="false" outlineLevel="0" collapsed="false">
      <c r="A180" s="241"/>
      <c r="B180" s="242"/>
      <c r="C180" s="242"/>
      <c r="D180" s="242"/>
      <c r="E180" s="242"/>
      <c r="F180" s="242"/>
      <c r="G180" s="244"/>
      <c r="H180" s="244"/>
      <c r="I180" s="244"/>
      <c r="J180" s="245"/>
      <c r="K180" s="244"/>
      <c r="L180" s="244"/>
      <c r="M180" s="244"/>
      <c r="N180" s="244"/>
      <c r="O180" s="244"/>
      <c r="P180" s="244"/>
      <c r="Q180" s="244"/>
      <c r="R180" s="244"/>
      <c r="S180" s="244"/>
      <c r="T180" s="246"/>
      <c r="U180" s="246"/>
      <c r="V180" s="244"/>
      <c r="W180" s="247"/>
      <c r="X180" s="248"/>
      <c r="Y180" s="244"/>
      <c r="Z180" s="244"/>
      <c r="AA180" s="244"/>
      <c r="AB180" s="244"/>
      <c r="AC180" s="249"/>
      <c r="AD180" s="249"/>
      <c r="AE180" s="244"/>
      <c r="AF180" s="244"/>
      <c r="AG180" s="244"/>
      <c r="AH180" s="244"/>
      <c r="AI180" s="244"/>
      <c r="AJ180" s="244"/>
      <c r="AK180" s="250"/>
      <c r="AL180" s="244"/>
      <c r="AM180" s="244"/>
      <c r="AN180" s="244"/>
      <c r="AO180" s="251"/>
      <c r="AP180" s="244"/>
      <c r="AQ180" s="244"/>
      <c r="AR180" s="244"/>
      <c r="AS180" s="244"/>
      <c r="AT180" s="252"/>
      <c r="AU180" s="244"/>
      <c r="AV180" s="244"/>
      <c r="AW180" s="244"/>
      <c r="AX180" s="25"/>
      <c r="AY180" s="244"/>
      <c r="AZ180" s="244"/>
      <c r="BA180" s="244"/>
      <c r="BB180" s="244"/>
      <c r="BC180" s="244"/>
      <c r="BD180" s="244"/>
      <c r="BE180" s="244"/>
      <c r="BF180" s="244"/>
      <c r="BG180" s="244"/>
      <c r="BH180" s="244"/>
      <c r="BI180" s="244"/>
      <c r="BJ180" s="242"/>
      <c r="BK180" s="242"/>
      <c r="BL180" s="244"/>
      <c r="BM180" s="244"/>
      <c r="BN180" s="244"/>
      <c r="BO180" s="244"/>
      <c r="BP180" s="244"/>
      <c r="BQ180" s="244"/>
      <c r="BR180" s="244"/>
      <c r="BS180" s="244"/>
      <c r="BT180" s="244"/>
      <c r="BU180" s="242"/>
      <c r="BV180" s="244"/>
      <c r="CC180" s="136" t="str">
        <f aca="false">CONCATENATE(A180,B180)</f>
        <v/>
      </c>
    </row>
    <row r="181" customFormat="false" ht="13.8" hidden="false" customHeight="false" outlineLevel="0" collapsed="false">
      <c r="A181" s="241"/>
      <c r="B181" s="242"/>
      <c r="C181" s="242"/>
      <c r="D181" s="242"/>
      <c r="E181" s="242"/>
      <c r="F181" s="242"/>
      <c r="G181" s="244"/>
      <c r="H181" s="244"/>
      <c r="I181" s="244"/>
      <c r="J181" s="245"/>
      <c r="K181" s="244"/>
      <c r="L181" s="244"/>
      <c r="M181" s="244"/>
      <c r="N181" s="244"/>
      <c r="O181" s="244"/>
      <c r="P181" s="244"/>
      <c r="Q181" s="244"/>
      <c r="R181" s="244"/>
      <c r="S181" s="244"/>
      <c r="T181" s="246"/>
      <c r="U181" s="246"/>
      <c r="V181" s="244"/>
      <c r="W181" s="247"/>
      <c r="X181" s="248"/>
      <c r="Y181" s="244"/>
      <c r="Z181" s="244"/>
      <c r="AA181" s="244"/>
      <c r="AB181" s="244"/>
      <c r="AC181" s="249"/>
      <c r="AD181" s="249"/>
      <c r="AE181" s="244"/>
      <c r="AF181" s="244"/>
      <c r="AG181" s="244"/>
      <c r="AH181" s="244"/>
      <c r="AI181" s="244"/>
      <c r="AJ181" s="244"/>
      <c r="AK181" s="250"/>
      <c r="AL181" s="244"/>
      <c r="AM181" s="244"/>
      <c r="AN181" s="244"/>
      <c r="AO181" s="251"/>
      <c r="AP181" s="244"/>
      <c r="AQ181" s="244"/>
      <c r="AR181" s="244"/>
      <c r="AS181" s="244"/>
      <c r="AT181" s="252"/>
      <c r="AU181" s="244"/>
      <c r="AV181" s="244"/>
      <c r="AW181" s="244"/>
      <c r="AX181" s="25"/>
      <c r="AY181" s="244"/>
      <c r="AZ181" s="244"/>
      <c r="BA181" s="244"/>
      <c r="BB181" s="244"/>
      <c r="BC181" s="244"/>
      <c r="BD181" s="244"/>
      <c r="BE181" s="244"/>
      <c r="BF181" s="244"/>
      <c r="BG181" s="244"/>
      <c r="BH181" s="244"/>
      <c r="BI181" s="244"/>
      <c r="BJ181" s="242"/>
      <c r="BK181" s="242"/>
      <c r="BL181" s="244"/>
      <c r="BM181" s="244"/>
      <c r="BN181" s="244"/>
      <c r="BO181" s="244"/>
      <c r="BP181" s="244"/>
      <c r="BQ181" s="244"/>
      <c r="BR181" s="244"/>
      <c r="BS181" s="244"/>
      <c r="BT181" s="244"/>
      <c r="BU181" s="242"/>
      <c r="BV181" s="244"/>
      <c r="CC181" s="136" t="str">
        <f aca="false">CONCATENATE(A181,B181)</f>
        <v/>
      </c>
    </row>
    <row r="182" customFormat="false" ht="13.8" hidden="false" customHeight="false" outlineLevel="0" collapsed="false">
      <c r="A182" s="241"/>
      <c r="B182" s="242"/>
      <c r="C182" s="242"/>
      <c r="D182" s="242"/>
      <c r="E182" s="242"/>
      <c r="F182" s="242"/>
      <c r="G182" s="244"/>
      <c r="H182" s="244"/>
      <c r="I182" s="244"/>
      <c r="J182" s="245"/>
      <c r="K182" s="244"/>
      <c r="L182" s="244"/>
      <c r="M182" s="244"/>
      <c r="N182" s="244"/>
      <c r="O182" s="244"/>
      <c r="P182" s="244"/>
      <c r="Q182" s="244"/>
      <c r="R182" s="244"/>
      <c r="S182" s="244"/>
      <c r="T182" s="246"/>
      <c r="U182" s="246"/>
      <c r="V182" s="244"/>
      <c r="W182" s="247"/>
      <c r="X182" s="248"/>
      <c r="Y182" s="244"/>
      <c r="Z182" s="244"/>
      <c r="AA182" s="244"/>
      <c r="AB182" s="244"/>
      <c r="AC182" s="249"/>
      <c r="AD182" s="249"/>
      <c r="AE182" s="244"/>
      <c r="AF182" s="244"/>
      <c r="AG182" s="244"/>
      <c r="AH182" s="244"/>
      <c r="AI182" s="244"/>
      <c r="AJ182" s="244"/>
      <c r="AK182" s="250"/>
      <c r="AL182" s="244"/>
      <c r="AM182" s="244"/>
      <c r="AN182" s="244"/>
      <c r="AO182" s="251"/>
      <c r="AP182" s="244"/>
      <c r="AQ182" s="244"/>
      <c r="AR182" s="244"/>
      <c r="AS182" s="244"/>
      <c r="AT182" s="252"/>
      <c r="AU182" s="244"/>
      <c r="AV182" s="244"/>
      <c r="AW182" s="244"/>
      <c r="AX182" s="25"/>
      <c r="AY182" s="244"/>
      <c r="AZ182" s="244"/>
      <c r="BA182" s="244"/>
      <c r="BB182" s="244"/>
      <c r="BC182" s="244"/>
      <c r="BD182" s="244"/>
      <c r="BE182" s="244"/>
      <c r="BF182" s="244"/>
      <c r="BG182" s="244"/>
      <c r="BH182" s="244"/>
      <c r="BI182" s="244"/>
      <c r="BJ182" s="242"/>
      <c r="BK182" s="242"/>
      <c r="BL182" s="244"/>
      <c r="BM182" s="244"/>
      <c r="BN182" s="244"/>
      <c r="BO182" s="244"/>
      <c r="BP182" s="244"/>
      <c r="BQ182" s="244"/>
      <c r="BR182" s="244"/>
      <c r="BS182" s="244"/>
      <c r="BT182" s="244"/>
      <c r="BU182" s="242"/>
      <c r="BV182" s="244"/>
      <c r="CC182" s="136" t="str">
        <f aca="false">CONCATENATE(A182,B182)</f>
        <v/>
      </c>
    </row>
    <row r="183" customFormat="false" ht="13.8" hidden="false" customHeight="false" outlineLevel="0" collapsed="false">
      <c r="A183" s="241"/>
      <c r="B183" s="242"/>
      <c r="C183" s="242"/>
      <c r="D183" s="242"/>
      <c r="E183" s="242"/>
      <c r="F183" s="242"/>
      <c r="G183" s="244"/>
      <c r="H183" s="244"/>
      <c r="I183" s="244"/>
      <c r="J183" s="245"/>
      <c r="K183" s="244"/>
      <c r="L183" s="244"/>
      <c r="M183" s="244"/>
      <c r="N183" s="244"/>
      <c r="O183" s="244"/>
      <c r="P183" s="244"/>
      <c r="Q183" s="244"/>
      <c r="R183" s="244"/>
      <c r="S183" s="244"/>
      <c r="T183" s="246"/>
      <c r="U183" s="246"/>
      <c r="V183" s="244"/>
      <c r="W183" s="247"/>
      <c r="X183" s="248"/>
      <c r="Y183" s="244"/>
      <c r="Z183" s="244"/>
      <c r="AA183" s="244"/>
      <c r="AB183" s="244"/>
      <c r="AC183" s="249"/>
      <c r="AD183" s="249"/>
      <c r="AE183" s="244"/>
      <c r="AF183" s="244"/>
      <c r="AG183" s="244"/>
      <c r="AH183" s="244"/>
      <c r="AI183" s="244"/>
      <c r="AJ183" s="244"/>
      <c r="AK183" s="250"/>
      <c r="AL183" s="244"/>
      <c r="AM183" s="244"/>
      <c r="AN183" s="244"/>
      <c r="AO183" s="251"/>
      <c r="AP183" s="244"/>
      <c r="AQ183" s="244"/>
      <c r="AR183" s="244"/>
      <c r="AS183" s="244"/>
      <c r="AT183" s="252"/>
      <c r="AU183" s="244"/>
      <c r="AV183" s="244"/>
      <c r="AW183" s="244"/>
      <c r="AX183" s="25"/>
      <c r="AY183" s="244"/>
      <c r="AZ183" s="244"/>
      <c r="BA183" s="244"/>
      <c r="BB183" s="244"/>
      <c r="BC183" s="244"/>
      <c r="BD183" s="244"/>
      <c r="BE183" s="244"/>
      <c r="BF183" s="244"/>
      <c r="BG183" s="244"/>
      <c r="BH183" s="244"/>
      <c r="BI183" s="244"/>
      <c r="BJ183" s="242"/>
      <c r="BK183" s="242"/>
      <c r="BL183" s="244"/>
      <c r="BM183" s="244"/>
      <c r="BN183" s="244"/>
      <c r="BO183" s="244"/>
      <c r="BP183" s="244"/>
      <c r="BQ183" s="244"/>
      <c r="BR183" s="244"/>
      <c r="BS183" s="244"/>
      <c r="BT183" s="244"/>
      <c r="BU183" s="242"/>
      <c r="BV183" s="244"/>
      <c r="CC183" s="136" t="str">
        <f aca="false">CONCATENATE(A183,B183)</f>
        <v/>
      </c>
    </row>
    <row r="184" customFormat="false" ht="13.8" hidden="false" customHeight="false" outlineLevel="0" collapsed="false">
      <c r="A184" s="241"/>
      <c r="B184" s="242"/>
      <c r="C184" s="242"/>
      <c r="D184" s="242"/>
      <c r="E184" s="242"/>
      <c r="F184" s="242"/>
      <c r="G184" s="244"/>
      <c r="H184" s="244"/>
      <c r="I184" s="244"/>
      <c r="J184" s="245"/>
      <c r="K184" s="244"/>
      <c r="L184" s="244"/>
      <c r="M184" s="244"/>
      <c r="N184" s="244"/>
      <c r="O184" s="244"/>
      <c r="P184" s="244"/>
      <c r="Q184" s="244"/>
      <c r="R184" s="244"/>
      <c r="S184" s="244"/>
      <c r="T184" s="246"/>
      <c r="U184" s="246"/>
      <c r="V184" s="244"/>
      <c r="W184" s="247"/>
      <c r="X184" s="248"/>
      <c r="Y184" s="244"/>
      <c r="Z184" s="244"/>
      <c r="AA184" s="244"/>
      <c r="AB184" s="244"/>
      <c r="AC184" s="249"/>
      <c r="AD184" s="249"/>
      <c r="AE184" s="244"/>
      <c r="AF184" s="244"/>
      <c r="AG184" s="244"/>
      <c r="AH184" s="244"/>
      <c r="AI184" s="244"/>
      <c r="AJ184" s="244"/>
      <c r="AK184" s="250"/>
      <c r="AL184" s="244"/>
      <c r="AM184" s="244"/>
      <c r="AN184" s="244"/>
      <c r="AO184" s="251"/>
      <c r="AP184" s="244"/>
      <c r="AQ184" s="244"/>
      <c r="AR184" s="244"/>
      <c r="AS184" s="244"/>
      <c r="AT184" s="252"/>
      <c r="AU184" s="244"/>
      <c r="AV184" s="244"/>
      <c r="AW184" s="244"/>
      <c r="AX184" s="25"/>
      <c r="AY184" s="244"/>
      <c r="AZ184" s="244"/>
      <c r="BA184" s="244"/>
      <c r="BB184" s="244"/>
      <c r="BC184" s="244"/>
      <c r="BD184" s="244"/>
      <c r="BE184" s="244"/>
      <c r="BF184" s="244"/>
      <c r="BG184" s="244"/>
      <c r="BH184" s="244"/>
      <c r="BI184" s="244"/>
      <c r="BJ184" s="242"/>
      <c r="BK184" s="242"/>
      <c r="BL184" s="244"/>
      <c r="BM184" s="244"/>
      <c r="BN184" s="244"/>
      <c r="BO184" s="244"/>
      <c r="BP184" s="244"/>
      <c r="BQ184" s="244"/>
      <c r="BR184" s="244"/>
      <c r="BS184" s="244"/>
      <c r="BT184" s="244"/>
      <c r="BU184" s="242"/>
      <c r="BV184" s="244"/>
      <c r="CC184" s="136" t="str">
        <f aca="false">CONCATENATE(A184,B184)</f>
        <v/>
      </c>
    </row>
    <row r="185" customFormat="false" ht="13.8" hidden="false" customHeight="false" outlineLevel="0" collapsed="false">
      <c r="A185" s="241"/>
      <c r="B185" s="242"/>
      <c r="C185" s="242"/>
      <c r="D185" s="242"/>
      <c r="E185" s="242"/>
      <c r="F185" s="242"/>
      <c r="G185" s="244"/>
      <c r="H185" s="244"/>
      <c r="I185" s="244"/>
      <c r="J185" s="245"/>
      <c r="K185" s="244"/>
      <c r="L185" s="244"/>
      <c r="M185" s="244"/>
      <c r="N185" s="244"/>
      <c r="O185" s="244"/>
      <c r="P185" s="244"/>
      <c r="Q185" s="244"/>
      <c r="R185" s="244"/>
      <c r="S185" s="244"/>
      <c r="T185" s="246"/>
      <c r="U185" s="246"/>
      <c r="V185" s="244"/>
      <c r="W185" s="247"/>
      <c r="X185" s="248"/>
      <c r="Y185" s="244"/>
      <c r="Z185" s="244"/>
      <c r="AA185" s="244"/>
      <c r="AB185" s="244"/>
      <c r="AC185" s="249"/>
      <c r="AD185" s="249"/>
      <c r="AE185" s="244"/>
      <c r="AF185" s="244"/>
      <c r="AG185" s="244"/>
      <c r="AH185" s="244"/>
      <c r="AI185" s="244"/>
      <c r="AJ185" s="244"/>
      <c r="AK185" s="250"/>
      <c r="AL185" s="244"/>
      <c r="AM185" s="244"/>
      <c r="AN185" s="244"/>
      <c r="AO185" s="251"/>
      <c r="AP185" s="244"/>
      <c r="AQ185" s="244"/>
      <c r="AR185" s="244"/>
      <c r="AS185" s="244"/>
      <c r="AT185" s="252"/>
      <c r="AU185" s="244"/>
      <c r="AV185" s="244"/>
      <c r="AW185" s="244"/>
      <c r="AX185" s="25"/>
      <c r="AY185" s="244"/>
      <c r="AZ185" s="244"/>
      <c r="BA185" s="244"/>
      <c r="BB185" s="244"/>
      <c r="BC185" s="244"/>
      <c r="BD185" s="244"/>
      <c r="BE185" s="244"/>
      <c r="BF185" s="244"/>
      <c r="BG185" s="244"/>
      <c r="BH185" s="244"/>
      <c r="BI185" s="244"/>
      <c r="BJ185" s="242"/>
      <c r="BK185" s="242"/>
      <c r="BL185" s="244"/>
      <c r="BM185" s="244"/>
      <c r="BN185" s="244"/>
      <c r="BO185" s="244"/>
      <c r="BP185" s="244"/>
      <c r="BQ185" s="244"/>
      <c r="BR185" s="244"/>
      <c r="BS185" s="244"/>
      <c r="BT185" s="244"/>
      <c r="BU185" s="242"/>
      <c r="BV185" s="244"/>
      <c r="CC185" s="136" t="str">
        <f aca="false">CONCATENATE(A185,B185)</f>
        <v/>
      </c>
    </row>
    <row r="186" customFormat="false" ht="13.8" hidden="false" customHeight="false" outlineLevel="0" collapsed="false">
      <c r="A186" s="241"/>
      <c r="B186" s="242"/>
      <c r="C186" s="242"/>
      <c r="D186" s="242"/>
      <c r="E186" s="242"/>
      <c r="F186" s="242"/>
      <c r="G186" s="244"/>
      <c r="H186" s="244"/>
      <c r="I186" s="244"/>
      <c r="J186" s="245"/>
      <c r="K186" s="244"/>
      <c r="L186" s="244"/>
      <c r="M186" s="244"/>
      <c r="N186" s="244"/>
      <c r="O186" s="244"/>
      <c r="P186" s="244"/>
      <c r="Q186" s="244"/>
      <c r="R186" s="244"/>
      <c r="S186" s="244"/>
      <c r="T186" s="246"/>
      <c r="U186" s="246"/>
      <c r="V186" s="244"/>
      <c r="W186" s="247"/>
      <c r="X186" s="248"/>
      <c r="Y186" s="244"/>
      <c r="Z186" s="244"/>
      <c r="AA186" s="244"/>
      <c r="AB186" s="244"/>
      <c r="AC186" s="249"/>
      <c r="AD186" s="249"/>
      <c r="AE186" s="244"/>
      <c r="AF186" s="244"/>
      <c r="AG186" s="244"/>
      <c r="AH186" s="244"/>
      <c r="AI186" s="244"/>
      <c r="AJ186" s="244"/>
      <c r="AK186" s="250"/>
      <c r="AL186" s="244"/>
      <c r="AM186" s="244"/>
      <c r="AN186" s="244"/>
      <c r="AO186" s="251"/>
      <c r="AP186" s="244"/>
      <c r="AQ186" s="244"/>
      <c r="AR186" s="244"/>
      <c r="AS186" s="244"/>
      <c r="AT186" s="252"/>
      <c r="AU186" s="244"/>
      <c r="AV186" s="244"/>
      <c r="AW186" s="244"/>
      <c r="AX186" s="25"/>
      <c r="AY186" s="244"/>
      <c r="AZ186" s="244"/>
      <c r="BA186" s="244"/>
      <c r="BB186" s="244"/>
      <c r="BC186" s="244"/>
      <c r="BD186" s="244"/>
      <c r="BE186" s="244"/>
      <c r="BF186" s="244"/>
      <c r="BG186" s="244"/>
      <c r="BH186" s="244"/>
      <c r="BI186" s="244"/>
      <c r="BJ186" s="242"/>
      <c r="BK186" s="242"/>
      <c r="BL186" s="244"/>
      <c r="BM186" s="244"/>
      <c r="BN186" s="244"/>
      <c r="BO186" s="244"/>
      <c r="BP186" s="244"/>
      <c r="BQ186" s="244"/>
      <c r="BR186" s="244"/>
      <c r="BS186" s="244"/>
      <c r="BT186" s="244"/>
      <c r="BU186" s="242"/>
      <c r="BV186" s="244"/>
      <c r="CC186" s="136" t="str">
        <f aca="false">CONCATENATE(A186,B186)</f>
        <v/>
      </c>
    </row>
    <row r="187" customFormat="false" ht="13.8" hidden="false" customHeight="false" outlineLevel="0" collapsed="false">
      <c r="A187" s="241"/>
      <c r="B187" s="242"/>
      <c r="C187" s="242"/>
      <c r="D187" s="242"/>
      <c r="E187" s="242"/>
      <c r="F187" s="242"/>
      <c r="G187" s="244"/>
      <c r="H187" s="244"/>
      <c r="I187" s="244"/>
      <c r="J187" s="245"/>
      <c r="K187" s="244"/>
      <c r="L187" s="244"/>
      <c r="M187" s="244"/>
      <c r="N187" s="244"/>
      <c r="O187" s="244"/>
      <c r="P187" s="244"/>
      <c r="Q187" s="244"/>
      <c r="R187" s="244"/>
      <c r="S187" s="244"/>
      <c r="T187" s="246"/>
      <c r="U187" s="246"/>
      <c r="V187" s="244"/>
      <c r="W187" s="247"/>
      <c r="X187" s="248"/>
      <c r="Y187" s="244"/>
      <c r="Z187" s="244"/>
      <c r="AA187" s="244"/>
      <c r="AB187" s="244"/>
      <c r="AC187" s="249"/>
      <c r="AD187" s="249"/>
      <c r="AE187" s="244"/>
      <c r="AF187" s="244"/>
      <c r="AG187" s="244"/>
      <c r="AH187" s="244"/>
      <c r="AI187" s="244"/>
      <c r="AJ187" s="244"/>
      <c r="AK187" s="250"/>
      <c r="AL187" s="244"/>
      <c r="AM187" s="244"/>
      <c r="AN187" s="244"/>
      <c r="AO187" s="251"/>
      <c r="AP187" s="244"/>
      <c r="AQ187" s="244"/>
      <c r="AR187" s="244"/>
      <c r="AS187" s="244"/>
      <c r="AT187" s="252"/>
      <c r="AU187" s="244"/>
      <c r="AV187" s="244"/>
      <c r="AW187" s="244"/>
      <c r="AX187" s="25"/>
      <c r="AY187" s="244"/>
      <c r="AZ187" s="244"/>
      <c r="BA187" s="244"/>
      <c r="BB187" s="244"/>
      <c r="BC187" s="244"/>
      <c r="BD187" s="244"/>
      <c r="BE187" s="244"/>
      <c r="BF187" s="244"/>
      <c r="BG187" s="244"/>
      <c r="BH187" s="244"/>
      <c r="BI187" s="244"/>
      <c r="BJ187" s="242"/>
      <c r="BK187" s="242"/>
      <c r="BL187" s="244"/>
      <c r="BM187" s="244"/>
      <c r="BN187" s="244"/>
      <c r="BO187" s="244"/>
      <c r="BP187" s="244"/>
      <c r="BQ187" s="244"/>
      <c r="BR187" s="244"/>
      <c r="BS187" s="244"/>
      <c r="BT187" s="244"/>
      <c r="BU187" s="242"/>
      <c r="BV187" s="244"/>
      <c r="CC187" s="136" t="str">
        <f aca="false">CONCATENATE(A187,B187)</f>
        <v/>
      </c>
    </row>
    <row r="188" customFormat="false" ht="13.8" hidden="false" customHeight="false" outlineLevel="0" collapsed="false">
      <c r="A188" s="241"/>
      <c r="B188" s="242"/>
      <c r="C188" s="242"/>
      <c r="D188" s="242"/>
      <c r="E188" s="242"/>
      <c r="F188" s="242"/>
      <c r="G188" s="244"/>
      <c r="H188" s="244"/>
      <c r="I188" s="244"/>
      <c r="J188" s="245"/>
      <c r="K188" s="244"/>
      <c r="L188" s="244"/>
      <c r="M188" s="244"/>
      <c r="N188" s="244"/>
      <c r="O188" s="244"/>
      <c r="P188" s="244"/>
      <c r="Q188" s="244"/>
      <c r="R188" s="244"/>
      <c r="S188" s="244"/>
      <c r="T188" s="246"/>
      <c r="U188" s="246"/>
      <c r="V188" s="244"/>
      <c r="W188" s="247"/>
      <c r="X188" s="248"/>
      <c r="Y188" s="244"/>
      <c r="Z188" s="244"/>
      <c r="AA188" s="244"/>
      <c r="AB188" s="244"/>
      <c r="AC188" s="249"/>
      <c r="AD188" s="249"/>
      <c r="AE188" s="244"/>
      <c r="AF188" s="244"/>
      <c r="AG188" s="244"/>
      <c r="AH188" s="244"/>
      <c r="AI188" s="244"/>
      <c r="AJ188" s="244"/>
      <c r="AK188" s="250"/>
      <c r="AL188" s="244"/>
      <c r="AM188" s="244"/>
      <c r="AN188" s="244"/>
      <c r="AO188" s="251"/>
      <c r="AP188" s="244"/>
      <c r="AQ188" s="244"/>
      <c r="AR188" s="244"/>
      <c r="AS188" s="244"/>
      <c r="AT188" s="252"/>
      <c r="AU188" s="244"/>
      <c r="AV188" s="244"/>
      <c r="AW188" s="244"/>
      <c r="AX188" s="25"/>
      <c r="AY188" s="244"/>
      <c r="AZ188" s="244"/>
      <c r="BA188" s="244"/>
      <c r="BB188" s="244"/>
      <c r="BC188" s="244"/>
      <c r="BD188" s="244"/>
      <c r="BE188" s="244"/>
      <c r="BF188" s="244"/>
      <c r="BG188" s="244"/>
      <c r="BH188" s="244"/>
      <c r="BI188" s="244"/>
      <c r="BJ188" s="242"/>
      <c r="BK188" s="242"/>
      <c r="BL188" s="244"/>
      <c r="BM188" s="244"/>
      <c r="BN188" s="244"/>
      <c r="BO188" s="244"/>
      <c r="BP188" s="244"/>
      <c r="BQ188" s="244"/>
      <c r="BR188" s="244"/>
      <c r="BS188" s="244"/>
      <c r="BT188" s="244"/>
      <c r="BU188" s="242"/>
      <c r="BV188" s="244"/>
      <c r="CC188" s="136" t="str">
        <f aca="false">CONCATENATE(A188,B188)</f>
        <v/>
      </c>
    </row>
    <row r="189" customFormat="false" ht="13.8" hidden="false" customHeight="false" outlineLevel="0" collapsed="false">
      <c r="A189" s="241"/>
      <c r="B189" s="242"/>
      <c r="C189" s="242"/>
      <c r="D189" s="242"/>
      <c r="E189" s="242"/>
      <c r="F189" s="242"/>
      <c r="G189" s="244"/>
      <c r="H189" s="244"/>
      <c r="I189" s="244"/>
      <c r="J189" s="245"/>
      <c r="K189" s="244"/>
      <c r="L189" s="244"/>
      <c r="M189" s="244"/>
      <c r="N189" s="244"/>
      <c r="O189" s="244"/>
      <c r="P189" s="244"/>
      <c r="Q189" s="244"/>
      <c r="R189" s="244"/>
      <c r="S189" s="244"/>
      <c r="T189" s="246"/>
      <c r="U189" s="246"/>
      <c r="V189" s="244"/>
      <c r="W189" s="247"/>
      <c r="X189" s="248"/>
      <c r="Y189" s="244"/>
      <c r="Z189" s="244"/>
      <c r="AA189" s="244"/>
      <c r="AB189" s="244"/>
      <c r="AC189" s="249"/>
      <c r="AD189" s="249"/>
      <c r="AE189" s="244"/>
      <c r="AF189" s="244"/>
      <c r="AG189" s="244"/>
      <c r="AH189" s="244"/>
      <c r="AI189" s="244"/>
      <c r="AJ189" s="244"/>
      <c r="AK189" s="250"/>
      <c r="AL189" s="244"/>
      <c r="AM189" s="244"/>
      <c r="AN189" s="244"/>
      <c r="AO189" s="251"/>
      <c r="AP189" s="244"/>
      <c r="AQ189" s="244"/>
      <c r="AR189" s="244"/>
      <c r="AS189" s="244"/>
      <c r="AT189" s="252"/>
      <c r="AU189" s="244"/>
      <c r="AV189" s="244"/>
      <c r="AW189" s="244"/>
      <c r="AX189" s="25"/>
      <c r="AY189" s="244"/>
      <c r="AZ189" s="244"/>
      <c r="BA189" s="244"/>
      <c r="BB189" s="244"/>
      <c r="BC189" s="244"/>
      <c r="BD189" s="244"/>
      <c r="BE189" s="244"/>
      <c r="BF189" s="244"/>
      <c r="BG189" s="244"/>
      <c r="BH189" s="244"/>
      <c r="BI189" s="244"/>
      <c r="BJ189" s="242"/>
      <c r="BK189" s="242"/>
      <c r="BL189" s="244"/>
      <c r="BM189" s="244"/>
      <c r="BN189" s="244"/>
      <c r="BO189" s="244"/>
      <c r="BP189" s="244"/>
      <c r="BQ189" s="244"/>
      <c r="BR189" s="244"/>
      <c r="BS189" s="244"/>
      <c r="BT189" s="244"/>
      <c r="BU189" s="242"/>
      <c r="BV189" s="244"/>
      <c r="CC189" s="136" t="str">
        <f aca="false">CONCATENATE(A189,B189)</f>
        <v/>
      </c>
    </row>
    <row r="190" customFormat="false" ht="13.8" hidden="false" customHeight="false" outlineLevel="0" collapsed="false">
      <c r="A190" s="241"/>
      <c r="B190" s="242"/>
      <c r="C190" s="242"/>
      <c r="D190" s="242"/>
      <c r="E190" s="242"/>
      <c r="F190" s="242"/>
      <c r="G190" s="244"/>
      <c r="H190" s="244"/>
      <c r="I190" s="244"/>
      <c r="J190" s="245"/>
      <c r="K190" s="244"/>
      <c r="L190" s="244"/>
      <c r="M190" s="244"/>
      <c r="N190" s="244"/>
      <c r="O190" s="244"/>
      <c r="P190" s="244"/>
      <c r="Q190" s="244"/>
      <c r="R190" s="244"/>
      <c r="S190" s="244"/>
      <c r="T190" s="246"/>
      <c r="U190" s="246"/>
      <c r="V190" s="244"/>
      <c r="W190" s="247"/>
      <c r="X190" s="248"/>
      <c r="Y190" s="244"/>
      <c r="Z190" s="244"/>
      <c r="AA190" s="244"/>
      <c r="AB190" s="244"/>
      <c r="AC190" s="249"/>
      <c r="AD190" s="249"/>
      <c r="AE190" s="244"/>
      <c r="AF190" s="244"/>
      <c r="AG190" s="244"/>
      <c r="AH190" s="244"/>
      <c r="AI190" s="244"/>
      <c r="AJ190" s="244"/>
      <c r="AK190" s="250"/>
      <c r="AL190" s="244"/>
      <c r="AM190" s="244"/>
      <c r="AN190" s="244"/>
      <c r="AO190" s="251"/>
      <c r="AP190" s="244"/>
      <c r="AQ190" s="244"/>
      <c r="AR190" s="244"/>
      <c r="AS190" s="244"/>
      <c r="AT190" s="252"/>
      <c r="AU190" s="244"/>
      <c r="AV190" s="244"/>
      <c r="AW190" s="244"/>
      <c r="AX190" s="25"/>
      <c r="AY190" s="244"/>
      <c r="AZ190" s="244"/>
      <c r="BA190" s="244"/>
      <c r="BB190" s="244"/>
      <c r="BC190" s="244"/>
      <c r="BD190" s="244"/>
      <c r="BE190" s="244"/>
      <c r="BF190" s="244"/>
      <c r="BG190" s="244"/>
      <c r="BH190" s="244"/>
      <c r="BI190" s="244"/>
      <c r="BJ190" s="242"/>
      <c r="BK190" s="242"/>
      <c r="BL190" s="244"/>
      <c r="BM190" s="244"/>
      <c r="BN190" s="244"/>
      <c r="BO190" s="244"/>
      <c r="BP190" s="244"/>
      <c r="BQ190" s="244"/>
      <c r="BR190" s="244"/>
      <c r="BS190" s="244"/>
      <c r="BT190" s="244"/>
      <c r="BU190" s="242"/>
      <c r="BV190" s="244"/>
      <c r="CC190" s="136" t="str">
        <f aca="false">CONCATENATE(A190,B190)</f>
        <v/>
      </c>
    </row>
    <row r="191" customFormat="false" ht="13.8" hidden="false" customHeight="false" outlineLevel="0" collapsed="false">
      <c r="A191" s="241"/>
      <c r="B191" s="242"/>
      <c r="C191" s="242"/>
      <c r="D191" s="242"/>
      <c r="E191" s="242"/>
      <c r="F191" s="242"/>
      <c r="G191" s="244"/>
      <c r="H191" s="244"/>
      <c r="I191" s="244"/>
      <c r="J191" s="245"/>
      <c r="K191" s="244"/>
      <c r="L191" s="244"/>
      <c r="M191" s="244"/>
      <c r="N191" s="244"/>
      <c r="O191" s="244"/>
      <c r="P191" s="244"/>
      <c r="Q191" s="244"/>
      <c r="R191" s="244"/>
      <c r="S191" s="244"/>
      <c r="T191" s="246"/>
      <c r="U191" s="246"/>
      <c r="V191" s="244"/>
      <c r="W191" s="247"/>
      <c r="X191" s="248"/>
      <c r="Y191" s="244"/>
      <c r="Z191" s="244"/>
      <c r="AA191" s="244"/>
      <c r="AB191" s="244"/>
      <c r="AC191" s="249"/>
      <c r="AD191" s="249"/>
      <c r="AE191" s="244"/>
      <c r="AF191" s="244"/>
      <c r="AG191" s="244"/>
      <c r="AH191" s="244"/>
      <c r="AI191" s="244"/>
      <c r="AJ191" s="244"/>
      <c r="AK191" s="250"/>
      <c r="AL191" s="244"/>
      <c r="AM191" s="244"/>
      <c r="AN191" s="244"/>
      <c r="AO191" s="251"/>
      <c r="AP191" s="244"/>
      <c r="AQ191" s="244"/>
      <c r="AR191" s="244"/>
      <c r="AS191" s="244"/>
      <c r="AT191" s="252"/>
      <c r="AU191" s="244"/>
      <c r="AV191" s="244"/>
      <c r="AW191" s="244"/>
      <c r="AX191" s="25"/>
      <c r="AY191" s="244"/>
      <c r="AZ191" s="244"/>
      <c r="BA191" s="244"/>
      <c r="BB191" s="244"/>
      <c r="BC191" s="244"/>
      <c r="BD191" s="244"/>
      <c r="BE191" s="244"/>
      <c r="BF191" s="244"/>
      <c r="BG191" s="244"/>
      <c r="BH191" s="244"/>
      <c r="BI191" s="244"/>
      <c r="BJ191" s="242"/>
      <c r="BK191" s="242"/>
      <c r="BL191" s="244"/>
      <c r="BM191" s="244"/>
      <c r="BN191" s="244"/>
      <c r="BO191" s="244"/>
      <c r="BP191" s="244"/>
      <c r="BQ191" s="244"/>
      <c r="BR191" s="244"/>
      <c r="BS191" s="244"/>
      <c r="BT191" s="244"/>
      <c r="BU191" s="242"/>
      <c r="BV191" s="244"/>
      <c r="CC191" s="136" t="str">
        <f aca="false">CONCATENATE(A191,B191)</f>
        <v/>
      </c>
    </row>
    <row r="192" customFormat="false" ht="13.8" hidden="false" customHeight="false" outlineLevel="0" collapsed="false">
      <c r="A192" s="241"/>
      <c r="B192" s="242"/>
      <c r="C192" s="242"/>
      <c r="D192" s="242"/>
      <c r="E192" s="242"/>
      <c r="F192" s="242"/>
      <c r="G192" s="244"/>
      <c r="H192" s="244"/>
      <c r="I192" s="244"/>
      <c r="J192" s="245"/>
      <c r="K192" s="244"/>
      <c r="L192" s="244"/>
      <c r="M192" s="244"/>
      <c r="N192" s="244"/>
      <c r="O192" s="244"/>
      <c r="P192" s="244"/>
      <c r="Q192" s="244"/>
      <c r="R192" s="244"/>
      <c r="S192" s="244"/>
      <c r="T192" s="246"/>
      <c r="U192" s="246"/>
      <c r="V192" s="244"/>
      <c r="W192" s="247"/>
      <c r="X192" s="248"/>
      <c r="Y192" s="244"/>
      <c r="Z192" s="244"/>
      <c r="AA192" s="244"/>
      <c r="AB192" s="244"/>
      <c r="AC192" s="249"/>
      <c r="AD192" s="249"/>
      <c r="AE192" s="244"/>
      <c r="AF192" s="244"/>
      <c r="AG192" s="244"/>
      <c r="AH192" s="244"/>
      <c r="AI192" s="244"/>
      <c r="AJ192" s="244"/>
      <c r="AK192" s="250"/>
      <c r="AL192" s="244"/>
      <c r="AM192" s="244"/>
      <c r="AN192" s="244"/>
      <c r="AO192" s="251"/>
      <c r="AP192" s="244"/>
      <c r="AQ192" s="244"/>
      <c r="AR192" s="244"/>
      <c r="AS192" s="244"/>
      <c r="AT192" s="252"/>
      <c r="AU192" s="244"/>
      <c r="AV192" s="244"/>
      <c r="AW192" s="244"/>
      <c r="AX192" s="25"/>
      <c r="AY192" s="244"/>
      <c r="AZ192" s="244"/>
      <c r="BA192" s="244"/>
      <c r="BB192" s="244"/>
      <c r="BC192" s="244"/>
      <c r="BD192" s="244"/>
      <c r="BE192" s="244"/>
      <c r="BF192" s="244"/>
      <c r="BG192" s="244"/>
      <c r="BH192" s="244"/>
      <c r="BI192" s="244"/>
      <c r="BJ192" s="242"/>
      <c r="BK192" s="242"/>
      <c r="BL192" s="244"/>
      <c r="BM192" s="244"/>
      <c r="BN192" s="244"/>
      <c r="BO192" s="244"/>
      <c r="BP192" s="244"/>
      <c r="BQ192" s="244"/>
      <c r="BR192" s="244"/>
      <c r="BS192" s="244"/>
      <c r="BT192" s="244"/>
      <c r="BU192" s="242"/>
      <c r="BV192" s="244"/>
      <c r="CC192" s="136" t="str">
        <f aca="false">CONCATENATE(A192,B192)</f>
        <v/>
      </c>
    </row>
    <row r="193" customFormat="false" ht="13.8" hidden="false" customHeight="false" outlineLevel="0" collapsed="false">
      <c r="A193" s="241"/>
      <c r="B193" s="242"/>
      <c r="C193" s="242"/>
      <c r="D193" s="242"/>
      <c r="E193" s="242"/>
      <c r="F193" s="242"/>
      <c r="G193" s="244"/>
      <c r="H193" s="244"/>
      <c r="I193" s="244"/>
      <c r="J193" s="245"/>
      <c r="K193" s="244"/>
      <c r="L193" s="244"/>
      <c r="M193" s="244"/>
      <c r="N193" s="244"/>
      <c r="O193" s="244"/>
      <c r="P193" s="244"/>
      <c r="Q193" s="244"/>
      <c r="R193" s="244"/>
      <c r="S193" s="244"/>
      <c r="T193" s="246"/>
      <c r="U193" s="246"/>
      <c r="V193" s="244"/>
      <c r="W193" s="247"/>
      <c r="X193" s="248"/>
      <c r="Y193" s="244"/>
      <c r="Z193" s="244"/>
      <c r="AA193" s="244"/>
      <c r="AB193" s="244"/>
      <c r="AC193" s="249"/>
      <c r="AD193" s="249"/>
      <c r="AE193" s="244"/>
      <c r="AF193" s="244"/>
      <c r="AG193" s="244"/>
      <c r="AH193" s="244"/>
      <c r="AI193" s="244"/>
      <c r="AJ193" s="244"/>
      <c r="AK193" s="250"/>
      <c r="AL193" s="244"/>
      <c r="AM193" s="244"/>
      <c r="AN193" s="244"/>
      <c r="AO193" s="251"/>
      <c r="AP193" s="244"/>
      <c r="AQ193" s="244"/>
      <c r="AR193" s="244"/>
      <c r="AS193" s="244"/>
      <c r="AT193" s="252"/>
      <c r="AU193" s="244"/>
      <c r="AV193" s="244"/>
      <c r="AW193" s="244"/>
      <c r="AX193" s="25"/>
      <c r="AY193" s="244"/>
      <c r="AZ193" s="244"/>
      <c r="BA193" s="244"/>
      <c r="BB193" s="244"/>
      <c r="BC193" s="244"/>
      <c r="BD193" s="244"/>
      <c r="BE193" s="244"/>
      <c r="BF193" s="244"/>
      <c r="BG193" s="244"/>
      <c r="BH193" s="244"/>
      <c r="BI193" s="244"/>
      <c r="BJ193" s="242"/>
      <c r="BK193" s="242"/>
      <c r="BL193" s="244"/>
      <c r="BM193" s="244"/>
      <c r="BN193" s="244"/>
      <c r="BO193" s="244"/>
      <c r="BP193" s="244"/>
      <c r="BQ193" s="244"/>
      <c r="BR193" s="244"/>
      <c r="BS193" s="244"/>
      <c r="BT193" s="244"/>
      <c r="BU193" s="242"/>
      <c r="BV193" s="244"/>
      <c r="CC193" s="136" t="str">
        <f aca="false">CONCATENATE(A193,B193)</f>
        <v/>
      </c>
    </row>
    <row r="194" customFormat="false" ht="13.8" hidden="false" customHeight="false" outlineLevel="0" collapsed="false">
      <c r="A194" s="241"/>
      <c r="B194" s="242"/>
      <c r="C194" s="242"/>
      <c r="D194" s="242"/>
      <c r="E194" s="242"/>
      <c r="F194" s="242"/>
      <c r="G194" s="244"/>
      <c r="H194" s="244"/>
      <c r="I194" s="244"/>
      <c r="J194" s="245"/>
      <c r="K194" s="244"/>
      <c r="L194" s="244"/>
      <c r="M194" s="244"/>
      <c r="N194" s="244"/>
      <c r="O194" s="244"/>
      <c r="P194" s="244"/>
      <c r="Q194" s="244"/>
      <c r="R194" s="244"/>
      <c r="S194" s="244"/>
      <c r="T194" s="246"/>
      <c r="U194" s="246"/>
      <c r="V194" s="244"/>
      <c r="W194" s="247"/>
      <c r="X194" s="248"/>
      <c r="Y194" s="244"/>
      <c r="Z194" s="244"/>
      <c r="AA194" s="244"/>
      <c r="AB194" s="244"/>
      <c r="AC194" s="249"/>
      <c r="AD194" s="249"/>
      <c r="AE194" s="244"/>
      <c r="AF194" s="244"/>
      <c r="AG194" s="244"/>
      <c r="AH194" s="244"/>
      <c r="AI194" s="244"/>
      <c r="AJ194" s="244"/>
      <c r="AK194" s="250"/>
      <c r="AL194" s="244"/>
      <c r="AM194" s="244"/>
      <c r="AN194" s="244"/>
      <c r="AO194" s="251"/>
      <c r="AP194" s="244"/>
      <c r="AQ194" s="244"/>
      <c r="AR194" s="244"/>
      <c r="AS194" s="244"/>
      <c r="AT194" s="252"/>
      <c r="AU194" s="244"/>
      <c r="AV194" s="244"/>
      <c r="AW194" s="244"/>
      <c r="AX194" s="25"/>
      <c r="AY194" s="244"/>
      <c r="AZ194" s="244"/>
      <c r="BA194" s="244"/>
      <c r="BB194" s="244"/>
      <c r="BC194" s="244"/>
      <c r="BD194" s="244"/>
      <c r="BE194" s="244"/>
      <c r="BF194" s="244"/>
      <c r="BG194" s="244"/>
      <c r="BH194" s="244"/>
      <c r="BI194" s="244"/>
      <c r="BJ194" s="242"/>
      <c r="BK194" s="242"/>
      <c r="BL194" s="244"/>
      <c r="BM194" s="244"/>
      <c r="BN194" s="244"/>
      <c r="BO194" s="244"/>
      <c r="BP194" s="244"/>
      <c r="BQ194" s="244"/>
      <c r="BR194" s="244"/>
      <c r="BS194" s="244"/>
      <c r="BT194" s="244"/>
      <c r="BU194" s="242"/>
      <c r="BV194" s="244"/>
      <c r="CC194" s="136" t="str">
        <f aca="false">CONCATENATE(A194,B194)</f>
        <v/>
      </c>
    </row>
    <row r="195" customFormat="false" ht="13.8" hidden="false" customHeight="false" outlineLevel="0" collapsed="false">
      <c r="A195" s="241"/>
      <c r="B195" s="242"/>
      <c r="C195" s="242"/>
      <c r="D195" s="242"/>
      <c r="E195" s="242"/>
      <c r="F195" s="242"/>
      <c r="G195" s="244"/>
      <c r="H195" s="244"/>
      <c r="I195" s="244"/>
      <c r="J195" s="245"/>
      <c r="K195" s="244"/>
      <c r="L195" s="244"/>
      <c r="M195" s="244"/>
      <c r="N195" s="244"/>
      <c r="O195" s="244"/>
      <c r="P195" s="244"/>
      <c r="Q195" s="244"/>
      <c r="R195" s="244"/>
      <c r="S195" s="244"/>
      <c r="T195" s="246"/>
      <c r="U195" s="246"/>
      <c r="V195" s="244"/>
      <c r="W195" s="247"/>
      <c r="X195" s="248"/>
      <c r="Y195" s="244"/>
      <c r="Z195" s="244"/>
      <c r="AA195" s="244"/>
      <c r="AB195" s="244"/>
      <c r="AC195" s="249"/>
      <c r="AD195" s="249"/>
      <c r="AE195" s="244"/>
      <c r="AF195" s="244"/>
      <c r="AG195" s="244"/>
      <c r="AH195" s="244"/>
      <c r="AI195" s="244"/>
      <c r="AJ195" s="244"/>
      <c r="AK195" s="250"/>
      <c r="AL195" s="244"/>
      <c r="AM195" s="244"/>
      <c r="AN195" s="244"/>
      <c r="AO195" s="251"/>
      <c r="AP195" s="244"/>
      <c r="AQ195" s="244"/>
      <c r="AR195" s="244"/>
      <c r="AS195" s="244"/>
      <c r="AT195" s="252"/>
      <c r="AU195" s="244"/>
      <c r="AV195" s="244"/>
      <c r="AW195" s="244"/>
      <c r="AX195" s="25"/>
      <c r="AY195" s="244"/>
      <c r="AZ195" s="244"/>
      <c r="BA195" s="244"/>
      <c r="BB195" s="244"/>
      <c r="BC195" s="244"/>
      <c r="BD195" s="244"/>
      <c r="BE195" s="244"/>
      <c r="BF195" s="244"/>
      <c r="BG195" s="244"/>
      <c r="BH195" s="244"/>
      <c r="BI195" s="244"/>
      <c r="BJ195" s="242"/>
      <c r="BK195" s="242"/>
      <c r="BL195" s="244"/>
      <c r="BM195" s="244"/>
      <c r="BN195" s="244"/>
      <c r="BO195" s="244"/>
      <c r="BP195" s="244"/>
      <c r="BQ195" s="244"/>
      <c r="BR195" s="244"/>
      <c r="BS195" s="244"/>
      <c r="BT195" s="244"/>
      <c r="BU195" s="242"/>
      <c r="BV195" s="244"/>
      <c r="CC195" s="136" t="str">
        <f aca="false">CONCATENATE(A195,B195)</f>
        <v/>
      </c>
    </row>
    <row r="196" customFormat="false" ht="13.8" hidden="false" customHeight="false" outlineLevel="0" collapsed="false">
      <c r="A196" s="241"/>
      <c r="B196" s="242"/>
      <c r="C196" s="242"/>
      <c r="D196" s="242"/>
      <c r="E196" s="242"/>
      <c r="F196" s="242"/>
      <c r="G196" s="244"/>
      <c r="H196" s="244"/>
      <c r="I196" s="244"/>
      <c r="J196" s="245"/>
      <c r="K196" s="244"/>
      <c r="L196" s="244"/>
      <c r="M196" s="244"/>
      <c r="N196" s="244"/>
      <c r="O196" s="244"/>
      <c r="P196" s="244"/>
      <c r="Q196" s="244"/>
      <c r="R196" s="244"/>
      <c r="S196" s="244"/>
      <c r="T196" s="246"/>
      <c r="U196" s="246"/>
      <c r="V196" s="244"/>
      <c r="W196" s="247"/>
      <c r="X196" s="248"/>
      <c r="Y196" s="244"/>
      <c r="Z196" s="244"/>
      <c r="AA196" s="244"/>
      <c r="AB196" s="244"/>
      <c r="AC196" s="249"/>
      <c r="AD196" s="249"/>
      <c r="AE196" s="244"/>
      <c r="AF196" s="244"/>
      <c r="AG196" s="244"/>
      <c r="AH196" s="244"/>
      <c r="AI196" s="244"/>
      <c r="AJ196" s="244"/>
      <c r="AK196" s="250"/>
      <c r="AL196" s="244"/>
      <c r="AM196" s="244"/>
      <c r="AN196" s="244"/>
      <c r="AO196" s="251"/>
      <c r="AP196" s="244"/>
      <c r="AQ196" s="244"/>
      <c r="AR196" s="244"/>
      <c r="AS196" s="244"/>
      <c r="AT196" s="252"/>
      <c r="AU196" s="244"/>
      <c r="AV196" s="244"/>
      <c r="AW196" s="244"/>
      <c r="AX196" s="25"/>
      <c r="AY196" s="244"/>
      <c r="AZ196" s="244"/>
      <c r="BA196" s="244"/>
      <c r="BB196" s="244"/>
      <c r="BC196" s="244"/>
      <c r="BD196" s="244"/>
      <c r="BE196" s="244"/>
      <c r="BF196" s="244"/>
      <c r="BG196" s="244"/>
      <c r="BH196" s="244"/>
      <c r="BI196" s="244"/>
      <c r="BJ196" s="242"/>
      <c r="BK196" s="242"/>
      <c r="BL196" s="244"/>
      <c r="BM196" s="244"/>
      <c r="BN196" s="244"/>
      <c r="BO196" s="244"/>
      <c r="BP196" s="244"/>
      <c r="BQ196" s="244"/>
      <c r="BR196" s="244"/>
      <c r="BS196" s="244"/>
      <c r="BT196" s="244"/>
      <c r="BU196" s="242"/>
      <c r="BV196" s="244"/>
      <c r="CC196" s="136" t="str">
        <f aca="false">CONCATENATE(A196,B196)</f>
        <v/>
      </c>
    </row>
    <row r="197" customFormat="false" ht="13.8" hidden="false" customHeight="false" outlineLevel="0" collapsed="false">
      <c r="A197" s="241"/>
      <c r="B197" s="242"/>
      <c r="C197" s="242"/>
      <c r="D197" s="242"/>
      <c r="E197" s="242"/>
      <c r="F197" s="242"/>
      <c r="G197" s="244"/>
      <c r="H197" s="244"/>
      <c r="I197" s="244"/>
      <c r="J197" s="245"/>
      <c r="K197" s="244"/>
      <c r="L197" s="244"/>
      <c r="M197" s="244"/>
      <c r="N197" s="244"/>
      <c r="O197" s="244"/>
      <c r="P197" s="244"/>
      <c r="Q197" s="244"/>
      <c r="R197" s="244"/>
      <c r="S197" s="244"/>
      <c r="T197" s="246"/>
      <c r="U197" s="246"/>
      <c r="V197" s="244"/>
      <c r="W197" s="247"/>
      <c r="X197" s="248"/>
      <c r="Y197" s="244"/>
      <c r="Z197" s="244"/>
      <c r="AA197" s="244"/>
      <c r="AB197" s="244"/>
      <c r="AC197" s="249"/>
      <c r="AD197" s="249"/>
      <c r="AE197" s="244"/>
      <c r="AF197" s="244"/>
      <c r="AG197" s="244"/>
      <c r="AH197" s="244"/>
      <c r="AI197" s="244"/>
      <c r="AJ197" s="244"/>
      <c r="AK197" s="250"/>
      <c r="AL197" s="244"/>
      <c r="AM197" s="244"/>
      <c r="AN197" s="244"/>
      <c r="AO197" s="251"/>
      <c r="AP197" s="244"/>
      <c r="AQ197" s="244"/>
      <c r="AR197" s="244"/>
      <c r="AS197" s="244"/>
      <c r="AT197" s="252"/>
      <c r="AU197" s="244"/>
      <c r="AV197" s="244"/>
      <c r="AW197" s="244"/>
      <c r="AX197" s="25"/>
      <c r="AY197" s="244"/>
      <c r="AZ197" s="244"/>
      <c r="BA197" s="244"/>
      <c r="BB197" s="244"/>
      <c r="BC197" s="244"/>
      <c r="BD197" s="244"/>
      <c r="BE197" s="244"/>
      <c r="BF197" s="244"/>
      <c r="BG197" s="244"/>
      <c r="BH197" s="244"/>
      <c r="BI197" s="244"/>
      <c r="BJ197" s="242"/>
      <c r="BK197" s="242"/>
      <c r="BL197" s="244"/>
      <c r="BM197" s="244"/>
      <c r="BN197" s="244"/>
      <c r="BO197" s="244"/>
      <c r="BP197" s="244"/>
      <c r="BQ197" s="244"/>
      <c r="BR197" s="244"/>
      <c r="BS197" s="244"/>
      <c r="BT197" s="244"/>
      <c r="BU197" s="242"/>
      <c r="BV197" s="244"/>
      <c r="CC197" s="136" t="str">
        <f aca="false">CONCATENATE(A197,B197)</f>
        <v/>
      </c>
    </row>
    <row r="198" customFormat="false" ht="13.8" hidden="false" customHeight="false" outlineLevel="0" collapsed="false">
      <c r="A198" s="241"/>
      <c r="B198" s="242"/>
      <c r="C198" s="242"/>
      <c r="D198" s="242"/>
      <c r="E198" s="242"/>
      <c r="F198" s="242"/>
      <c r="G198" s="244"/>
      <c r="H198" s="244"/>
      <c r="I198" s="244"/>
      <c r="J198" s="245"/>
      <c r="K198" s="244"/>
      <c r="L198" s="244"/>
      <c r="M198" s="244"/>
      <c r="N198" s="244"/>
      <c r="O198" s="244"/>
      <c r="P198" s="244"/>
      <c r="Q198" s="244"/>
      <c r="R198" s="244"/>
      <c r="S198" s="244"/>
      <c r="T198" s="246"/>
      <c r="U198" s="246"/>
      <c r="V198" s="244"/>
      <c r="W198" s="247"/>
      <c r="X198" s="248"/>
      <c r="Y198" s="244"/>
      <c r="Z198" s="244"/>
      <c r="AA198" s="244"/>
      <c r="AB198" s="244"/>
      <c r="AC198" s="249"/>
      <c r="AD198" s="249"/>
      <c r="AE198" s="244"/>
      <c r="AF198" s="244"/>
      <c r="AG198" s="244"/>
      <c r="AH198" s="244"/>
      <c r="AI198" s="244"/>
      <c r="AJ198" s="244"/>
      <c r="AK198" s="250"/>
      <c r="AL198" s="244"/>
      <c r="AM198" s="244"/>
      <c r="AN198" s="244"/>
      <c r="AO198" s="251"/>
      <c r="AP198" s="244"/>
      <c r="AQ198" s="244"/>
      <c r="AR198" s="244"/>
      <c r="AS198" s="244"/>
      <c r="AT198" s="252"/>
      <c r="AU198" s="244"/>
      <c r="AV198" s="244"/>
      <c r="AW198" s="244"/>
      <c r="AX198" s="25"/>
      <c r="AY198" s="244"/>
      <c r="AZ198" s="244"/>
      <c r="BA198" s="244"/>
      <c r="BB198" s="244"/>
      <c r="BC198" s="244"/>
      <c r="BD198" s="244"/>
      <c r="BE198" s="244"/>
      <c r="BF198" s="244"/>
      <c r="BG198" s="244"/>
      <c r="BH198" s="244"/>
      <c r="BI198" s="244"/>
      <c r="BJ198" s="242"/>
      <c r="BK198" s="242"/>
      <c r="BL198" s="244"/>
      <c r="BM198" s="244"/>
      <c r="BN198" s="244"/>
      <c r="BO198" s="244"/>
      <c r="BP198" s="244"/>
      <c r="BQ198" s="244"/>
      <c r="BR198" s="244"/>
      <c r="BS198" s="244"/>
      <c r="BT198" s="244"/>
      <c r="BU198" s="242"/>
      <c r="BV198" s="244"/>
      <c r="CC198" s="136" t="str">
        <f aca="false">CONCATENATE(A198,B198)</f>
        <v/>
      </c>
    </row>
    <row r="199" customFormat="false" ht="13.8" hidden="false" customHeight="false" outlineLevel="0" collapsed="false">
      <c r="A199" s="241"/>
      <c r="B199" s="242"/>
      <c r="C199" s="242"/>
      <c r="D199" s="242"/>
      <c r="E199" s="242"/>
      <c r="F199" s="242"/>
      <c r="G199" s="244"/>
      <c r="H199" s="244"/>
      <c r="I199" s="244"/>
      <c r="J199" s="245"/>
      <c r="K199" s="244"/>
      <c r="L199" s="244"/>
      <c r="M199" s="244"/>
      <c r="N199" s="244"/>
      <c r="O199" s="244"/>
      <c r="P199" s="244"/>
      <c r="Q199" s="244"/>
      <c r="R199" s="244"/>
      <c r="S199" s="244"/>
      <c r="T199" s="246"/>
      <c r="U199" s="246"/>
      <c r="V199" s="244"/>
      <c r="W199" s="247"/>
      <c r="X199" s="248"/>
      <c r="Y199" s="244"/>
      <c r="Z199" s="244"/>
      <c r="AA199" s="244"/>
      <c r="AB199" s="244"/>
      <c r="AC199" s="249"/>
      <c r="AD199" s="249"/>
      <c r="AE199" s="244"/>
      <c r="AF199" s="244"/>
      <c r="AG199" s="244"/>
      <c r="AH199" s="244"/>
      <c r="AI199" s="244"/>
      <c r="AJ199" s="244"/>
      <c r="AK199" s="250"/>
      <c r="AL199" s="244"/>
      <c r="AM199" s="244"/>
      <c r="AN199" s="244"/>
      <c r="AO199" s="251"/>
      <c r="AP199" s="244"/>
      <c r="AQ199" s="244"/>
      <c r="AR199" s="244"/>
      <c r="AS199" s="244"/>
      <c r="AT199" s="252"/>
      <c r="AU199" s="244"/>
      <c r="AV199" s="244"/>
      <c r="AW199" s="244"/>
      <c r="AX199" s="25"/>
      <c r="AY199" s="244"/>
      <c r="AZ199" s="244"/>
      <c r="BA199" s="244"/>
      <c r="BB199" s="244"/>
      <c r="BC199" s="244"/>
      <c r="BD199" s="244"/>
      <c r="BE199" s="244"/>
      <c r="BF199" s="244"/>
      <c r="BG199" s="244"/>
      <c r="BH199" s="244"/>
      <c r="BI199" s="244"/>
      <c r="BJ199" s="242"/>
      <c r="BK199" s="242"/>
      <c r="BL199" s="244"/>
      <c r="BM199" s="244"/>
      <c r="BN199" s="244"/>
      <c r="BO199" s="244"/>
      <c r="BP199" s="244"/>
      <c r="BQ199" s="244"/>
      <c r="BR199" s="244"/>
      <c r="BS199" s="244"/>
      <c r="BT199" s="244"/>
      <c r="BU199" s="242"/>
      <c r="BV199" s="244"/>
      <c r="CC199" s="136" t="str">
        <f aca="false">CONCATENATE(A199,B199)</f>
        <v/>
      </c>
    </row>
    <row r="200" customFormat="false" ht="13.8" hidden="false" customHeight="false" outlineLevel="0" collapsed="false">
      <c r="A200" s="241"/>
      <c r="B200" s="242"/>
      <c r="C200" s="242"/>
      <c r="D200" s="242"/>
      <c r="E200" s="242"/>
      <c r="F200" s="242"/>
      <c r="G200" s="244"/>
      <c r="H200" s="244"/>
      <c r="I200" s="244"/>
      <c r="J200" s="245"/>
      <c r="K200" s="244"/>
      <c r="L200" s="244"/>
      <c r="M200" s="244"/>
      <c r="N200" s="244"/>
      <c r="O200" s="244"/>
      <c r="P200" s="244"/>
      <c r="Q200" s="244"/>
      <c r="R200" s="244"/>
      <c r="S200" s="244"/>
      <c r="T200" s="246"/>
      <c r="U200" s="246"/>
      <c r="V200" s="244"/>
      <c r="W200" s="247"/>
      <c r="X200" s="248"/>
      <c r="Y200" s="244"/>
      <c r="Z200" s="244"/>
      <c r="AA200" s="244"/>
      <c r="AB200" s="244"/>
      <c r="AC200" s="249"/>
      <c r="AD200" s="249"/>
      <c r="AE200" s="244"/>
      <c r="AF200" s="244"/>
      <c r="AG200" s="244"/>
      <c r="AH200" s="244"/>
      <c r="AI200" s="244"/>
      <c r="AJ200" s="244"/>
      <c r="AK200" s="250"/>
      <c r="AL200" s="244"/>
      <c r="AM200" s="244"/>
      <c r="AN200" s="244"/>
      <c r="AO200" s="251"/>
      <c r="AP200" s="244"/>
      <c r="AQ200" s="244"/>
      <c r="AR200" s="244"/>
      <c r="AS200" s="244"/>
      <c r="AT200" s="252"/>
      <c r="AU200" s="244"/>
      <c r="AV200" s="244"/>
      <c r="AW200" s="244"/>
      <c r="AX200" s="25"/>
      <c r="AY200" s="244"/>
      <c r="AZ200" s="244"/>
      <c r="BA200" s="244"/>
      <c r="BB200" s="244"/>
      <c r="BC200" s="244"/>
      <c r="BD200" s="244"/>
      <c r="BE200" s="244"/>
      <c r="BF200" s="244"/>
      <c r="BG200" s="244"/>
      <c r="BH200" s="244"/>
      <c r="BI200" s="244"/>
      <c r="BJ200" s="242"/>
      <c r="BK200" s="242"/>
      <c r="BL200" s="244"/>
      <c r="BM200" s="244"/>
      <c r="BN200" s="244"/>
      <c r="BO200" s="244"/>
      <c r="BP200" s="244"/>
      <c r="BQ200" s="244"/>
      <c r="BR200" s="244"/>
      <c r="BS200" s="244"/>
      <c r="BT200" s="244"/>
      <c r="BU200" s="242"/>
      <c r="BV200" s="244"/>
      <c r="CC200" s="136" t="str">
        <f aca="false">CONCATENATE(A200,B200)</f>
        <v/>
      </c>
    </row>
    <row r="201" customFormat="false" ht="13.8" hidden="false" customHeight="false" outlineLevel="0" collapsed="false">
      <c r="A201" s="241"/>
      <c r="B201" s="242"/>
      <c r="C201" s="242"/>
      <c r="D201" s="242"/>
      <c r="E201" s="242"/>
      <c r="F201" s="242"/>
      <c r="G201" s="244"/>
      <c r="H201" s="244"/>
      <c r="I201" s="244"/>
      <c r="J201" s="245"/>
      <c r="K201" s="244"/>
      <c r="L201" s="244"/>
      <c r="M201" s="244"/>
      <c r="N201" s="244"/>
      <c r="O201" s="244"/>
      <c r="P201" s="244"/>
      <c r="Q201" s="244"/>
      <c r="R201" s="244"/>
      <c r="S201" s="244"/>
      <c r="T201" s="246"/>
      <c r="U201" s="246"/>
      <c r="V201" s="244"/>
      <c r="W201" s="247"/>
      <c r="X201" s="248"/>
      <c r="Y201" s="244"/>
      <c r="Z201" s="244"/>
      <c r="AA201" s="244"/>
      <c r="AB201" s="244"/>
      <c r="AC201" s="249"/>
      <c r="AD201" s="249"/>
      <c r="AE201" s="244"/>
      <c r="AF201" s="244"/>
      <c r="AG201" s="244"/>
      <c r="AH201" s="244"/>
      <c r="AI201" s="244"/>
      <c r="AJ201" s="244"/>
      <c r="AK201" s="250"/>
      <c r="AL201" s="244"/>
      <c r="AM201" s="244"/>
      <c r="AN201" s="244"/>
      <c r="AO201" s="251"/>
      <c r="AP201" s="244"/>
      <c r="AQ201" s="244"/>
      <c r="AR201" s="244"/>
      <c r="AS201" s="244"/>
      <c r="AT201" s="252"/>
      <c r="AU201" s="244"/>
      <c r="AV201" s="244"/>
      <c r="AW201" s="244"/>
      <c r="AX201" s="25"/>
      <c r="AY201" s="244"/>
      <c r="AZ201" s="244"/>
      <c r="BA201" s="244"/>
      <c r="BB201" s="244"/>
      <c r="BC201" s="244"/>
      <c r="BD201" s="244"/>
      <c r="BE201" s="244"/>
      <c r="BF201" s="244"/>
      <c r="BG201" s="244"/>
      <c r="BH201" s="244"/>
      <c r="BI201" s="244"/>
      <c r="BJ201" s="242"/>
      <c r="BK201" s="242"/>
      <c r="BL201" s="244"/>
      <c r="BM201" s="244"/>
      <c r="BN201" s="244"/>
      <c r="BO201" s="244"/>
      <c r="BP201" s="244"/>
      <c r="BQ201" s="244"/>
      <c r="BR201" s="244"/>
      <c r="BS201" s="244"/>
      <c r="BT201" s="244"/>
      <c r="BU201" s="242"/>
      <c r="BV201" s="244"/>
      <c r="CC201" s="136" t="str">
        <f aca="false">CONCATENATE(A201,B201)</f>
        <v/>
      </c>
    </row>
    <row r="202" customFormat="false" ht="13.8" hidden="false" customHeight="false" outlineLevel="0" collapsed="false">
      <c r="A202" s="241"/>
      <c r="B202" s="242"/>
      <c r="C202" s="242"/>
      <c r="D202" s="242"/>
      <c r="E202" s="242"/>
      <c r="F202" s="242"/>
      <c r="G202" s="244"/>
      <c r="H202" s="244"/>
      <c r="I202" s="244"/>
      <c r="J202" s="245"/>
      <c r="K202" s="244"/>
      <c r="L202" s="244"/>
      <c r="M202" s="244"/>
      <c r="N202" s="244"/>
      <c r="O202" s="244"/>
      <c r="P202" s="244"/>
      <c r="Q202" s="244"/>
      <c r="R202" s="244"/>
      <c r="S202" s="244"/>
      <c r="T202" s="246"/>
      <c r="U202" s="246"/>
      <c r="V202" s="244"/>
      <c r="W202" s="247"/>
      <c r="X202" s="248"/>
      <c r="Y202" s="244"/>
      <c r="Z202" s="244"/>
      <c r="AA202" s="244"/>
      <c r="AB202" s="244"/>
      <c r="AC202" s="249"/>
      <c r="AD202" s="249"/>
      <c r="AE202" s="244"/>
      <c r="AF202" s="244"/>
      <c r="AG202" s="244"/>
      <c r="AH202" s="244"/>
      <c r="AI202" s="244"/>
      <c r="AJ202" s="244"/>
      <c r="AK202" s="250"/>
      <c r="AL202" s="244"/>
      <c r="AM202" s="244"/>
      <c r="AN202" s="244"/>
      <c r="AO202" s="251"/>
      <c r="AP202" s="244"/>
      <c r="AQ202" s="244"/>
      <c r="AR202" s="244"/>
      <c r="AS202" s="244"/>
      <c r="AT202" s="252"/>
      <c r="AU202" s="244"/>
      <c r="AV202" s="244"/>
      <c r="AW202" s="244"/>
      <c r="AX202" s="25"/>
      <c r="AY202" s="244"/>
      <c r="AZ202" s="244"/>
      <c r="BA202" s="244"/>
      <c r="BB202" s="244"/>
      <c r="BC202" s="244"/>
      <c r="BD202" s="244"/>
      <c r="BE202" s="244"/>
      <c r="BF202" s="244"/>
      <c r="BG202" s="244"/>
      <c r="BH202" s="244"/>
      <c r="BI202" s="244"/>
      <c r="BJ202" s="242"/>
      <c r="BK202" s="242"/>
      <c r="BL202" s="244"/>
      <c r="BM202" s="244"/>
      <c r="BN202" s="244"/>
      <c r="BO202" s="244"/>
      <c r="BP202" s="244"/>
      <c r="BQ202" s="244"/>
      <c r="BR202" s="244"/>
      <c r="BS202" s="244"/>
      <c r="BT202" s="244"/>
      <c r="BU202" s="242"/>
      <c r="BV202" s="244"/>
      <c r="CC202" s="136" t="str">
        <f aca="false">CONCATENATE(A202,B202)</f>
        <v/>
      </c>
    </row>
    <row r="203" customFormat="false" ht="13.8" hidden="false" customHeight="false" outlineLevel="0" collapsed="false">
      <c r="A203" s="241"/>
      <c r="B203" s="242"/>
      <c r="C203" s="242"/>
      <c r="D203" s="242"/>
      <c r="E203" s="242"/>
      <c r="F203" s="242"/>
      <c r="G203" s="244"/>
      <c r="H203" s="244"/>
      <c r="I203" s="244"/>
      <c r="J203" s="245"/>
      <c r="K203" s="244"/>
      <c r="L203" s="244"/>
      <c r="M203" s="244"/>
      <c r="N203" s="244"/>
      <c r="O203" s="244"/>
      <c r="P203" s="244"/>
      <c r="Q203" s="244"/>
      <c r="R203" s="244"/>
      <c r="S203" s="244"/>
      <c r="T203" s="246"/>
      <c r="U203" s="246"/>
      <c r="V203" s="244"/>
      <c r="W203" s="247"/>
      <c r="X203" s="248"/>
      <c r="Y203" s="244"/>
      <c r="Z203" s="244"/>
      <c r="AA203" s="244"/>
      <c r="AB203" s="244"/>
      <c r="AC203" s="249"/>
      <c r="AD203" s="249"/>
      <c r="AE203" s="244"/>
      <c r="AF203" s="244"/>
      <c r="AG203" s="244"/>
      <c r="AH203" s="244"/>
      <c r="AI203" s="244"/>
      <c r="AJ203" s="244"/>
      <c r="AK203" s="250"/>
      <c r="AL203" s="244"/>
      <c r="AM203" s="244"/>
      <c r="AN203" s="244"/>
      <c r="AO203" s="251"/>
      <c r="AP203" s="244"/>
      <c r="AQ203" s="244"/>
      <c r="AR203" s="244"/>
      <c r="AS203" s="244"/>
      <c r="AT203" s="252"/>
      <c r="AU203" s="244"/>
      <c r="AV203" s="244"/>
      <c r="AW203" s="244"/>
      <c r="AX203" s="25"/>
      <c r="AY203" s="244"/>
      <c r="AZ203" s="244"/>
      <c r="BA203" s="244"/>
      <c r="BB203" s="244"/>
      <c r="BC203" s="244"/>
      <c r="BD203" s="244"/>
      <c r="BE203" s="244"/>
      <c r="BF203" s="244"/>
      <c r="BG203" s="244"/>
      <c r="BH203" s="244"/>
      <c r="BI203" s="244"/>
      <c r="BJ203" s="242"/>
      <c r="BK203" s="242"/>
      <c r="BL203" s="244"/>
      <c r="BM203" s="244"/>
      <c r="BN203" s="244"/>
      <c r="BO203" s="244"/>
      <c r="BP203" s="244"/>
      <c r="BQ203" s="244"/>
      <c r="BR203" s="244"/>
      <c r="BS203" s="244"/>
      <c r="BT203" s="244"/>
      <c r="BU203" s="242"/>
      <c r="BV203" s="244"/>
      <c r="CC203" s="136" t="str">
        <f aca="false">CONCATENATE(A203,B203)</f>
        <v/>
      </c>
    </row>
    <row r="204" customFormat="false" ht="13.8" hidden="false" customHeight="false" outlineLevel="0" collapsed="false">
      <c r="A204" s="241"/>
      <c r="B204" s="242"/>
      <c r="C204" s="242"/>
      <c r="D204" s="242"/>
      <c r="E204" s="242"/>
      <c r="F204" s="242"/>
      <c r="G204" s="244"/>
      <c r="H204" s="244"/>
      <c r="I204" s="244"/>
      <c r="J204" s="245"/>
      <c r="K204" s="244"/>
      <c r="L204" s="244"/>
      <c r="M204" s="244"/>
      <c r="N204" s="244"/>
      <c r="O204" s="244"/>
      <c r="P204" s="244"/>
      <c r="Q204" s="244"/>
      <c r="R204" s="244"/>
      <c r="S204" s="244"/>
      <c r="T204" s="246"/>
      <c r="U204" s="246"/>
      <c r="V204" s="244"/>
      <c r="W204" s="247"/>
      <c r="X204" s="248"/>
      <c r="Y204" s="244"/>
      <c r="Z204" s="244"/>
      <c r="AA204" s="244"/>
      <c r="AB204" s="244"/>
      <c r="AC204" s="249"/>
      <c r="AD204" s="249"/>
      <c r="AE204" s="244"/>
      <c r="AF204" s="244"/>
      <c r="AG204" s="244"/>
      <c r="AH204" s="244"/>
      <c r="AI204" s="244"/>
      <c r="AJ204" s="244"/>
      <c r="AK204" s="250"/>
      <c r="AL204" s="244"/>
      <c r="AM204" s="244"/>
      <c r="AN204" s="244"/>
      <c r="AO204" s="251"/>
      <c r="AP204" s="244"/>
      <c r="AQ204" s="244"/>
      <c r="AR204" s="244"/>
      <c r="AS204" s="244"/>
      <c r="AT204" s="252"/>
      <c r="AU204" s="244"/>
      <c r="AV204" s="244"/>
      <c r="AW204" s="244"/>
      <c r="AX204" s="25"/>
      <c r="AY204" s="244"/>
      <c r="AZ204" s="244"/>
      <c r="BA204" s="244"/>
      <c r="BB204" s="244"/>
      <c r="BC204" s="244"/>
      <c r="BD204" s="244"/>
      <c r="BE204" s="244"/>
      <c r="BF204" s="244"/>
      <c r="BG204" s="244"/>
      <c r="BH204" s="244"/>
      <c r="BI204" s="244"/>
      <c r="BJ204" s="242"/>
      <c r="BK204" s="242"/>
      <c r="BL204" s="244"/>
      <c r="BM204" s="244"/>
      <c r="BN204" s="244"/>
      <c r="BO204" s="244"/>
      <c r="BP204" s="244"/>
      <c r="BQ204" s="244"/>
      <c r="BR204" s="244"/>
      <c r="BS204" s="244"/>
      <c r="BT204" s="244"/>
      <c r="BU204" s="242"/>
      <c r="BV204" s="244"/>
      <c r="CC204" s="136" t="str">
        <f aca="false">CONCATENATE(A204,B204)</f>
        <v/>
      </c>
    </row>
    <row r="205" customFormat="false" ht="13.8" hidden="false" customHeight="false" outlineLevel="0" collapsed="false">
      <c r="A205" s="241"/>
      <c r="B205" s="242"/>
      <c r="C205" s="242"/>
      <c r="D205" s="242"/>
      <c r="E205" s="242"/>
      <c r="F205" s="242"/>
      <c r="G205" s="244"/>
      <c r="H205" s="244"/>
      <c r="I205" s="244"/>
      <c r="J205" s="245"/>
      <c r="K205" s="244"/>
      <c r="L205" s="244"/>
      <c r="M205" s="244"/>
      <c r="N205" s="244"/>
      <c r="O205" s="244"/>
      <c r="P205" s="244"/>
      <c r="Q205" s="244"/>
      <c r="R205" s="244"/>
      <c r="S205" s="244"/>
      <c r="T205" s="246"/>
      <c r="U205" s="246"/>
      <c r="V205" s="244"/>
      <c r="W205" s="247"/>
      <c r="X205" s="248"/>
      <c r="Y205" s="244"/>
      <c r="Z205" s="244"/>
      <c r="AA205" s="244"/>
      <c r="AB205" s="244"/>
      <c r="AC205" s="249"/>
      <c r="AD205" s="249"/>
      <c r="AE205" s="244"/>
      <c r="AF205" s="244"/>
      <c r="AG205" s="244"/>
      <c r="AH205" s="244"/>
      <c r="AI205" s="244"/>
      <c r="AJ205" s="244"/>
      <c r="AK205" s="250"/>
      <c r="AL205" s="244"/>
      <c r="AM205" s="244"/>
      <c r="AN205" s="244"/>
      <c r="AO205" s="251"/>
      <c r="AP205" s="244"/>
      <c r="AQ205" s="244"/>
      <c r="AR205" s="244"/>
      <c r="AS205" s="244"/>
      <c r="AT205" s="252"/>
      <c r="AU205" s="244"/>
      <c r="AV205" s="244"/>
      <c r="AW205" s="244"/>
      <c r="AX205" s="25"/>
      <c r="AY205" s="244"/>
      <c r="AZ205" s="244"/>
      <c r="BA205" s="244"/>
      <c r="BB205" s="244"/>
      <c r="BC205" s="244"/>
      <c r="BD205" s="244"/>
      <c r="BE205" s="244"/>
      <c r="BF205" s="244"/>
      <c r="BG205" s="244"/>
      <c r="BH205" s="244"/>
      <c r="BI205" s="244"/>
      <c r="BJ205" s="242"/>
      <c r="BK205" s="242"/>
      <c r="BL205" s="244"/>
      <c r="BM205" s="244"/>
      <c r="BN205" s="244"/>
      <c r="BO205" s="244"/>
      <c r="BP205" s="244"/>
      <c r="BQ205" s="244"/>
      <c r="BR205" s="244"/>
      <c r="BS205" s="244"/>
      <c r="BT205" s="244"/>
      <c r="BU205" s="242"/>
      <c r="BV205" s="244"/>
      <c r="CC205" s="136" t="str">
        <f aca="false">CONCATENATE(A205,B205)</f>
        <v/>
      </c>
    </row>
    <row r="206" customFormat="false" ht="13.8" hidden="false" customHeight="false" outlineLevel="0" collapsed="false">
      <c r="A206" s="241"/>
      <c r="B206" s="242"/>
      <c r="C206" s="242"/>
      <c r="D206" s="242"/>
      <c r="E206" s="242"/>
      <c r="F206" s="242"/>
      <c r="G206" s="244"/>
      <c r="H206" s="244"/>
      <c r="I206" s="244"/>
      <c r="J206" s="245"/>
      <c r="K206" s="244"/>
      <c r="L206" s="244"/>
      <c r="M206" s="244"/>
      <c r="N206" s="244"/>
      <c r="O206" s="244"/>
      <c r="P206" s="244"/>
      <c r="Q206" s="244"/>
      <c r="R206" s="244"/>
      <c r="S206" s="244"/>
      <c r="T206" s="246"/>
      <c r="U206" s="246"/>
      <c r="V206" s="244"/>
      <c r="W206" s="247"/>
      <c r="X206" s="248"/>
      <c r="Y206" s="244"/>
      <c r="Z206" s="244"/>
      <c r="AA206" s="244"/>
      <c r="AB206" s="244"/>
      <c r="AC206" s="249"/>
      <c r="AD206" s="249"/>
      <c r="AE206" s="244"/>
      <c r="AF206" s="244"/>
      <c r="AG206" s="244"/>
      <c r="AH206" s="244"/>
      <c r="AI206" s="244"/>
      <c r="AJ206" s="244"/>
      <c r="AK206" s="250"/>
      <c r="AL206" s="244"/>
      <c r="AM206" s="244"/>
      <c r="AN206" s="244"/>
      <c r="AO206" s="251"/>
      <c r="AP206" s="244"/>
      <c r="AQ206" s="244"/>
      <c r="AR206" s="244"/>
      <c r="AS206" s="244"/>
      <c r="AT206" s="252"/>
      <c r="AU206" s="244"/>
      <c r="AV206" s="244"/>
      <c r="AW206" s="244"/>
      <c r="AX206" s="25"/>
      <c r="AY206" s="244"/>
      <c r="AZ206" s="244"/>
      <c r="BA206" s="244"/>
      <c r="BB206" s="244"/>
      <c r="BC206" s="244"/>
      <c r="BD206" s="244"/>
      <c r="BE206" s="244"/>
      <c r="BF206" s="244"/>
      <c r="BG206" s="244"/>
      <c r="BH206" s="244"/>
      <c r="BI206" s="244"/>
      <c r="BJ206" s="242"/>
      <c r="BK206" s="242"/>
      <c r="BL206" s="244"/>
      <c r="BM206" s="244"/>
      <c r="BN206" s="244"/>
      <c r="BO206" s="244"/>
      <c r="BP206" s="244"/>
      <c r="BQ206" s="244"/>
      <c r="BR206" s="244"/>
      <c r="BS206" s="244"/>
      <c r="BT206" s="244"/>
      <c r="BU206" s="242"/>
      <c r="BV206" s="244"/>
      <c r="CC206" s="136" t="str">
        <f aca="false">CONCATENATE(A206,B206)</f>
        <v/>
      </c>
    </row>
    <row r="207" customFormat="false" ht="13.8" hidden="false" customHeight="false" outlineLevel="0" collapsed="false">
      <c r="A207" s="241"/>
      <c r="B207" s="242"/>
      <c r="C207" s="242"/>
      <c r="D207" s="242"/>
      <c r="E207" s="242"/>
      <c r="F207" s="242"/>
      <c r="G207" s="244"/>
      <c r="H207" s="244"/>
      <c r="I207" s="244"/>
      <c r="J207" s="245"/>
      <c r="K207" s="244"/>
      <c r="L207" s="244"/>
      <c r="M207" s="244"/>
      <c r="N207" s="244"/>
      <c r="O207" s="244"/>
      <c r="P207" s="244"/>
      <c r="Q207" s="244"/>
      <c r="R207" s="244"/>
      <c r="S207" s="244"/>
      <c r="T207" s="246"/>
      <c r="U207" s="246"/>
      <c r="V207" s="244"/>
      <c r="W207" s="247"/>
      <c r="X207" s="248"/>
      <c r="Y207" s="244"/>
      <c r="Z207" s="244"/>
      <c r="AA207" s="244"/>
      <c r="AB207" s="244"/>
      <c r="AC207" s="249"/>
      <c r="AD207" s="249"/>
      <c r="AE207" s="244"/>
      <c r="AF207" s="244"/>
      <c r="AG207" s="244"/>
      <c r="AH207" s="244"/>
      <c r="AI207" s="244"/>
      <c r="AJ207" s="244"/>
      <c r="AK207" s="250"/>
      <c r="AL207" s="244"/>
      <c r="AM207" s="244"/>
      <c r="AN207" s="244"/>
      <c r="AO207" s="251"/>
      <c r="AP207" s="244"/>
      <c r="AQ207" s="244"/>
      <c r="AR207" s="244"/>
      <c r="AS207" s="244"/>
      <c r="AT207" s="252"/>
      <c r="AU207" s="244"/>
      <c r="AV207" s="244"/>
      <c r="AW207" s="244"/>
      <c r="AX207" s="25"/>
      <c r="AY207" s="244"/>
      <c r="AZ207" s="244"/>
      <c r="BA207" s="244"/>
      <c r="BB207" s="244"/>
      <c r="BC207" s="244"/>
      <c r="BD207" s="244"/>
      <c r="BE207" s="244"/>
      <c r="BF207" s="244"/>
      <c r="BG207" s="244"/>
      <c r="BH207" s="244"/>
      <c r="BI207" s="244"/>
      <c r="BJ207" s="242"/>
      <c r="BK207" s="242"/>
      <c r="BL207" s="244"/>
      <c r="BM207" s="244"/>
      <c r="BN207" s="244"/>
      <c r="BO207" s="244"/>
      <c r="BP207" s="244"/>
      <c r="BQ207" s="244"/>
      <c r="BR207" s="244"/>
      <c r="BS207" s="244"/>
      <c r="BT207" s="244"/>
      <c r="BU207" s="242"/>
      <c r="BV207" s="244"/>
      <c r="CC207" s="136" t="str">
        <f aca="false">CONCATENATE(A207,B207)</f>
        <v/>
      </c>
    </row>
    <row r="208" customFormat="false" ht="13.8" hidden="false" customHeight="false" outlineLevel="0" collapsed="false">
      <c r="A208" s="241"/>
      <c r="B208" s="242"/>
      <c r="C208" s="242"/>
      <c r="D208" s="242"/>
      <c r="E208" s="242"/>
      <c r="F208" s="242"/>
      <c r="G208" s="244"/>
      <c r="H208" s="244"/>
      <c r="I208" s="244"/>
      <c r="J208" s="245"/>
      <c r="K208" s="244"/>
      <c r="L208" s="244"/>
      <c r="M208" s="244"/>
      <c r="N208" s="244"/>
      <c r="O208" s="244"/>
      <c r="P208" s="244"/>
      <c r="Q208" s="244"/>
      <c r="R208" s="244"/>
      <c r="S208" s="244"/>
      <c r="T208" s="246"/>
      <c r="U208" s="246"/>
      <c r="V208" s="244"/>
      <c r="W208" s="247"/>
      <c r="X208" s="248"/>
      <c r="Y208" s="244"/>
      <c r="Z208" s="244"/>
      <c r="AA208" s="244"/>
      <c r="AB208" s="244"/>
      <c r="AC208" s="249"/>
      <c r="AD208" s="249"/>
      <c r="AE208" s="244"/>
      <c r="AF208" s="244"/>
      <c r="AG208" s="244"/>
      <c r="AH208" s="244"/>
      <c r="AI208" s="244"/>
      <c r="AJ208" s="244"/>
      <c r="AK208" s="250"/>
      <c r="AL208" s="244"/>
      <c r="AM208" s="244"/>
      <c r="AN208" s="244"/>
      <c r="AO208" s="251"/>
      <c r="AP208" s="244"/>
      <c r="AQ208" s="244"/>
      <c r="AR208" s="244"/>
      <c r="AS208" s="244"/>
      <c r="AT208" s="252"/>
      <c r="AU208" s="244"/>
      <c r="AV208" s="244"/>
      <c r="AW208" s="244"/>
      <c r="AX208" s="25"/>
      <c r="AY208" s="244"/>
      <c r="AZ208" s="244"/>
      <c r="BA208" s="244"/>
      <c r="BB208" s="244"/>
      <c r="BC208" s="244"/>
      <c r="BD208" s="244"/>
      <c r="BE208" s="244"/>
      <c r="BF208" s="244"/>
      <c r="BG208" s="244"/>
      <c r="BH208" s="244"/>
      <c r="BI208" s="244"/>
      <c r="BJ208" s="242"/>
      <c r="BK208" s="242"/>
      <c r="BL208" s="244"/>
      <c r="BM208" s="244"/>
      <c r="BN208" s="244"/>
      <c r="BO208" s="244"/>
      <c r="BP208" s="244"/>
      <c r="BQ208" s="244"/>
      <c r="BR208" s="244"/>
      <c r="BS208" s="244"/>
      <c r="BT208" s="244"/>
      <c r="BU208" s="242"/>
      <c r="BV208" s="244"/>
      <c r="CC208" s="136" t="str">
        <f aca="false">CONCATENATE(A208,B208)</f>
        <v/>
      </c>
    </row>
    <row r="209" customFormat="false" ht="13.8" hidden="false" customHeight="false" outlineLevel="0" collapsed="false">
      <c r="A209" s="241"/>
      <c r="B209" s="242"/>
      <c r="C209" s="242"/>
      <c r="D209" s="242"/>
      <c r="E209" s="242"/>
      <c r="F209" s="242"/>
      <c r="G209" s="244"/>
      <c r="H209" s="244"/>
      <c r="I209" s="244"/>
      <c r="J209" s="245"/>
      <c r="K209" s="244"/>
      <c r="L209" s="244"/>
      <c r="M209" s="244"/>
      <c r="N209" s="244"/>
      <c r="O209" s="244"/>
      <c r="P209" s="244"/>
      <c r="Q209" s="244"/>
      <c r="R209" s="244"/>
      <c r="S209" s="244"/>
      <c r="T209" s="246"/>
      <c r="U209" s="246"/>
      <c r="V209" s="244"/>
      <c r="W209" s="247"/>
      <c r="X209" s="248"/>
      <c r="Y209" s="244"/>
      <c r="Z209" s="244"/>
      <c r="AA209" s="244"/>
      <c r="AB209" s="244"/>
      <c r="AC209" s="249"/>
      <c r="AD209" s="249"/>
      <c r="AE209" s="244"/>
      <c r="AF209" s="244"/>
      <c r="AG209" s="244"/>
      <c r="AH209" s="244"/>
      <c r="AI209" s="244"/>
      <c r="AJ209" s="244"/>
      <c r="AK209" s="250"/>
      <c r="AL209" s="244"/>
      <c r="AM209" s="244"/>
      <c r="AN209" s="244"/>
      <c r="AO209" s="251"/>
      <c r="AP209" s="244"/>
      <c r="AQ209" s="244"/>
      <c r="AR209" s="244"/>
      <c r="AS209" s="244"/>
      <c r="AT209" s="252"/>
      <c r="AU209" s="244"/>
      <c r="AV209" s="244"/>
      <c r="AW209" s="244"/>
      <c r="AX209" s="25"/>
      <c r="AY209" s="244"/>
      <c r="AZ209" s="244"/>
      <c r="BA209" s="244"/>
      <c r="BB209" s="244"/>
      <c r="BC209" s="244"/>
      <c r="BD209" s="244"/>
      <c r="BE209" s="244"/>
      <c r="BF209" s="244"/>
      <c r="BG209" s="244"/>
      <c r="BH209" s="244"/>
      <c r="BI209" s="244"/>
      <c r="BJ209" s="242"/>
      <c r="BK209" s="242"/>
      <c r="BL209" s="244"/>
      <c r="BM209" s="244"/>
      <c r="BN209" s="244"/>
      <c r="BO209" s="244"/>
      <c r="BP209" s="244"/>
      <c r="BQ209" s="244"/>
      <c r="BR209" s="244"/>
      <c r="BS209" s="244"/>
      <c r="BT209" s="244"/>
      <c r="BU209" s="242"/>
      <c r="BV209" s="244"/>
      <c r="CC209" s="136" t="str">
        <f aca="false">CONCATENATE(A209,B209)</f>
        <v/>
      </c>
    </row>
    <row r="210" customFormat="false" ht="13.8" hidden="false" customHeight="false" outlineLevel="0" collapsed="false">
      <c r="A210" s="241"/>
      <c r="B210" s="242"/>
      <c r="C210" s="242"/>
      <c r="D210" s="242"/>
      <c r="E210" s="242"/>
      <c r="F210" s="242"/>
      <c r="G210" s="244"/>
      <c r="H210" s="244"/>
      <c r="I210" s="244"/>
      <c r="J210" s="245"/>
      <c r="K210" s="244"/>
      <c r="L210" s="244"/>
      <c r="M210" s="244"/>
      <c r="N210" s="244"/>
      <c r="O210" s="244"/>
      <c r="P210" s="244"/>
      <c r="Q210" s="244"/>
      <c r="R210" s="244"/>
      <c r="S210" s="244"/>
      <c r="T210" s="246"/>
      <c r="U210" s="246"/>
      <c r="V210" s="244"/>
      <c r="W210" s="247"/>
      <c r="X210" s="248"/>
      <c r="Y210" s="244"/>
      <c r="Z210" s="244"/>
      <c r="AA210" s="244"/>
      <c r="AB210" s="244"/>
      <c r="AC210" s="249"/>
      <c r="AD210" s="249"/>
      <c r="AE210" s="244"/>
      <c r="AF210" s="244"/>
      <c r="AG210" s="244"/>
      <c r="AH210" s="244"/>
      <c r="AI210" s="244"/>
      <c r="AJ210" s="244"/>
      <c r="AK210" s="250"/>
      <c r="AL210" s="244"/>
      <c r="AM210" s="244"/>
      <c r="AN210" s="244"/>
      <c r="AO210" s="251"/>
      <c r="AP210" s="244"/>
      <c r="AQ210" s="244"/>
      <c r="AR210" s="244"/>
      <c r="AS210" s="244"/>
      <c r="AT210" s="252"/>
      <c r="AU210" s="244"/>
      <c r="AV210" s="244"/>
      <c r="AW210" s="244"/>
      <c r="AX210" s="25"/>
      <c r="AY210" s="244"/>
      <c r="AZ210" s="244"/>
      <c r="BA210" s="244"/>
      <c r="BB210" s="244"/>
      <c r="BC210" s="244"/>
      <c r="BD210" s="244"/>
      <c r="BE210" s="244"/>
      <c r="BF210" s="244"/>
      <c r="BG210" s="244"/>
      <c r="BH210" s="244"/>
      <c r="BI210" s="244"/>
      <c r="BJ210" s="242"/>
      <c r="BK210" s="242"/>
      <c r="BL210" s="244"/>
      <c r="BM210" s="244"/>
      <c r="BN210" s="244"/>
      <c r="BO210" s="244"/>
      <c r="BP210" s="244"/>
      <c r="BQ210" s="244"/>
      <c r="BR210" s="244"/>
      <c r="BS210" s="244"/>
      <c r="BT210" s="244"/>
      <c r="BU210" s="242"/>
      <c r="BV210" s="244"/>
      <c r="CC210" s="136" t="str">
        <f aca="false">CONCATENATE(A210,B210)</f>
        <v/>
      </c>
    </row>
    <row r="211" customFormat="false" ht="13.8" hidden="false" customHeight="false" outlineLevel="0" collapsed="false">
      <c r="A211" s="241"/>
      <c r="B211" s="242"/>
      <c r="C211" s="242"/>
      <c r="D211" s="242"/>
      <c r="E211" s="242"/>
      <c r="F211" s="242"/>
      <c r="G211" s="244"/>
      <c r="H211" s="244"/>
      <c r="I211" s="244"/>
      <c r="J211" s="245"/>
      <c r="K211" s="244"/>
      <c r="L211" s="244"/>
      <c r="M211" s="244"/>
      <c r="N211" s="244"/>
      <c r="O211" s="244"/>
      <c r="P211" s="244"/>
      <c r="Q211" s="244"/>
      <c r="R211" s="244"/>
      <c r="S211" s="244"/>
      <c r="T211" s="246"/>
      <c r="U211" s="246"/>
      <c r="V211" s="244"/>
      <c r="W211" s="247"/>
      <c r="X211" s="248"/>
      <c r="Y211" s="244"/>
      <c r="Z211" s="244"/>
      <c r="AA211" s="244"/>
      <c r="AB211" s="244"/>
      <c r="AC211" s="249"/>
      <c r="AD211" s="249"/>
      <c r="AE211" s="244"/>
      <c r="AF211" s="244"/>
      <c r="AG211" s="244"/>
      <c r="AH211" s="244"/>
      <c r="AI211" s="244"/>
      <c r="AJ211" s="244"/>
      <c r="AK211" s="250"/>
      <c r="AL211" s="244"/>
      <c r="AM211" s="244"/>
      <c r="AN211" s="244"/>
      <c r="AO211" s="251"/>
      <c r="AP211" s="244"/>
      <c r="AQ211" s="244"/>
      <c r="AR211" s="244"/>
      <c r="AS211" s="244"/>
      <c r="AT211" s="252"/>
      <c r="AU211" s="244"/>
      <c r="AV211" s="244"/>
      <c r="AW211" s="244"/>
      <c r="AX211" s="25"/>
      <c r="AY211" s="244"/>
      <c r="AZ211" s="244"/>
      <c r="BA211" s="244"/>
      <c r="BB211" s="244"/>
      <c r="BC211" s="244"/>
      <c r="BD211" s="244"/>
      <c r="BE211" s="244"/>
      <c r="BF211" s="244"/>
      <c r="BG211" s="244"/>
      <c r="BH211" s="244"/>
      <c r="BI211" s="244"/>
      <c r="BJ211" s="242"/>
      <c r="BK211" s="242"/>
      <c r="BL211" s="244"/>
      <c r="BM211" s="244"/>
      <c r="BN211" s="244"/>
      <c r="BO211" s="244"/>
      <c r="BP211" s="244"/>
      <c r="BQ211" s="244"/>
      <c r="BR211" s="244"/>
      <c r="BS211" s="244"/>
      <c r="BT211" s="244"/>
      <c r="BU211" s="242"/>
      <c r="BV211" s="244"/>
      <c r="CC211" s="136" t="str">
        <f aca="false">CONCATENATE(A211,B211)</f>
        <v/>
      </c>
    </row>
    <row r="212" customFormat="false" ht="13.8" hidden="false" customHeight="false" outlineLevel="0" collapsed="false">
      <c r="A212" s="241"/>
      <c r="B212" s="242"/>
      <c r="C212" s="242"/>
      <c r="D212" s="242"/>
      <c r="E212" s="242"/>
      <c r="F212" s="242"/>
      <c r="G212" s="244"/>
      <c r="H212" s="244"/>
      <c r="I212" s="244"/>
      <c r="J212" s="245"/>
      <c r="K212" s="244"/>
      <c r="L212" s="244"/>
      <c r="M212" s="244"/>
      <c r="N212" s="244"/>
      <c r="O212" s="244"/>
      <c r="P212" s="244"/>
      <c r="Q212" s="244"/>
      <c r="R212" s="244"/>
      <c r="S212" s="244"/>
      <c r="T212" s="246"/>
      <c r="U212" s="246"/>
      <c r="V212" s="244"/>
      <c r="W212" s="247"/>
      <c r="X212" s="248"/>
      <c r="Y212" s="244"/>
      <c r="Z212" s="244"/>
      <c r="AA212" s="244"/>
      <c r="AB212" s="244"/>
      <c r="AC212" s="249"/>
      <c r="AD212" s="249"/>
      <c r="AE212" s="244"/>
      <c r="AF212" s="244"/>
      <c r="AG212" s="244"/>
      <c r="AH212" s="244"/>
      <c r="AI212" s="244"/>
      <c r="AJ212" s="244"/>
      <c r="AK212" s="250"/>
      <c r="AL212" s="244"/>
      <c r="AM212" s="244"/>
      <c r="AN212" s="244"/>
      <c r="AO212" s="251"/>
      <c r="AP212" s="244"/>
      <c r="AQ212" s="244"/>
      <c r="AR212" s="244"/>
      <c r="AS212" s="244"/>
      <c r="AT212" s="252"/>
      <c r="AU212" s="244"/>
      <c r="AV212" s="244"/>
      <c r="AW212" s="244"/>
      <c r="AX212" s="25"/>
      <c r="AY212" s="244"/>
      <c r="AZ212" s="244"/>
      <c r="BA212" s="244"/>
      <c r="BB212" s="244"/>
      <c r="BC212" s="244"/>
      <c r="BD212" s="244"/>
      <c r="BE212" s="244"/>
      <c r="BF212" s="244"/>
      <c r="BG212" s="244"/>
      <c r="BH212" s="244"/>
      <c r="BI212" s="244"/>
      <c r="BJ212" s="242"/>
      <c r="BK212" s="242"/>
      <c r="BL212" s="244"/>
      <c r="BM212" s="244"/>
      <c r="BN212" s="244"/>
      <c r="BO212" s="244"/>
      <c r="BP212" s="244"/>
      <c r="BQ212" s="244"/>
      <c r="BR212" s="244"/>
      <c r="BS212" s="244"/>
      <c r="BT212" s="244"/>
      <c r="BU212" s="242"/>
      <c r="BV212" s="244"/>
      <c r="CC212" s="136" t="str">
        <f aca="false">CONCATENATE(A212,B212)</f>
        <v/>
      </c>
    </row>
    <row r="213" customFormat="false" ht="13.8" hidden="false" customHeight="false" outlineLevel="0" collapsed="false">
      <c r="A213" s="241"/>
      <c r="B213" s="242"/>
      <c r="C213" s="242"/>
      <c r="D213" s="242"/>
      <c r="E213" s="242"/>
      <c r="F213" s="242"/>
      <c r="G213" s="244"/>
      <c r="H213" s="244"/>
      <c r="I213" s="244"/>
      <c r="J213" s="245"/>
      <c r="K213" s="244"/>
      <c r="L213" s="244"/>
      <c r="M213" s="244"/>
      <c r="N213" s="244"/>
      <c r="O213" s="244"/>
      <c r="P213" s="244"/>
      <c r="Q213" s="244"/>
      <c r="R213" s="244"/>
      <c r="S213" s="244"/>
      <c r="T213" s="246"/>
      <c r="U213" s="246"/>
      <c r="V213" s="244"/>
      <c r="W213" s="247"/>
      <c r="X213" s="248"/>
      <c r="Y213" s="244"/>
      <c r="Z213" s="244"/>
      <c r="AA213" s="244"/>
      <c r="AB213" s="244"/>
      <c r="AC213" s="249"/>
      <c r="AD213" s="249"/>
      <c r="AE213" s="244"/>
      <c r="AF213" s="244"/>
      <c r="AG213" s="244"/>
      <c r="AH213" s="244"/>
      <c r="AI213" s="244"/>
      <c r="AJ213" s="244"/>
      <c r="AK213" s="250"/>
      <c r="AL213" s="244"/>
      <c r="AM213" s="244"/>
      <c r="AN213" s="244"/>
      <c r="AO213" s="251"/>
      <c r="AP213" s="244"/>
      <c r="AQ213" s="244"/>
      <c r="AR213" s="244"/>
      <c r="AS213" s="244"/>
      <c r="AT213" s="252"/>
      <c r="AU213" s="244"/>
      <c r="AV213" s="244"/>
      <c r="AW213" s="244"/>
      <c r="AX213" s="25"/>
      <c r="AY213" s="244"/>
      <c r="AZ213" s="244"/>
      <c r="BA213" s="244"/>
      <c r="BB213" s="244"/>
      <c r="BC213" s="244"/>
      <c r="BD213" s="244"/>
      <c r="BE213" s="244"/>
      <c r="BF213" s="244"/>
      <c r="BG213" s="244"/>
      <c r="BH213" s="244"/>
      <c r="BI213" s="244"/>
      <c r="BJ213" s="242"/>
      <c r="BK213" s="242"/>
      <c r="BL213" s="244"/>
      <c r="BM213" s="244"/>
      <c r="BN213" s="244"/>
      <c r="BO213" s="244"/>
      <c r="BP213" s="244"/>
      <c r="BQ213" s="244"/>
      <c r="BR213" s="244"/>
      <c r="BS213" s="244"/>
      <c r="BT213" s="244"/>
      <c r="BU213" s="242"/>
      <c r="BV213" s="244"/>
      <c r="CC213" s="136" t="str">
        <f aca="false">CONCATENATE(A213,B213)</f>
        <v/>
      </c>
    </row>
    <row r="214" customFormat="false" ht="13.8" hidden="false" customHeight="false" outlineLevel="0" collapsed="false">
      <c r="A214" s="241"/>
      <c r="B214" s="242"/>
      <c r="C214" s="242"/>
      <c r="D214" s="242"/>
      <c r="E214" s="242"/>
      <c r="F214" s="242"/>
      <c r="G214" s="244"/>
      <c r="H214" s="244"/>
      <c r="I214" s="244"/>
      <c r="J214" s="245"/>
      <c r="K214" s="244"/>
      <c r="L214" s="244"/>
      <c r="M214" s="244"/>
      <c r="N214" s="244"/>
      <c r="O214" s="244"/>
      <c r="P214" s="244"/>
      <c r="Q214" s="244"/>
      <c r="R214" s="244"/>
      <c r="S214" s="244"/>
      <c r="T214" s="246"/>
      <c r="U214" s="246"/>
      <c r="V214" s="244"/>
      <c r="W214" s="247"/>
      <c r="X214" s="248"/>
      <c r="Y214" s="244"/>
      <c r="Z214" s="244"/>
      <c r="AA214" s="244"/>
      <c r="AB214" s="244"/>
      <c r="AC214" s="249"/>
      <c r="AD214" s="249"/>
      <c r="AE214" s="244"/>
      <c r="AF214" s="244"/>
      <c r="AG214" s="244"/>
      <c r="AH214" s="244"/>
      <c r="AI214" s="244"/>
      <c r="AJ214" s="244"/>
      <c r="AK214" s="250"/>
      <c r="AL214" s="244"/>
      <c r="AM214" s="244"/>
      <c r="AN214" s="244"/>
      <c r="AO214" s="251"/>
      <c r="AP214" s="244"/>
      <c r="AQ214" s="244"/>
      <c r="AR214" s="244"/>
      <c r="AS214" s="244"/>
      <c r="AT214" s="252"/>
      <c r="AU214" s="244"/>
      <c r="AV214" s="244"/>
      <c r="AW214" s="244"/>
      <c r="AX214" s="25"/>
      <c r="AY214" s="244"/>
      <c r="AZ214" s="244"/>
      <c r="BA214" s="244"/>
      <c r="BB214" s="244"/>
      <c r="BC214" s="244"/>
      <c r="BD214" s="244"/>
      <c r="BE214" s="244"/>
      <c r="BF214" s="244"/>
      <c r="BG214" s="244"/>
      <c r="BH214" s="244"/>
      <c r="BI214" s="244"/>
      <c r="BJ214" s="242"/>
      <c r="BK214" s="242"/>
      <c r="BL214" s="244"/>
      <c r="BM214" s="244"/>
      <c r="BN214" s="244"/>
      <c r="BO214" s="244"/>
      <c r="BP214" s="244"/>
      <c r="BQ214" s="244"/>
      <c r="BR214" s="244"/>
      <c r="BS214" s="244"/>
      <c r="BT214" s="244"/>
      <c r="BU214" s="242"/>
      <c r="BV214" s="244"/>
      <c r="CC214" s="136" t="str">
        <f aca="false">CONCATENATE(A214,B214)</f>
        <v/>
      </c>
    </row>
    <row r="215" customFormat="false" ht="13.8" hidden="false" customHeight="false" outlineLevel="0" collapsed="false">
      <c r="A215" s="241"/>
      <c r="B215" s="242"/>
      <c r="C215" s="242"/>
      <c r="D215" s="242"/>
      <c r="E215" s="242"/>
      <c r="F215" s="242"/>
      <c r="G215" s="244"/>
      <c r="H215" s="244"/>
      <c r="I215" s="244"/>
      <c r="J215" s="245"/>
      <c r="K215" s="244"/>
      <c r="L215" s="244"/>
      <c r="M215" s="244"/>
      <c r="N215" s="244"/>
      <c r="O215" s="244"/>
      <c r="P215" s="244"/>
      <c r="Q215" s="244"/>
      <c r="R215" s="244"/>
      <c r="S215" s="244"/>
      <c r="T215" s="246"/>
      <c r="U215" s="246"/>
      <c r="V215" s="244"/>
      <c r="W215" s="247"/>
      <c r="X215" s="248"/>
      <c r="Y215" s="244"/>
      <c r="Z215" s="244"/>
      <c r="AA215" s="244"/>
      <c r="AB215" s="244"/>
      <c r="AC215" s="249"/>
      <c r="AD215" s="249"/>
      <c r="AE215" s="244"/>
      <c r="AF215" s="244"/>
      <c r="AG215" s="244"/>
      <c r="AH215" s="244"/>
      <c r="AI215" s="244"/>
      <c r="AJ215" s="244"/>
      <c r="AK215" s="250"/>
      <c r="AL215" s="244"/>
      <c r="AM215" s="244"/>
      <c r="AN215" s="244"/>
      <c r="AO215" s="251"/>
      <c r="AP215" s="244"/>
      <c r="AQ215" s="244"/>
      <c r="AR215" s="244"/>
      <c r="AS215" s="244"/>
      <c r="AT215" s="252"/>
      <c r="AU215" s="244"/>
      <c r="AV215" s="244"/>
      <c r="AW215" s="244"/>
      <c r="AX215" s="25"/>
      <c r="AY215" s="244"/>
      <c r="AZ215" s="244"/>
      <c r="BA215" s="244"/>
      <c r="BB215" s="244"/>
      <c r="BC215" s="244"/>
      <c r="BD215" s="244"/>
      <c r="BE215" s="244"/>
      <c r="BF215" s="244"/>
      <c r="BG215" s="244"/>
      <c r="BH215" s="244"/>
      <c r="BI215" s="244"/>
      <c r="BJ215" s="242"/>
      <c r="BK215" s="242"/>
      <c r="BL215" s="244"/>
      <c r="BM215" s="244"/>
      <c r="BN215" s="244"/>
      <c r="BO215" s="244"/>
      <c r="BP215" s="244"/>
      <c r="BQ215" s="244"/>
      <c r="BR215" s="244"/>
      <c r="BS215" s="244"/>
      <c r="BT215" s="244"/>
      <c r="BU215" s="242"/>
      <c r="BV215" s="244"/>
      <c r="CC215" s="136" t="str">
        <f aca="false">CONCATENATE(A215,B215)</f>
        <v/>
      </c>
    </row>
    <row r="216" customFormat="false" ht="13.8" hidden="false" customHeight="false" outlineLevel="0" collapsed="false">
      <c r="A216" s="241"/>
      <c r="B216" s="242"/>
      <c r="C216" s="242"/>
      <c r="D216" s="242"/>
      <c r="E216" s="242"/>
      <c r="F216" s="242"/>
      <c r="G216" s="244"/>
      <c r="H216" s="244"/>
      <c r="I216" s="244"/>
      <c r="J216" s="245"/>
      <c r="K216" s="244"/>
      <c r="L216" s="244"/>
      <c r="M216" s="244"/>
      <c r="N216" s="244"/>
      <c r="O216" s="244"/>
      <c r="P216" s="244"/>
      <c r="Q216" s="244"/>
      <c r="R216" s="244"/>
      <c r="S216" s="244"/>
      <c r="T216" s="246"/>
      <c r="U216" s="246"/>
      <c r="V216" s="244"/>
      <c r="W216" s="247"/>
      <c r="X216" s="248"/>
      <c r="Y216" s="244"/>
      <c r="Z216" s="244"/>
      <c r="AA216" s="244"/>
      <c r="AB216" s="244"/>
      <c r="AC216" s="249"/>
      <c r="AD216" s="249"/>
      <c r="AE216" s="244"/>
      <c r="AF216" s="244"/>
      <c r="AG216" s="244"/>
      <c r="AH216" s="244"/>
      <c r="AI216" s="244"/>
      <c r="AJ216" s="244"/>
      <c r="AK216" s="250"/>
      <c r="AL216" s="244"/>
      <c r="AM216" s="244"/>
      <c r="AN216" s="244"/>
      <c r="AO216" s="251"/>
      <c r="AP216" s="244"/>
      <c r="AQ216" s="244"/>
      <c r="AR216" s="244"/>
      <c r="AS216" s="244"/>
      <c r="AT216" s="252"/>
      <c r="AU216" s="244"/>
      <c r="AV216" s="244"/>
      <c r="AW216" s="244"/>
      <c r="AX216" s="25"/>
      <c r="AY216" s="244"/>
      <c r="AZ216" s="244"/>
      <c r="BA216" s="244"/>
      <c r="BB216" s="244"/>
      <c r="BC216" s="244"/>
      <c r="BD216" s="244"/>
      <c r="BE216" s="244"/>
      <c r="BF216" s="244"/>
      <c r="BG216" s="244"/>
      <c r="BH216" s="244"/>
      <c r="BI216" s="244"/>
      <c r="BJ216" s="242"/>
      <c r="BK216" s="242"/>
      <c r="BL216" s="244"/>
      <c r="BM216" s="244"/>
      <c r="BN216" s="244"/>
      <c r="BO216" s="244"/>
      <c r="BP216" s="244"/>
      <c r="BQ216" s="244"/>
      <c r="BR216" s="244"/>
      <c r="BS216" s="244"/>
      <c r="BT216" s="244"/>
      <c r="BU216" s="242"/>
      <c r="BV216" s="244"/>
      <c r="CC216" s="136" t="str">
        <f aca="false">CONCATENATE(A216,B216)</f>
        <v/>
      </c>
    </row>
    <row r="217" customFormat="false" ht="13.8" hidden="false" customHeight="false" outlineLevel="0" collapsed="false">
      <c r="A217" s="241"/>
      <c r="B217" s="242"/>
      <c r="C217" s="242"/>
      <c r="D217" s="242"/>
      <c r="E217" s="242"/>
      <c r="F217" s="242"/>
      <c r="G217" s="244"/>
      <c r="H217" s="244"/>
      <c r="I217" s="244"/>
      <c r="J217" s="245"/>
      <c r="K217" s="244"/>
      <c r="L217" s="244"/>
      <c r="M217" s="244"/>
      <c r="N217" s="244"/>
      <c r="O217" s="244"/>
      <c r="P217" s="244"/>
      <c r="Q217" s="244"/>
      <c r="R217" s="244"/>
      <c r="S217" s="244"/>
      <c r="T217" s="246"/>
      <c r="U217" s="246"/>
      <c r="V217" s="244"/>
      <c r="W217" s="247"/>
      <c r="X217" s="248"/>
      <c r="Y217" s="244"/>
      <c r="Z217" s="244"/>
      <c r="AA217" s="244"/>
      <c r="AB217" s="244"/>
      <c r="AC217" s="249"/>
      <c r="AD217" s="249"/>
      <c r="AE217" s="244"/>
      <c r="AF217" s="244"/>
      <c r="AG217" s="244"/>
      <c r="AH217" s="244"/>
      <c r="AI217" s="244"/>
      <c r="AJ217" s="244"/>
      <c r="AK217" s="250"/>
      <c r="AL217" s="244"/>
      <c r="AM217" s="244"/>
      <c r="AN217" s="244"/>
      <c r="AO217" s="251"/>
      <c r="AP217" s="244"/>
      <c r="AQ217" s="244"/>
      <c r="AR217" s="244"/>
      <c r="AS217" s="244"/>
      <c r="AT217" s="252"/>
      <c r="AU217" s="244"/>
      <c r="AV217" s="244"/>
      <c r="AW217" s="244"/>
      <c r="AX217" s="25"/>
      <c r="AY217" s="244"/>
      <c r="AZ217" s="244"/>
      <c r="BA217" s="244"/>
      <c r="BB217" s="244"/>
      <c r="BC217" s="244"/>
      <c r="BD217" s="244"/>
      <c r="BE217" s="244"/>
      <c r="BF217" s="244"/>
      <c r="BG217" s="244"/>
      <c r="BH217" s="244"/>
      <c r="BI217" s="244"/>
      <c r="BJ217" s="242"/>
      <c r="BK217" s="242"/>
      <c r="BL217" s="244"/>
      <c r="BM217" s="244"/>
      <c r="BN217" s="244"/>
      <c r="BO217" s="244"/>
      <c r="BP217" s="244"/>
      <c r="BQ217" s="244"/>
      <c r="BR217" s="244"/>
      <c r="BS217" s="244"/>
      <c r="BT217" s="244"/>
      <c r="BU217" s="242"/>
      <c r="BV217" s="244"/>
      <c r="CC217" s="136" t="str">
        <f aca="false">CONCATENATE(A217,B217)</f>
        <v/>
      </c>
    </row>
    <row r="218" customFormat="false" ht="13.8" hidden="false" customHeight="false" outlineLevel="0" collapsed="false">
      <c r="A218" s="241"/>
      <c r="B218" s="242"/>
      <c r="C218" s="242"/>
      <c r="D218" s="242"/>
      <c r="E218" s="242"/>
      <c r="F218" s="242"/>
      <c r="G218" s="244"/>
      <c r="H218" s="244"/>
      <c r="I218" s="244"/>
      <c r="J218" s="245"/>
      <c r="K218" s="244"/>
      <c r="L218" s="244"/>
      <c r="M218" s="244"/>
      <c r="N218" s="244"/>
      <c r="O218" s="244"/>
      <c r="P218" s="244"/>
      <c r="Q218" s="244"/>
      <c r="R218" s="244"/>
      <c r="S218" s="244"/>
      <c r="T218" s="246"/>
      <c r="U218" s="246"/>
      <c r="V218" s="244"/>
      <c r="W218" s="247"/>
      <c r="X218" s="248"/>
      <c r="Y218" s="244"/>
      <c r="Z218" s="244"/>
      <c r="AA218" s="244"/>
      <c r="AB218" s="244"/>
      <c r="AC218" s="249"/>
      <c r="AD218" s="249"/>
      <c r="AE218" s="244"/>
      <c r="AF218" s="244"/>
      <c r="AG218" s="244"/>
      <c r="AH218" s="244"/>
      <c r="AI218" s="244"/>
      <c r="AJ218" s="244"/>
      <c r="AK218" s="250"/>
      <c r="AL218" s="244"/>
      <c r="AM218" s="244"/>
      <c r="AN218" s="244"/>
      <c r="AO218" s="251"/>
      <c r="AP218" s="244"/>
      <c r="AQ218" s="244"/>
      <c r="AR218" s="244"/>
      <c r="AS218" s="244"/>
      <c r="AT218" s="252"/>
      <c r="AU218" s="244"/>
      <c r="AV218" s="244"/>
      <c r="AW218" s="244"/>
      <c r="AX218" s="25"/>
      <c r="AY218" s="244"/>
      <c r="AZ218" s="244"/>
      <c r="BA218" s="244"/>
      <c r="BB218" s="244"/>
      <c r="BC218" s="244"/>
      <c r="BD218" s="244"/>
      <c r="BE218" s="244"/>
      <c r="BF218" s="244"/>
      <c r="BG218" s="244"/>
      <c r="BH218" s="244"/>
      <c r="BI218" s="244"/>
      <c r="BJ218" s="242"/>
      <c r="BK218" s="242"/>
      <c r="BL218" s="244"/>
      <c r="BM218" s="244"/>
      <c r="BN218" s="244"/>
      <c r="BO218" s="244"/>
      <c r="BP218" s="244"/>
      <c r="BQ218" s="244"/>
      <c r="BR218" s="244"/>
      <c r="BS218" s="244"/>
      <c r="BT218" s="244"/>
      <c r="BU218" s="242"/>
      <c r="BV218" s="244"/>
      <c r="CC218" s="136" t="str">
        <f aca="false">CONCATENATE(A218,B218)</f>
        <v/>
      </c>
    </row>
    <row r="219" customFormat="false" ht="13.8" hidden="false" customHeight="false" outlineLevel="0" collapsed="false">
      <c r="A219" s="241"/>
      <c r="B219" s="242"/>
      <c r="C219" s="242"/>
      <c r="D219" s="242"/>
      <c r="E219" s="242"/>
      <c r="F219" s="242"/>
      <c r="G219" s="244"/>
      <c r="H219" s="244"/>
      <c r="I219" s="244"/>
      <c r="J219" s="245"/>
      <c r="K219" s="244"/>
      <c r="L219" s="244"/>
      <c r="M219" s="244"/>
      <c r="N219" s="244"/>
      <c r="O219" s="244"/>
      <c r="P219" s="244"/>
      <c r="Q219" s="244"/>
      <c r="R219" s="244"/>
      <c r="S219" s="244"/>
      <c r="T219" s="246"/>
      <c r="U219" s="246"/>
      <c r="V219" s="244"/>
      <c r="W219" s="247"/>
      <c r="X219" s="248"/>
      <c r="Y219" s="244"/>
      <c r="Z219" s="244"/>
      <c r="AA219" s="244"/>
      <c r="AB219" s="244"/>
      <c r="AC219" s="249"/>
      <c r="AD219" s="249"/>
      <c r="AE219" s="244"/>
      <c r="AF219" s="244"/>
      <c r="AG219" s="244"/>
      <c r="AH219" s="244"/>
      <c r="AI219" s="244"/>
      <c r="AJ219" s="244"/>
      <c r="AK219" s="250"/>
      <c r="AL219" s="244"/>
      <c r="AM219" s="244"/>
      <c r="AN219" s="244"/>
      <c r="AO219" s="251"/>
      <c r="AP219" s="244"/>
      <c r="AQ219" s="244"/>
      <c r="AR219" s="244"/>
      <c r="AS219" s="244"/>
      <c r="AT219" s="252"/>
      <c r="AU219" s="244"/>
      <c r="AV219" s="244"/>
      <c r="AW219" s="244"/>
      <c r="AX219" s="25"/>
      <c r="AY219" s="244"/>
      <c r="AZ219" s="244"/>
      <c r="BA219" s="244"/>
      <c r="BB219" s="244"/>
      <c r="BC219" s="244"/>
      <c r="BD219" s="244"/>
      <c r="BE219" s="244"/>
      <c r="BF219" s="244"/>
      <c r="BG219" s="244"/>
      <c r="BH219" s="244"/>
      <c r="BI219" s="244"/>
      <c r="BJ219" s="242"/>
      <c r="BK219" s="242"/>
      <c r="BL219" s="244"/>
      <c r="BM219" s="244"/>
      <c r="BN219" s="244"/>
      <c r="BO219" s="244"/>
      <c r="BP219" s="244"/>
      <c r="BQ219" s="244"/>
      <c r="BR219" s="244"/>
      <c r="BS219" s="244"/>
      <c r="BT219" s="244"/>
      <c r="BU219" s="242"/>
      <c r="BV219" s="244"/>
      <c r="CC219" s="136" t="str">
        <f aca="false">CONCATENATE(A219,B219)</f>
        <v/>
      </c>
    </row>
    <row r="220" customFormat="false" ht="13.8" hidden="false" customHeight="false" outlineLevel="0" collapsed="false">
      <c r="A220" s="241"/>
      <c r="B220" s="242"/>
      <c r="C220" s="242"/>
      <c r="D220" s="242"/>
      <c r="E220" s="242"/>
      <c r="F220" s="242"/>
      <c r="G220" s="244"/>
      <c r="H220" s="244"/>
      <c r="I220" s="244"/>
      <c r="J220" s="245"/>
      <c r="K220" s="244"/>
      <c r="L220" s="244"/>
      <c r="M220" s="244"/>
      <c r="N220" s="244"/>
      <c r="O220" s="244"/>
      <c r="P220" s="244"/>
      <c r="Q220" s="244"/>
      <c r="R220" s="244"/>
      <c r="S220" s="244"/>
      <c r="T220" s="246"/>
      <c r="U220" s="246"/>
      <c r="V220" s="244"/>
      <c r="W220" s="247"/>
      <c r="X220" s="248"/>
      <c r="Y220" s="244"/>
      <c r="Z220" s="244"/>
      <c r="AA220" s="244"/>
      <c r="AB220" s="244"/>
      <c r="AC220" s="249"/>
      <c r="AD220" s="249"/>
      <c r="AE220" s="244"/>
      <c r="AF220" s="244"/>
      <c r="AG220" s="244"/>
      <c r="AH220" s="244"/>
      <c r="AI220" s="244"/>
      <c r="AJ220" s="244"/>
      <c r="AK220" s="250"/>
      <c r="AL220" s="244"/>
      <c r="AM220" s="244"/>
      <c r="AN220" s="244"/>
      <c r="AO220" s="251"/>
      <c r="AP220" s="244"/>
      <c r="AQ220" s="244"/>
      <c r="AR220" s="244"/>
      <c r="AS220" s="244"/>
      <c r="AT220" s="252"/>
      <c r="AU220" s="244"/>
      <c r="AV220" s="244"/>
      <c r="AW220" s="244"/>
      <c r="AX220" s="25"/>
      <c r="AY220" s="244"/>
      <c r="AZ220" s="244"/>
      <c r="BA220" s="244"/>
      <c r="BB220" s="244"/>
      <c r="BC220" s="244"/>
      <c r="BD220" s="244"/>
      <c r="BE220" s="244"/>
      <c r="BF220" s="244"/>
      <c r="BG220" s="244"/>
      <c r="BH220" s="244"/>
      <c r="BI220" s="244"/>
      <c r="BJ220" s="242"/>
      <c r="BK220" s="242"/>
      <c r="BL220" s="244"/>
      <c r="BM220" s="244"/>
      <c r="BN220" s="244"/>
      <c r="BO220" s="244"/>
      <c r="BP220" s="244"/>
      <c r="BQ220" s="244"/>
      <c r="BR220" s="244"/>
      <c r="BS220" s="244"/>
      <c r="BT220" s="244"/>
      <c r="BU220" s="242"/>
      <c r="BV220" s="244"/>
      <c r="CC220" s="136" t="str">
        <f aca="false">CONCATENATE(A220,B220)</f>
        <v/>
      </c>
    </row>
    <row r="221" customFormat="false" ht="13.8" hidden="false" customHeight="false" outlineLevel="0" collapsed="false">
      <c r="A221" s="241"/>
      <c r="B221" s="242"/>
      <c r="C221" s="242"/>
      <c r="D221" s="242"/>
      <c r="E221" s="242"/>
      <c r="F221" s="242"/>
      <c r="G221" s="244"/>
      <c r="H221" s="244"/>
      <c r="I221" s="244"/>
      <c r="J221" s="245"/>
      <c r="K221" s="244"/>
      <c r="L221" s="244"/>
      <c r="M221" s="244"/>
      <c r="N221" s="244"/>
      <c r="O221" s="244"/>
      <c r="P221" s="244"/>
      <c r="Q221" s="244"/>
      <c r="R221" s="244"/>
      <c r="S221" s="244"/>
      <c r="T221" s="246"/>
      <c r="U221" s="246"/>
      <c r="V221" s="244"/>
      <c r="W221" s="247"/>
      <c r="X221" s="248"/>
      <c r="Y221" s="244"/>
      <c r="Z221" s="244"/>
      <c r="AA221" s="244"/>
      <c r="AB221" s="244"/>
      <c r="AC221" s="249"/>
      <c r="AD221" s="249"/>
      <c r="AE221" s="244"/>
      <c r="AF221" s="244"/>
      <c r="AG221" s="244"/>
      <c r="AH221" s="244"/>
      <c r="AI221" s="244"/>
      <c r="AJ221" s="244"/>
      <c r="AK221" s="250"/>
      <c r="AL221" s="244"/>
      <c r="AM221" s="244"/>
      <c r="AN221" s="244"/>
      <c r="AO221" s="251"/>
      <c r="AP221" s="244"/>
      <c r="AQ221" s="244"/>
      <c r="AR221" s="244"/>
      <c r="AS221" s="244"/>
      <c r="AT221" s="252"/>
      <c r="AU221" s="244"/>
      <c r="AV221" s="244"/>
      <c r="AW221" s="244"/>
      <c r="AX221" s="25"/>
      <c r="AY221" s="244"/>
      <c r="AZ221" s="244"/>
      <c r="BA221" s="244"/>
      <c r="BB221" s="244"/>
      <c r="BC221" s="244"/>
      <c r="BD221" s="244"/>
      <c r="BE221" s="244"/>
      <c r="BF221" s="244"/>
      <c r="BG221" s="244"/>
      <c r="BH221" s="244"/>
      <c r="BI221" s="244"/>
      <c r="BJ221" s="242"/>
      <c r="BK221" s="242"/>
      <c r="BL221" s="244"/>
      <c r="BM221" s="244"/>
      <c r="BN221" s="244"/>
      <c r="BO221" s="244"/>
      <c r="BP221" s="244"/>
      <c r="BQ221" s="244"/>
      <c r="BR221" s="244"/>
      <c r="BS221" s="244"/>
      <c r="BT221" s="244"/>
      <c r="BU221" s="242"/>
      <c r="BV221" s="244"/>
      <c r="CC221" s="136" t="str">
        <f aca="false">CONCATENATE(A221,B221)</f>
        <v/>
      </c>
    </row>
    <row r="222" customFormat="false" ht="13.8" hidden="false" customHeight="false" outlineLevel="0" collapsed="false">
      <c r="A222" s="241"/>
      <c r="B222" s="242"/>
      <c r="C222" s="242"/>
      <c r="D222" s="242"/>
      <c r="E222" s="242"/>
      <c r="F222" s="242"/>
      <c r="G222" s="244"/>
      <c r="H222" s="244"/>
      <c r="I222" s="244"/>
      <c r="J222" s="245"/>
      <c r="K222" s="244"/>
      <c r="L222" s="244"/>
      <c r="M222" s="244"/>
      <c r="N222" s="244"/>
      <c r="O222" s="244"/>
      <c r="P222" s="244"/>
      <c r="Q222" s="244"/>
      <c r="R222" s="244"/>
      <c r="S222" s="244"/>
      <c r="T222" s="246"/>
      <c r="U222" s="246"/>
      <c r="V222" s="244"/>
      <c r="W222" s="247"/>
      <c r="X222" s="248"/>
      <c r="Y222" s="244"/>
      <c r="Z222" s="244"/>
      <c r="AA222" s="244"/>
      <c r="AB222" s="244"/>
      <c r="AC222" s="249"/>
      <c r="AD222" s="249"/>
      <c r="AE222" s="244"/>
      <c r="AF222" s="244"/>
      <c r="AG222" s="244"/>
      <c r="AH222" s="244"/>
      <c r="AI222" s="244"/>
      <c r="AJ222" s="244"/>
      <c r="AK222" s="250"/>
      <c r="AL222" s="244"/>
      <c r="AM222" s="244"/>
      <c r="AN222" s="244"/>
      <c r="AO222" s="251"/>
      <c r="AP222" s="244"/>
      <c r="AQ222" s="244"/>
      <c r="AR222" s="244"/>
      <c r="AS222" s="244"/>
      <c r="AT222" s="252"/>
      <c r="AU222" s="244"/>
      <c r="AV222" s="244"/>
      <c r="AW222" s="244"/>
      <c r="AX222" s="25"/>
      <c r="AY222" s="244"/>
      <c r="AZ222" s="244"/>
      <c r="BA222" s="244"/>
      <c r="BB222" s="244"/>
      <c r="BC222" s="244"/>
      <c r="BD222" s="244"/>
      <c r="BE222" s="244"/>
      <c r="BF222" s="244"/>
      <c r="BG222" s="244"/>
      <c r="BH222" s="244"/>
      <c r="BI222" s="244"/>
      <c r="BJ222" s="242"/>
      <c r="BK222" s="242"/>
      <c r="BL222" s="244"/>
      <c r="BM222" s="244"/>
      <c r="BN222" s="244"/>
      <c r="BO222" s="244"/>
      <c r="BP222" s="244"/>
      <c r="BQ222" s="244"/>
      <c r="BR222" s="244"/>
      <c r="BS222" s="244"/>
      <c r="BT222" s="244"/>
      <c r="BU222" s="242"/>
      <c r="BV222" s="244"/>
      <c r="CC222" s="136" t="str">
        <f aca="false">CONCATENATE(A222,B222)</f>
        <v/>
      </c>
    </row>
    <row r="223" customFormat="false" ht="13.8" hidden="false" customHeight="false" outlineLevel="0" collapsed="false">
      <c r="A223" s="241"/>
      <c r="B223" s="242"/>
      <c r="C223" s="242"/>
      <c r="D223" s="242"/>
      <c r="E223" s="242"/>
      <c r="F223" s="242"/>
      <c r="G223" s="244"/>
      <c r="H223" s="244"/>
      <c r="I223" s="244"/>
      <c r="J223" s="245"/>
      <c r="K223" s="244"/>
      <c r="L223" s="244"/>
      <c r="M223" s="244"/>
      <c r="N223" s="244"/>
      <c r="O223" s="244"/>
      <c r="P223" s="244"/>
      <c r="Q223" s="244"/>
      <c r="R223" s="244"/>
      <c r="S223" s="244"/>
      <c r="T223" s="246"/>
      <c r="U223" s="246"/>
      <c r="V223" s="244"/>
      <c r="W223" s="247"/>
      <c r="X223" s="248"/>
      <c r="Y223" s="244"/>
      <c r="Z223" s="244"/>
      <c r="AA223" s="244"/>
      <c r="AB223" s="244"/>
      <c r="AC223" s="249"/>
      <c r="AD223" s="249"/>
      <c r="AE223" s="244"/>
      <c r="AF223" s="244"/>
      <c r="AG223" s="244"/>
      <c r="AH223" s="244"/>
      <c r="AI223" s="244"/>
      <c r="AJ223" s="244"/>
      <c r="AK223" s="250"/>
      <c r="AL223" s="244"/>
      <c r="AM223" s="244"/>
      <c r="AN223" s="244"/>
      <c r="AO223" s="251"/>
      <c r="AP223" s="244"/>
      <c r="AQ223" s="244"/>
      <c r="AR223" s="244"/>
      <c r="AS223" s="244"/>
      <c r="AT223" s="252"/>
      <c r="AU223" s="244"/>
      <c r="AV223" s="244"/>
      <c r="AW223" s="244"/>
      <c r="AX223" s="25"/>
      <c r="AY223" s="244"/>
      <c r="AZ223" s="244"/>
      <c r="BA223" s="244"/>
      <c r="BB223" s="244"/>
      <c r="BC223" s="244"/>
      <c r="BD223" s="244"/>
      <c r="BE223" s="244"/>
      <c r="BF223" s="244"/>
      <c r="BG223" s="244"/>
      <c r="BH223" s="244"/>
      <c r="BI223" s="244"/>
      <c r="BJ223" s="242"/>
      <c r="BK223" s="242"/>
      <c r="BL223" s="244"/>
      <c r="BM223" s="244"/>
      <c r="BN223" s="244"/>
      <c r="BO223" s="244"/>
      <c r="BP223" s="244"/>
      <c r="BQ223" s="244"/>
      <c r="BR223" s="244"/>
      <c r="BS223" s="244"/>
      <c r="BT223" s="244"/>
      <c r="BU223" s="242"/>
      <c r="BV223" s="244"/>
      <c r="CC223" s="136" t="str">
        <f aca="false">CONCATENATE(A223,B223)</f>
        <v/>
      </c>
    </row>
    <row r="224" customFormat="false" ht="13.8" hidden="false" customHeight="false" outlineLevel="0" collapsed="false">
      <c r="A224" s="241"/>
      <c r="B224" s="242"/>
      <c r="C224" s="242"/>
      <c r="D224" s="242"/>
      <c r="E224" s="242"/>
      <c r="F224" s="242"/>
      <c r="G224" s="244"/>
      <c r="H224" s="244"/>
      <c r="I224" s="244"/>
      <c r="J224" s="245"/>
      <c r="K224" s="244"/>
      <c r="L224" s="244"/>
      <c r="M224" s="244"/>
      <c r="N224" s="244"/>
      <c r="O224" s="244"/>
      <c r="P224" s="244"/>
      <c r="Q224" s="244"/>
      <c r="R224" s="244"/>
      <c r="S224" s="244"/>
      <c r="T224" s="246"/>
      <c r="U224" s="246"/>
      <c r="V224" s="244"/>
      <c r="W224" s="247"/>
      <c r="X224" s="248"/>
      <c r="Y224" s="244"/>
      <c r="Z224" s="244"/>
      <c r="AA224" s="244"/>
      <c r="AB224" s="244"/>
      <c r="AC224" s="249"/>
      <c r="AD224" s="249"/>
      <c r="AE224" s="244"/>
      <c r="AF224" s="244"/>
      <c r="AG224" s="244"/>
      <c r="AH224" s="244"/>
      <c r="AI224" s="244"/>
      <c r="AJ224" s="244"/>
      <c r="AK224" s="250"/>
      <c r="AL224" s="244"/>
      <c r="AM224" s="244"/>
      <c r="AN224" s="244"/>
      <c r="AO224" s="251"/>
      <c r="AP224" s="244"/>
      <c r="AQ224" s="244"/>
      <c r="AR224" s="244"/>
      <c r="AS224" s="244"/>
      <c r="AT224" s="252"/>
      <c r="AU224" s="244"/>
      <c r="AV224" s="244"/>
      <c r="AW224" s="244"/>
      <c r="AX224" s="25"/>
      <c r="AY224" s="244"/>
      <c r="AZ224" s="244"/>
      <c r="BA224" s="244"/>
      <c r="BB224" s="244"/>
      <c r="BC224" s="244"/>
      <c r="BD224" s="244"/>
      <c r="BE224" s="244"/>
      <c r="BF224" s="244"/>
      <c r="BG224" s="244"/>
      <c r="BH224" s="244"/>
      <c r="BI224" s="244"/>
      <c r="BJ224" s="242"/>
      <c r="BK224" s="242"/>
      <c r="BL224" s="244"/>
      <c r="BM224" s="244"/>
      <c r="BN224" s="244"/>
      <c r="BO224" s="244"/>
      <c r="BP224" s="244"/>
      <c r="BQ224" s="244"/>
      <c r="BR224" s="244"/>
      <c r="BS224" s="244"/>
      <c r="BT224" s="244"/>
      <c r="BU224" s="242"/>
      <c r="BV224" s="244"/>
      <c r="CC224" s="136" t="str">
        <f aca="false">CONCATENATE(A224,B224)</f>
        <v/>
      </c>
    </row>
    <row r="225" customFormat="false" ht="13.8" hidden="false" customHeight="false" outlineLevel="0" collapsed="false">
      <c r="A225" s="241"/>
      <c r="B225" s="242"/>
      <c r="C225" s="242"/>
      <c r="D225" s="242"/>
      <c r="E225" s="242"/>
      <c r="F225" s="242"/>
      <c r="G225" s="244"/>
      <c r="H225" s="244"/>
      <c r="I225" s="244"/>
      <c r="J225" s="245"/>
      <c r="K225" s="244"/>
      <c r="L225" s="244"/>
      <c r="M225" s="244"/>
      <c r="N225" s="244"/>
      <c r="O225" s="244"/>
      <c r="P225" s="244"/>
      <c r="Q225" s="244"/>
      <c r="R225" s="244"/>
      <c r="S225" s="244"/>
      <c r="T225" s="246"/>
      <c r="U225" s="246"/>
      <c r="V225" s="244"/>
      <c r="W225" s="247"/>
      <c r="X225" s="248"/>
      <c r="Y225" s="244"/>
      <c r="Z225" s="244"/>
      <c r="AA225" s="244"/>
      <c r="AB225" s="244"/>
      <c r="AC225" s="249"/>
      <c r="AD225" s="249"/>
      <c r="AE225" s="244"/>
      <c r="AF225" s="244"/>
      <c r="AG225" s="244"/>
      <c r="AH225" s="244"/>
      <c r="AI225" s="244"/>
      <c r="AJ225" s="244"/>
      <c r="AK225" s="250"/>
      <c r="AL225" s="244"/>
      <c r="AM225" s="244"/>
      <c r="AN225" s="244"/>
      <c r="AO225" s="251"/>
      <c r="AP225" s="244"/>
      <c r="AQ225" s="244"/>
      <c r="AR225" s="244"/>
      <c r="AS225" s="244"/>
      <c r="AT225" s="252"/>
      <c r="AU225" s="244"/>
      <c r="AV225" s="244"/>
      <c r="AW225" s="244"/>
      <c r="AX225" s="25"/>
      <c r="AY225" s="244"/>
      <c r="AZ225" s="244"/>
      <c r="BA225" s="244"/>
      <c r="BB225" s="244"/>
      <c r="BC225" s="244"/>
      <c r="BD225" s="244"/>
      <c r="BE225" s="244"/>
      <c r="BF225" s="244"/>
      <c r="BG225" s="244"/>
      <c r="BH225" s="244"/>
      <c r="BI225" s="244"/>
      <c r="BJ225" s="242"/>
      <c r="BK225" s="242"/>
      <c r="BL225" s="244"/>
      <c r="BM225" s="244"/>
      <c r="BN225" s="244"/>
      <c r="BO225" s="244"/>
      <c r="BP225" s="244"/>
      <c r="BQ225" s="244"/>
      <c r="BR225" s="244"/>
      <c r="BS225" s="244"/>
      <c r="BT225" s="244"/>
      <c r="BU225" s="242"/>
      <c r="BV225" s="244"/>
      <c r="CC225" s="136" t="str">
        <f aca="false">CONCATENATE(A225,B225)</f>
        <v/>
      </c>
    </row>
    <row r="226" customFormat="false" ht="13.8" hidden="false" customHeight="false" outlineLevel="0" collapsed="false">
      <c r="A226" s="241"/>
      <c r="B226" s="242"/>
      <c r="C226" s="242"/>
      <c r="D226" s="242"/>
      <c r="E226" s="242"/>
      <c r="F226" s="242"/>
      <c r="G226" s="244"/>
      <c r="H226" s="244"/>
      <c r="I226" s="244"/>
      <c r="J226" s="245"/>
      <c r="K226" s="244"/>
      <c r="L226" s="244"/>
      <c r="M226" s="244"/>
      <c r="N226" s="244"/>
      <c r="O226" s="244"/>
      <c r="P226" s="244"/>
      <c r="Q226" s="244"/>
      <c r="R226" s="244"/>
      <c r="S226" s="244"/>
      <c r="T226" s="246"/>
      <c r="U226" s="246"/>
      <c r="V226" s="244"/>
      <c r="W226" s="247"/>
      <c r="X226" s="248"/>
      <c r="Y226" s="244"/>
      <c r="Z226" s="244"/>
      <c r="AA226" s="244"/>
      <c r="AB226" s="244"/>
      <c r="AC226" s="249"/>
      <c r="AD226" s="249"/>
      <c r="AE226" s="244"/>
      <c r="AF226" s="244"/>
      <c r="AG226" s="244"/>
      <c r="AH226" s="244"/>
      <c r="AI226" s="244"/>
      <c r="AJ226" s="244"/>
      <c r="AK226" s="250"/>
      <c r="AL226" s="244"/>
      <c r="AM226" s="244"/>
      <c r="AN226" s="244"/>
      <c r="AO226" s="251"/>
      <c r="AP226" s="244"/>
      <c r="AQ226" s="244"/>
      <c r="AR226" s="244"/>
      <c r="AS226" s="244"/>
      <c r="AT226" s="252"/>
      <c r="AU226" s="244"/>
      <c r="AV226" s="244"/>
      <c r="AW226" s="244"/>
      <c r="AX226" s="25"/>
      <c r="AY226" s="244"/>
      <c r="AZ226" s="244"/>
      <c r="BA226" s="244"/>
      <c r="BB226" s="244"/>
      <c r="BC226" s="244"/>
      <c r="BD226" s="244"/>
      <c r="BE226" s="244"/>
      <c r="BF226" s="244"/>
      <c r="BG226" s="244"/>
      <c r="BH226" s="244"/>
      <c r="BI226" s="244"/>
      <c r="BJ226" s="242"/>
      <c r="BK226" s="242"/>
      <c r="BL226" s="244"/>
      <c r="BM226" s="244"/>
      <c r="BN226" s="244"/>
      <c r="BO226" s="244"/>
      <c r="BP226" s="244"/>
      <c r="BQ226" s="244"/>
      <c r="BR226" s="244"/>
      <c r="BS226" s="244"/>
      <c r="BT226" s="244"/>
      <c r="BU226" s="242"/>
      <c r="BV226" s="244"/>
      <c r="CC226" s="136" t="str">
        <f aca="false">CONCATENATE(A226,B226)</f>
        <v/>
      </c>
    </row>
    <row r="227" customFormat="false" ht="13.8" hidden="false" customHeight="false" outlineLevel="0" collapsed="false">
      <c r="A227" s="241"/>
      <c r="B227" s="242"/>
      <c r="C227" s="242"/>
      <c r="D227" s="242"/>
      <c r="E227" s="242"/>
      <c r="F227" s="242"/>
      <c r="G227" s="244"/>
      <c r="H227" s="244"/>
      <c r="I227" s="244"/>
      <c r="J227" s="245"/>
      <c r="K227" s="244"/>
      <c r="L227" s="244"/>
      <c r="M227" s="244"/>
      <c r="N227" s="244"/>
      <c r="O227" s="244"/>
      <c r="P227" s="244"/>
      <c r="Q227" s="244"/>
      <c r="R227" s="244"/>
      <c r="S227" s="244"/>
      <c r="T227" s="246"/>
      <c r="U227" s="246"/>
      <c r="V227" s="244"/>
      <c r="W227" s="247"/>
      <c r="X227" s="248"/>
      <c r="Y227" s="244"/>
      <c r="Z227" s="244"/>
      <c r="AA227" s="244"/>
      <c r="AB227" s="244"/>
      <c r="AC227" s="249"/>
      <c r="AD227" s="249"/>
      <c r="AE227" s="244"/>
      <c r="AF227" s="244"/>
      <c r="AG227" s="244"/>
      <c r="AH227" s="244"/>
      <c r="AI227" s="244"/>
      <c r="AJ227" s="244"/>
      <c r="AK227" s="250"/>
      <c r="AL227" s="244"/>
      <c r="AM227" s="244"/>
      <c r="AN227" s="244"/>
      <c r="AO227" s="251"/>
      <c r="AP227" s="244"/>
      <c r="AQ227" s="244"/>
      <c r="AR227" s="244"/>
      <c r="AS227" s="244"/>
      <c r="AT227" s="252"/>
      <c r="AU227" s="244"/>
      <c r="AV227" s="244"/>
      <c r="AW227" s="244"/>
      <c r="AX227" s="25"/>
      <c r="AY227" s="244"/>
      <c r="AZ227" s="244"/>
      <c r="BA227" s="244"/>
      <c r="BB227" s="244"/>
      <c r="BC227" s="244"/>
      <c r="BD227" s="244"/>
      <c r="BE227" s="244"/>
      <c r="BF227" s="244"/>
      <c r="BG227" s="244"/>
      <c r="BH227" s="244"/>
      <c r="BI227" s="244"/>
      <c r="BJ227" s="242"/>
      <c r="BK227" s="242"/>
      <c r="BL227" s="244"/>
      <c r="BM227" s="244"/>
      <c r="BN227" s="244"/>
      <c r="BO227" s="244"/>
      <c r="BP227" s="244"/>
      <c r="BQ227" s="244"/>
      <c r="BR227" s="244"/>
      <c r="BS227" s="244"/>
      <c r="BT227" s="244"/>
      <c r="BU227" s="242"/>
      <c r="BV227" s="244"/>
      <c r="CC227" s="136" t="str">
        <f aca="false">CONCATENATE(A227,B227)</f>
        <v/>
      </c>
    </row>
    <row r="228" customFormat="false" ht="13.8" hidden="false" customHeight="false" outlineLevel="0" collapsed="false">
      <c r="A228" s="241"/>
      <c r="B228" s="242"/>
      <c r="C228" s="242"/>
      <c r="D228" s="242"/>
      <c r="E228" s="242"/>
      <c r="F228" s="242"/>
      <c r="G228" s="244"/>
      <c r="H228" s="244"/>
      <c r="I228" s="244"/>
      <c r="J228" s="245"/>
      <c r="K228" s="244"/>
      <c r="L228" s="244"/>
      <c r="M228" s="244"/>
      <c r="N228" s="244"/>
      <c r="O228" s="244"/>
      <c r="P228" s="244"/>
      <c r="Q228" s="244"/>
      <c r="R228" s="244"/>
      <c r="S228" s="244"/>
      <c r="T228" s="246"/>
      <c r="U228" s="246"/>
      <c r="V228" s="244"/>
      <c r="W228" s="247"/>
      <c r="X228" s="248"/>
      <c r="Y228" s="244"/>
      <c r="Z228" s="244"/>
      <c r="AA228" s="244"/>
      <c r="AB228" s="244"/>
      <c r="AC228" s="249"/>
      <c r="AD228" s="249"/>
      <c r="AE228" s="244"/>
      <c r="AF228" s="244"/>
      <c r="AG228" s="244"/>
      <c r="AH228" s="244"/>
      <c r="AI228" s="244"/>
      <c r="AJ228" s="244"/>
      <c r="AK228" s="250"/>
      <c r="AL228" s="244"/>
      <c r="AM228" s="244"/>
      <c r="AN228" s="244"/>
      <c r="AO228" s="251"/>
      <c r="AP228" s="244"/>
      <c r="AQ228" s="244"/>
      <c r="AR228" s="244"/>
      <c r="AS228" s="244"/>
      <c r="AT228" s="252"/>
      <c r="AU228" s="244"/>
      <c r="AV228" s="244"/>
      <c r="AW228" s="244"/>
      <c r="AX228" s="25"/>
      <c r="AY228" s="244"/>
      <c r="AZ228" s="244"/>
      <c r="BA228" s="244"/>
      <c r="BB228" s="244"/>
      <c r="BC228" s="244"/>
      <c r="BD228" s="244"/>
      <c r="BE228" s="244"/>
      <c r="BF228" s="244"/>
      <c r="BG228" s="244"/>
      <c r="BH228" s="244"/>
      <c r="BI228" s="244"/>
      <c r="BJ228" s="242"/>
      <c r="BK228" s="242"/>
      <c r="BL228" s="244"/>
      <c r="BM228" s="244"/>
      <c r="BN228" s="244"/>
      <c r="BO228" s="244"/>
      <c r="BP228" s="244"/>
      <c r="BQ228" s="244"/>
      <c r="BR228" s="244"/>
      <c r="BS228" s="244"/>
      <c r="BT228" s="244"/>
      <c r="BU228" s="242"/>
      <c r="BV228" s="244"/>
      <c r="CC228" s="136" t="str">
        <f aca="false">CONCATENATE(A228,B228)</f>
        <v/>
      </c>
    </row>
    <row r="229" customFormat="false" ht="13.8" hidden="false" customHeight="false" outlineLevel="0" collapsed="false">
      <c r="A229" s="241"/>
      <c r="B229" s="242"/>
      <c r="C229" s="242"/>
      <c r="D229" s="242"/>
      <c r="E229" s="242"/>
      <c r="F229" s="242"/>
      <c r="G229" s="244"/>
      <c r="H229" s="244"/>
      <c r="I229" s="244"/>
      <c r="J229" s="245"/>
      <c r="K229" s="244"/>
      <c r="L229" s="244"/>
      <c r="M229" s="244"/>
      <c r="N229" s="244"/>
      <c r="O229" s="244"/>
      <c r="P229" s="244"/>
      <c r="Q229" s="244"/>
      <c r="R229" s="244"/>
      <c r="S229" s="244"/>
      <c r="T229" s="246"/>
      <c r="U229" s="246"/>
      <c r="V229" s="244"/>
      <c r="W229" s="247"/>
      <c r="X229" s="248"/>
      <c r="Y229" s="244"/>
      <c r="Z229" s="244"/>
      <c r="AA229" s="244"/>
      <c r="AB229" s="244"/>
      <c r="AC229" s="249"/>
      <c r="AD229" s="249"/>
      <c r="AE229" s="244"/>
      <c r="AF229" s="244"/>
      <c r="AG229" s="244"/>
      <c r="AH229" s="244"/>
      <c r="AI229" s="244"/>
      <c r="AJ229" s="244"/>
      <c r="AK229" s="250"/>
      <c r="AL229" s="244"/>
      <c r="AM229" s="244"/>
      <c r="AN229" s="244"/>
      <c r="AO229" s="251"/>
      <c r="AP229" s="244"/>
      <c r="AQ229" s="244"/>
      <c r="AR229" s="244"/>
      <c r="AS229" s="244"/>
      <c r="AT229" s="252"/>
      <c r="AU229" s="244"/>
      <c r="AV229" s="244"/>
      <c r="AW229" s="244"/>
      <c r="AX229" s="25"/>
      <c r="AY229" s="244"/>
      <c r="AZ229" s="244"/>
      <c r="BA229" s="244"/>
      <c r="BB229" s="244"/>
      <c r="BC229" s="244"/>
      <c r="BD229" s="244"/>
      <c r="BE229" s="244"/>
      <c r="BF229" s="244"/>
      <c r="BG229" s="244"/>
      <c r="BH229" s="244"/>
      <c r="BI229" s="244"/>
      <c r="BJ229" s="242"/>
      <c r="BK229" s="242"/>
      <c r="BL229" s="244"/>
      <c r="BM229" s="244"/>
      <c r="BN229" s="244"/>
      <c r="BO229" s="244"/>
      <c r="BP229" s="244"/>
      <c r="BQ229" s="244"/>
      <c r="BR229" s="244"/>
      <c r="BS229" s="244"/>
      <c r="BT229" s="244"/>
      <c r="BU229" s="242"/>
      <c r="BV229" s="244"/>
      <c r="CC229" s="136" t="str">
        <f aca="false">CONCATENATE(A229,B229)</f>
        <v/>
      </c>
    </row>
    <row r="230" customFormat="false" ht="13.8" hidden="false" customHeight="false" outlineLevel="0" collapsed="false">
      <c r="A230" s="241"/>
      <c r="B230" s="242"/>
      <c r="C230" s="242"/>
      <c r="D230" s="242"/>
      <c r="E230" s="242"/>
      <c r="F230" s="242"/>
      <c r="G230" s="244"/>
      <c r="H230" s="244"/>
      <c r="I230" s="244"/>
      <c r="J230" s="245"/>
      <c r="K230" s="244"/>
      <c r="L230" s="244"/>
      <c r="M230" s="244"/>
      <c r="N230" s="244"/>
      <c r="O230" s="244"/>
      <c r="P230" s="244"/>
      <c r="Q230" s="244"/>
      <c r="R230" s="244"/>
      <c r="S230" s="244"/>
      <c r="T230" s="246"/>
      <c r="U230" s="246"/>
      <c r="V230" s="244"/>
      <c r="W230" s="247"/>
      <c r="X230" s="248"/>
      <c r="Y230" s="244"/>
      <c r="Z230" s="244"/>
      <c r="AA230" s="244"/>
      <c r="AB230" s="244"/>
      <c r="AC230" s="249"/>
      <c r="AD230" s="249"/>
      <c r="AE230" s="244"/>
      <c r="AF230" s="244"/>
      <c r="AG230" s="244"/>
      <c r="AH230" s="244"/>
      <c r="AI230" s="244"/>
      <c r="AJ230" s="244"/>
      <c r="AK230" s="250"/>
      <c r="AL230" s="244"/>
      <c r="AM230" s="244"/>
      <c r="AN230" s="244"/>
      <c r="AO230" s="251"/>
      <c r="AP230" s="244"/>
      <c r="AQ230" s="244"/>
      <c r="AR230" s="244"/>
      <c r="AS230" s="244"/>
      <c r="AT230" s="252"/>
      <c r="AU230" s="244"/>
      <c r="AV230" s="244"/>
      <c r="AW230" s="244"/>
      <c r="AX230" s="25"/>
      <c r="AY230" s="244"/>
      <c r="AZ230" s="244"/>
      <c r="BA230" s="244"/>
      <c r="BB230" s="244"/>
      <c r="BC230" s="244"/>
      <c r="BD230" s="244"/>
      <c r="BE230" s="244"/>
      <c r="BF230" s="244"/>
      <c r="BG230" s="244"/>
      <c r="BH230" s="244"/>
      <c r="BI230" s="244"/>
      <c r="BJ230" s="242"/>
      <c r="BK230" s="242"/>
      <c r="BL230" s="244"/>
      <c r="BM230" s="244"/>
      <c r="BN230" s="244"/>
      <c r="BO230" s="244"/>
      <c r="BP230" s="244"/>
      <c r="BQ230" s="244"/>
      <c r="BR230" s="244"/>
      <c r="BS230" s="244"/>
      <c r="BT230" s="244"/>
      <c r="BU230" s="242"/>
      <c r="BV230" s="244"/>
      <c r="CC230" s="136" t="str">
        <f aca="false">CONCATENATE(A230,B230)</f>
        <v/>
      </c>
    </row>
    <row r="231" customFormat="false" ht="13.8" hidden="false" customHeight="false" outlineLevel="0" collapsed="false">
      <c r="A231" s="241"/>
      <c r="B231" s="242"/>
      <c r="C231" s="242"/>
      <c r="D231" s="242"/>
      <c r="E231" s="242"/>
      <c r="F231" s="242"/>
      <c r="G231" s="244"/>
      <c r="H231" s="244"/>
      <c r="I231" s="244"/>
      <c r="J231" s="245"/>
      <c r="K231" s="244"/>
      <c r="L231" s="244"/>
      <c r="M231" s="244"/>
      <c r="N231" s="244"/>
      <c r="O231" s="244"/>
      <c r="P231" s="244"/>
      <c r="Q231" s="244"/>
      <c r="R231" s="244"/>
      <c r="S231" s="244"/>
      <c r="T231" s="246"/>
      <c r="U231" s="246"/>
      <c r="V231" s="244"/>
      <c r="W231" s="247"/>
      <c r="X231" s="248"/>
      <c r="Y231" s="244"/>
      <c r="Z231" s="244"/>
      <c r="AA231" s="244"/>
      <c r="AB231" s="244"/>
      <c r="AC231" s="249"/>
      <c r="AD231" s="249"/>
      <c r="AE231" s="244"/>
      <c r="AF231" s="244"/>
      <c r="AG231" s="244"/>
      <c r="AH231" s="244"/>
      <c r="AI231" s="244"/>
      <c r="AJ231" s="244"/>
      <c r="AK231" s="250"/>
      <c r="AL231" s="244"/>
      <c r="AM231" s="244"/>
      <c r="AN231" s="244"/>
      <c r="AO231" s="251"/>
      <c r="AP231" s="244"/>
      <c r="AQ231" s="244"/>
      <c r="AR231" s="244"/>
      <c r="AS231" s="244"/>
      <c r="AT231" s="252"/>
      <c r="AU231" s="244"/>
      <c r="AV231" s="244"/>
      <c r="AW231" s="244"/>
      <c r="AX231" s="25"/>
      <c r="AY231" s="244"/>
      <c r="AZ231" s="244"/>
      <c r="BA231" s="244"/>
      <c r="BB231" s="244"/>
      <c r="BC231" s="244"/>
      <c r="BD231" s="244"/>
      <c r="BE231" s="244"/>
      <c r="BF231" s="244"/>
      <c r="BG231" s="244"/>
      <c r="BH231" s="244"/>
      <c r="BI231" s="244"/>
      <c r="BJ231" s="242"/>
      <c r="BK231" s="242"/>
      <c r="BL231" s="244"/>
      <c r="BM231" s="244"/>
      <c r="BN231" s="244"/>
      <c r="BO231" s="244"/>
      <c r="BP231" s="244"/>
      <c r="BQ231" s="244"/>
      <c r="BR231" s="244"/>
      <c r="BS231" s="244"/>
      <c r="BT231" s="244"/>
      <c r="BU231" s="242"/>
      <c r="BV231" s="244"/>
      <c r="CC231" s="136" t="str">
        <f aca="false">CONCATENATE(A231,B231)</f>
        <v/>
      </c>
    </row>
    <row r="232" customFormat="false" ht="13.8" hidden="false" customHeight="false" outlineLevel="0" collapsed="false">
      <c r="A232" s="241"/>
      <c r="B232" s="242"/>
      <c r="C232" s="242"/>
      <c r="D232" s="242"/>
      <c r="E232" s="242"/>
      <c r="F232" s="242"/>
      <c r="G232" s="244"/>
      <c r="H232" s="244"/>
      <c r="I232" s="244"/>
      <c r="J232" s="245"/>
      <c r="K232" s="244"/>
      <c r="L232" s="244"/>
      <c r="M232" s="244"/>
      <c r="N232" s="244"/>
      <c r="O232" s="244"/>
      <c r="P232" s="244"/>
      <c r="Q232" s="244"/>
      <c r="R232" s="244"/>
      <c r="S232" s="244"/>
      <c r="T232" s="246"/>
      <c r="U232" s="246"/>
      <c r="V232" s="244"/>
      <c r="W232" s="247"/>
      <c r="X232" s="248"/>
      <c r="Y232" s="244"/>
      <c r="Z232" s="244"/>
      <c r="AA232" s="244"/>
      <c r="AB232" s="244"/>
      <c r="AC232" s="249"/>
      <c r="AD232" s="249"/>
      <c r="AE232" s="244"/>
      <c r="AF232" s="244"/>
      <c r="AG232" s="244"/>
      <c r="AH232" s="244"/>
      <c r="AI232" s="244"/>
      <c r="AJ232" s="244"/>
      <c r="AK232" s="250"/>
      <c r="AL232" s="244"/>
      <c r="AM232" s="244"/>
      <c r="AN232" s="244"/>
      <c r="AO232" s="251"/>
      <c r="AP232" s="244"/>
      <c r="AQ232" s="244"/>
      <c r="AR232" s="244"/>
      <c r="AS232" s="244"/>
      <c r="AT232" s="252"/>
      <c r="AU232" s="244"/>
      <c r="AV232" s="244"/>
      <c r="AW232" s="244"/>
      <c r="AX232" s="25"/>
      <c r="AY232" s="244"/>
      <c r="AZ232" s="244"/>
      <c r="BA232" s="244"/>
      <c r="BB232" s="244"/>
      <c r="BC232" s="244"/>
      <c r="BD232" s="244"/>
      <c r="BE232" s="244"/>
      <c r="BF232" s="244"/>
      <c r="BG232" s="244"/>
      <c r="BH232" s="244"/>
      <c r="BI232" s="244"/>
      <c r="BJ232" s="242"/>
      <c r="BK232" s="242"/>
      <c r="BL232" s="244"/>
      <c r="BM232" s="244"/>
      <c r="BN232" s="244"/>
      <c r="BO232" s="244"/>
      <c r="BP232" s="244"/>
      <c r="BQ232" s="244"/>
      <c r="BR232" s="244"/>
      <c r="BS232" s="244"/>
      <c r="BT232" s="244"/>
      <c r="BU232" s="242"/>
      <c r="BV232" s="244"/>
      <c r="CC232" s="136" t="str">
        <f aca="false">CONCATENATE(A232,B232)</f>
        <v/>
      </c>
    </row>
    <row r="233" customFormat="false" ht="13.8" hidden="false" customHeight="false" outlineLevel="0" collapsed="false">
      <c r="A233" s="241"/>
      <c r="B233" s="242"/>
      <c r="C233" s="242"/>
      <c r="D233" s="242"/>
      <c r="E233" s="242"/>
      <c r="F233" s="242"/>
      <c r="G233" s="244"/>
      <c r="H233" s="244"/>
      <c r="I233" s="244"/>
      <c r="J233" s="245"/>
      <c r="K233" s="244"/>
      <c r="L233" s="244"/>
      <c r="M233" s="244"/>
      <c r="N233" s="244"/>
      <c r="O233" s="244"/>
      <c r="P233" s="244"/>
      <c r="Q233" s="244"/>
      <c r="R233" s="244"/>
      <c r="S233" s="244"/>
      <c r="T233" s="246"/>
      <c r="U233" s="246"/>
      <c r="V233" s="244"/>
      <c r="W233" s="247"/>
      <c r="X233" s="248"/>
      <c r="Y233" s="244"/>
      <c r="Z233" s="244"/>
      <c r="AA233" s="244"/>
      <c r="AB233" s="244"/>
      <c r="AC233" s="249"/>
      <c r="AD233" s="249"/>
      <c r="AE233" s="244"/>
      <c r="AF233" s="244"/>
      <c r="AG233" s="244"/>
      <c r="AH233" s="244"/>
      <c r="AI233" s="244"/>
      <c r="AJ233" s="244"/>
      <c r="AK233" s="250"/>
      <c r="AL233" s="244"/>
      <c r="AM233" s="244"/>
      <c r="AN233" s="244"/>
      <c r="AO233" s="251"/>
      <c r="AP233" s="244"/>
      <c r="AQ233" s="244"/>
      <c r="AR233" s="244"/>
      <c r="AS233" s="244"/>
      <c r="AT233" s="252"/>
      <c r="AU233" s="244"/>
      <c r="AV233" s="244"/>
      <c r="AW233" s="244"/>
      <c r="AX233" s="25"/>
      <c r="AY233" s="244"/>
      <c r="AZ233" s="244"/>
      <c r="BA233" s="244"/>
      <c r="BB233" s="244"/>
      <c r="BC233" s="244"/>
      <c r="BD233" s="244"/>
      <c r="BE233" s="244"/>
      <c r="BF233" s="244"/>
      <c r="BG233" s="244"/>
      <c r="BH233" s="244"/>
      <c r="BI233" s="244"/>
      <c r="BJ233" s="242"/>
      <c r="BK233" s="242"/>
      <c r="BL233" s="244"/>
      <c r="BM233" s="244"/>
      <c r="BN233" s="244"/>
      <c r="BO233" s="244"/>
      <c r="BP233" s="244"/>
      <c r="BQ233" s="244"/>
      <c r="BR233" s="244"/>
      <c r="BS233" s="244"/>
      <c r="BT233" s="244"/>
      <c r="BU233" s="242"/>
      <c r="BV233" s="244"/>
      <c r="CC233" s="136" t="str">
        <f aca="false">CONCATENATE(A233,B233)</f>
        <v/>
      </c>
    </row>
    <row r="234" customFormat="false" ht="13.8" hidden="false" customHeight="false" outlineLevel="0" collapsed="false">
      <c r="A234" s="241"/>
      <c r="B234" s="242"/>
      <c r="C234" s="242"/>
      <c r="D234" s="242"/>
      <c r="E234" s="242"/>
      <c r="F234" s="242"/>
      <c r="G234" s="244"/>
      <c r="H234" s="244"/>
      <c r="I234" s="244"/>
      <c r="J234" s="245"/>
      <c r="K234" s="244"/>
      <c r="L234" s="244"/>
      <c r="M234" s="244"/>
      <c r="N234" s="244"/>
      <c r="O234" s="244"/>
      <c r="P234" s="244"/>
      <c r="Q234" s="244"/>
      <c r="R234" s="244"/>
      <c r="S234" s="244"/>
      <c r="T234" s="246"/>
      <c r="U234" s="246"/>
      <c r="V234" s="244"/>
      <c r="W234" s="247"/>
      <c r="X234" s="248"/>
      <c r="Y234" s="244"/>
      <c r="Z234" s="244"/>
      <c r="AA234" s="244"/>
      <c r="AB234" s="244"/>
      <c r="AC234" s="249"/>
      <c r="AD234" s="249"/>
      <c r="AE234" s="244"/>
      <c r="AF234" s="244"/>
      <c r="AG234" s="244"/>
      <c r="AH234" s="244"/>
      <c r="AI234" s="244"/>
      <c r="AJ234" s="244"/>
      <c r="AK234" s="250"/>
      <c r="AL234" s="244"/>
      <c r="AM234" s="244"/>
      <c r="AN234" s="244"/>
      <c r="AO234" s="251"/>
      <c r="AP234" s="244"/>
      <c r="AQ234" s="244"/>
      <c r="AR234" s="244"/>
      <c r="AS234" s="244"/>
      <c r="AT234" s="252"/>
      <c r="AU234" s="244"/>
      <c r="AV234" s="244"/>
      <c r="AW234" s="244"/>
      <c r="AX234" s="25"/>
      <c r="AY234" s="244"/>
      <c r="AZ234" s="244"/>
      <c r="BA234" s="244"/>
      <c r="BB234" s="244"/>
      <c r="BC234" s="244"/>
      <c r="BD234" s="244"/>
      <c r="BE234" s="244"/>
      <c r="BF234" s="244"/>
      <c r="BG234" s="244"/>
      <c r="BH234" s="244"/>
      <c r="BI234" s="244"/>
      <c r="BJ234" s="242"/>
      <c r="BK234" s="242"/>
      <c r="BL234" s="244"/>
      <c r="BM234" s="244"/>
      <c r="BN234" s="244"/>
      <c r="BO234" s="244"/>
      <c r="BP234" s="244"/>
      <c r="BQ234" s="244"/>
      <c r="BR234" s="244"/>
      <c r="BS234" s="244"/>
      <c r="BT234" s="244"/>
      <c r="BU234" s="242"/>
      <c r="BV234" s="244"/>
      <c r="CC234" s="136" t="str">
        <f aca="false">CONCATENATE(A234,B234)</f>
        <v/>
      </c>
    </row>
    <row r="235" customFormat="false" ht="13.8" hidden="false" customHeight="false" outlineLevel="0" collapsed="false">
      <c r="A235" s="241"/>
      <c r="B235" s="242"/>
      <c r="C235" s="242"/>
      <c r="D235" s="242"/>
      <c r="E235" s="242"/>
      <c r="F235" s="242"/>
      <c r="G235" s="244"/>
      <c r="H235" s="244"/>
      <c r="I235" s="244"/>
      <c r="J235" s="245"/>
      <c r="K235" s="244"/>
      <c r="L235" s="244"/>
      <c r="M235" s="244"/>
      <c r="N235" s="244"/>
      <c r="O235" s="244"/>
      <c r="P235" s="244"/>
      <c r="Q235" s="244"/>
      <c r="R235" s="244"/>
      <c r="S235" s="244"/>
      <c r="T235" s="246"/>
      <c r="U235" s="246"/>
      <c r="V235" s="244"/>
      <c r="W235" s="247"/>
      <c r="X235" s="248"/>
      <c r="Y235" s="244"/>
      <c r="Z235" s="244"/>
      <c r="AA235" s="244"/>
      <c r="AB235" s="244"/>
      <c r="AC235" s="249"/>
      <c r="AD235" s="249"/>
      <c r="AE235" s="244"/>
      <c r="AF235" s="244"/>
      <c r="AG235" s="244"/>
      <c r="AH235" s="244"/>
      <c r="AI235" s="244"/>
      <c r="AJ235" s="244"/>
      <c r="AK235" s="250"/>
      <c r="AL235" s="244"/>
      <c r="AM235" s="244"/>
      <c r="AN235" s="244"/>
      <c r="AO235" s="251"/>
      <c r="AP235" s="244"/>
      <c r="AQ235" s="244"/>
      <c r="AR235" s="244"/>
      <c r="AS235" s="244"/>
      <c r="AT235" s="252"/>
      <c r="AU235" s="244"/>
      <c r="AV235" s="244"/>
      <c r="AW235" s="244"/>
      <c r="AX235" s="25"/>
      <c r="AY235" s="244"/>
      <c r="AZ235" s="244"/>
      <c r="BA235" s="244"/>
      <c r="BB235" s="244"/>
      <c r="BC235" s="244"/>
      <c r="BD235" s="244"/>
      <c r="BE235" s="244"/>
      <c r="BF235" s="244"/>
      <c r="BG235" s="244"/>
      <c r="BH235" s="244"/>
      <c r="BI235" s="244"/>
      <c r="BJ235" s="242"/>
      <c r="BK235" s="242"/>
      <c r="BL235" s="244"/>
      <c r="BM235" s="244"/>
      <c r="BN235" s="244"/>
      <c r="BO235" s="244"/>
      <c r="BP235" s="244"/>
      <c r="BQ235" s="244"/>
      <c r="BR235" s="244"/>
      <c r="BS235" s="244"/>
      <c r="BT235" s="244"/>
      <c r="BU235" s="242"/>
      <c r="BV235" s="244"/>
      <c r="CC235" s="136" t="str">
        <f aca="false">CONCATENATE(A235,B235)</f>
        <v/>
      </c>
    </row>
    <row r="236" customFormat="false" ht="13.8" hidden="false" customHeight="false" outlineLevel="0" collapsed="false">
      <c r="A236" s="241"/>
      <c r="B236" s="242"/>
      <c r="C236" s="242"/>
      <c r="D236" s="242"/>
      <c r="E236" s="242"/>
      <c r="F236" s="242"/>
      <c r="G236" s="244"/>
      <c r="H236" s="244"/>
      <c r="I236" s="244"/>
      <c r="J236" s="245"/>
      <c r="K236" s="244"/>
      <c r="L236" s="244"/>
      <c r="M236" s="244"/>
      <c r="N236" s="244"/>
      <c r="O236" s="244"/>
      <c r="P236" s="244"/>
      <c r="Q236" s="244"/>
      <c r="R236" s="244"/>
      <c r="S236" s="244"/>
      <c r="T236" s="246"/>
      <c r="U236" s="246"/>
      <c r="V236" s="244"/>
      <c r="W236" s="247"/>
      <c r="X236" s="248"/>
      <c r="Y236" s="244"/>
      <c r="Z236" s="244"/>
      <c r="AA236" s="244"/>
      <c r="AB236" s="244"/>
      <c r="AC236" s="249"/>
      <c r="AD236" s="249"/>
      <c r="AE236" s="244"/>
      <c r="AF236" s="244"/>
      <c r="AG236" s="244"/>
      <c r="AH236" s="244"/>
      <c r="AI236" s="244"/>
      <c r="AJ236" s="244"/>
      <c r="AK236" s="250"/>
      <c r="AL236" s="244"/>
      <c r="AM236" s="244"/>
      <c r="AN236" s="244"/>
      <c r="AO236" s="251"/>
      <c r="AP236" s="244"/>
      <c r="AQ236" s="244"/>
      <c r="AR236" s="244"/>
      <c r="AS236" s="244"/>
      <c r="AT236" s="252"/>
      <c r="AU236" s="244"/>
      <c r="AV236" s="244"/>
      <c r="AW236" s="244"/>
      <c r="AX236" s="25"/>
      <c r="AY236" s="244"/>
      <c r="AZ236" s="244"/>
      <c r="BA236" s="244"/>
      <c r="BB236" s="244"/>
      <c r="BC236" s="244"/>
      <c r="BD236" s="244"/>
      <c r="BE236" s="244"/>
      <c r="BF236" s="244"/>
      <c r="BG236" s="244"/>
      <c r="BH236" s="244"/>
      <c r="BI236" s="244"/>
      <c r="BJ236" s="242"/>
      <c r="BK236" s="242"/>
      <c r="BL236" s="244"/>
      <c r="BM236" s="244"/>
      <c r="BN236" s="244"/>
      <c r="BO236" s="244"/>
      <c r="BP236" s="244"/>
      <c r="BQ236" s="244"/>
      <c r="BR236" s="244"/>
      <c r="BS236" s="244"/>
      <c r="BT236" s="244"/>
      <c r="BU236" s="242"/>
      <c r="BV236" s="244"/>
      <c r="CC236" s="136" t="str">
        <f aca="false">CONCATENATE(A236,B236)</f>
        <v/>
      </c>
    </row>
    <row r="237" customFormat="false" ht="13.8" hidden="false" customHeight="false" outlineLevel="0" collapsed="false">
      <c r="A237" s="241"/>
      <c r="B237" s="242"/>
      <c r="C237" s="242"/>
      <c r="D237" s="242"/>
      <c r="E237" s="242"/>
      <c r="F237" s="242"/>
      <c r="G237" s="244"/>
      <c r="H237" s="244"/>
      <c r="I237" s="244"/>
      <c r="J237" s="245"/>
      <c r="K237" s="244"/>
      <c r="L237" s="244"/>
      <c r="M237" s="244"/>
      <c r="N237" s="244"/>
      <c r="O237" s="244"/>
      <c r="P237" s="244"/>
      <c r="Q237" s="244"/>
      <c r="R237" s="244"/>
      <c r="S237" s="244"/>
      <c r="T237" s="246"/>
      <c r="U237" s="246"/>
      <c r="V237" s="244"/>
      <c r="W237" s="247"/>
      <c r="X237" s="248"/>
      <c r="Y237" s="244"/>
      <c r="Z237" s="244"/>
      <c r="AA237" s="244"/>
      <c r="AB237" s="244"/>
      <c r="AC237" s="249"/>
      <c r="AD237" s="249"/>
      <c r="AE237" s="244"/>
      <c r="AF237" s="244"/>
      <c r="AG237" s="244"/>
      <c r="AH237" s="244"/>
      <c r="AI237" s="244"/>
      <c r="AJ237" s="244"/>
      <c r="AK237" s="250"/>
      <c r="AL237" s="244"/>
      <c r="AM237" s="244"/>
      <c r="AN237" s="244"/>
      <c r="AO237" s="251"/>
      <c r="AP237" s="244"/>
      <c r="AQ237" s="244"/>
      <c r="AR237" s="244"/>
      <c r="AS237" s="244"/>
      <c r="AT237" s="252"/>
      <c r="AU237" s="244"/>
      <c r="AV237" s="244"/>
      <c r="AW237" s="244"/>
      <c r="AX237" s="25"/>
      <c r="AY237" s="244"/>
      <c r="AZ237" s="244"/>
      <c r="BA237" s="244"/>
      <c r="BB237" s="244"/>
      <c r="BC237" s="244"/>
      <c r="BD237" s="244"/>
      <c r="BE237" s="244"/>
      <c r="BF237" s="244"/>
      <c r="BG237" s="244"/>
      <c r="BH237" s="244"/>
      <c r="BI237" s="244"/>
      <c r="BJ237" s="242"/>
      <c r="BK237" s="242"/>
      <c r="BL237" s="244"/>
      <c r="BM237" s="244"/>
      <c r="BN237" s="244"/>
      <c r="BO237" s="244"/>
      <c r="BP237" s="244"/>
      <c r="BQ237" s="244"/>
      <c r="BR237" s="244"/>
      <c r="BS237" s="244"/>
      <c r="BT237" s="244"/>
      <c r="BU237" s="242"/>
      <c r="BV237" s="244"/>
      <c r="CC237" s="136" t="str">
        <f aca="false">CONCATENATE(A237,B237)</f>
        <v/>
      </c>
    </row>
    <row r="238" customFormat="false" ht="13.8" hidden="false" customHeight="false" outlineLevel="0" collapsed="false">
      <c r="A238" s="241"/>
      <c r="B238" s="242"/>
      <c r="C238" s="242"/>
      <c r="D238" s="242"/>
      <c r="E238" s="242"/>
      <c r="F238" s="242"/>
      <c r="G238" s="244"/>
      <c r="H238" s="244"/>
      <c r="I238" s="244"/>
      <c r="J238" s="245"/>
      <c r="K238" s="244"/>
      <c r="L238" s="244"/>
      <c r="M238" s="244"/>
      <c r="N238" s="244"/>
      <c r="O238" s="244"/>
      <c r="P238" s="244"/>
      <c r="Q238" s="244"/>
      <c r="R238" s="244"/>
      <c r="S238" s="244"/>
      <c r="T238" s="246"/>
      <c r="U238" s="246"/>
      <c r="V238" s="244"/>
      <c r="W238" s="247"/>
      <c r="X238" s="248"/>
      <c r="Y238" s="244"/>
      <c r="Z238" s="244"/>
      <c r="AA238" s="244"/>
      <c r="AB238" s="244"/>
      <c r="AC238" s="249"/>
      <c r="AD238" s="249"/>
      <c r="AE238" s="244"/>
      <c r="AF238" s="244"/>
      <c r="AG238" s="244"/>
      <c r="AH238" s="244"/>
      <c r="AI238" s="244"/>
      <c r="AJ238" s="244"/>
      <c r="AK238" s="250"/>
      <c r="AL238" s="244"/>
      <c r="AM238" s="244"/>
      <c r="AN238" s="244"/>
      <c r="AO238" s="251"/>
      <c r="AP238" s="244"/>
      <c r="AQ238" s="244"/>
      <c r="AR238" s="244"/>
      <c r="AS238" s="244"/>
      <c r="AT238" s="252"/>
      <c r="AU238" s="244"/>
      <c r="AV238" s="244"/>
      <c r="AW238" s="244"/>
      <c r="AX238" s="25"/>
      <c r="AY238" s="244"/>
      <c r="AZ238" s="244"/>
      <c r="BA238" s="244"/>
      <c r="BB238" s="244"/>
      <c r="BC238" s="244"/>
      <c r="BD238" s="244"/>
      <c r="BE238" s="244"/>
      <c r="BF238" s="244"/>
      <c r="BG238" s="244"/>
      <c r="BH238" s="244"/>
      <c r="BI238" s="244"/>
      <c r="BJ238" s="242"/>
      <c r="BK238" s="242"/>
      <c r="BL238" s="244"/>
      <c r="BM238" s="244"/>
      <c r="BN238" s="244"/>
      <c r="BO238" s="244"/>
      <c r="BP238" s="244"/>
      <c r="BQ238" s="244"/>
      <c r="BR238" s="244"/>
      <c r="BS238" s="244"/>
      <c r="BT238" s="244"/>
      <c r="BU238" s="242"/>
      <c r="BV238" s="244"/>
      <c r="CC238" s="136" t="str">
        <f aca="false">CONCATENATE(A238,B238)</f>
        <v/>
      </c>
    </row>
    <row r="239" customFormat="false" ht="13.8" hidden="false" customHeight="false" outlineLevel="0" collapsed="false">
      <c r="A239" s="241"/>
      <c r="B239" s="242"/>
      <c r="C239" s="242"/>
      <c r="D239" s="242"/>
      <c r="E239" s="242"/>
      <c r="F239" s="242"/>
      <c r="G239" s="244"/>
      <c r="H239" s="244"/>
      <c r="I239" s="244"/>
      <c r="J239" s="245"/>
      <c r="K239" s="244"/>
      <c r="L239" s="244"/>
      <c r="M239" s="244"/>
      <c r="N239" s="244"/>
      <c r="O239" s="244"/>
      <c r="P239" s="244"/>
      <c r="Q239" s="244"/>
      <c r="R239" s="244"/>
      <c r="S239" s="244"/>
      <c r="T239" s="246"/>
      <c r="U239" s="246"/>
      <c r="V239" s="244"/>
      <c r="W239" s="247"/>
      <c r="X239" s="248"/>
      <c r="Y239" s="244"/>
      <c r="Z239" s="244"/>
      <c r="AA239" s="244"/>
      <c r="AB239" s="244"/>
      <c r="AC239" s="249"/>
      <c r="AD239" s="249"/>
      <c r="AE239" s="244"/>
      <c r="AF239" s="244"/>
      <c r="AG239" s="244"/>
      <c r="AH239" s="244"/>
      <c r="AI239" s="244"/>
      <c r="AJ239" s="244"/>
      <c r="AK239" s="250"/>
      <c r="AL239" s="244"/>
      <c r="AM239" s="244"/>
      <c r="AN239" s="244"/>
      <c r="AO239" s="251"/>
      <c r="AP239" s="244"/>
      <c r="AQ239" s="244"/>
      <c r="AR239" s="244"/>
      <c r="AS239" s="244"/>
      <c r="AT239" s="252"/>
      <c r="AU239" s="244"/>
      <c r="AV239" s="244"/>
      <c r="AW239" s="244"/>
      <c r="AX239" s="25"/>
      <c r="AY239" s="244"/>
      <c r="AZ239" s="244"/>
      <c r="BA239" s="244"/>
      <c r="BB239" s="244"/>
      <c r="BC239" s="244"/>
      <c r="BD239" s="244"/>
      <c r="BE239" s="244"/>
      <c r="BF239" s="244"/>
      <c r="BG239" s="244"/>
      <c r="BH239" s="244"/>
      <c r="BI239" s="244"/>
      <c r="BJ239" s="242"/>
      <c r="BK239" s="242"/>
      <c r="BL239" s="244"/>
      <c r="BM239" s="244"/>
      <c r="BN239" s="244"/>
      <c r="BO239" s="244"/>
      <c r="BP239" s="244"/>
      <c r="BQ239" s="244"/>
      <c r="BR239" s="244"/>
      <c r="BS239" s="244"/>
      <c r="BT239" s="244"/>
      <c r="BU239" s="242"/>
      <c r="BV239" s="244"/>
      <c r="CC239" s="136" t="str">
        <f aca="false">CONCATENATE(A239,B239)</f>
        <v/>
      </c>
    </row>
    <row r="240" customFormat="false" ht="13.8" hidden="false" customHeight="false" outlineLevel="0" collapsed="false">
      <c r="A240" s="241"/>
      <c r="B240" s="242"/>
      <c r="C240" s="242"/>
      <c r="D240" s="242"/>
      <c r="E240" s="242"/>
      <c r="F240" s="242"/>
      <c r="G240" s="244"/>
      <c r="H240" s="244"/>
      <c r="I240" s="244"/>
      <c r="J240" s="245"/>
      <c r="K240" s="244"/>
      <c r="L240" s="244"/>
      <c r="M240" s="244"/>
      <c r="N240" s="244"/>
      <c r="O240" s="244"/>
      <c r="P240" s="244"/>
      <c r="Q240" s="244"/>
      <c r="R240" s="244"/>
      <c r="S240" s="244"/>
      <c r="T240" s="246"/>
      <c r="U240" s="246"/>
      <c r="V240" s="244"/>
      <c r="W240" s="247"/>
      <c r="X240" s="248"/>
      <c r="Y240" s="244"/>
      <c r="Z240" s="244"/>
      <c r="AA240" s="244"/>
      <c r="AB240" s="244"/>
      <c r="AC240" s="249"/>
      <c r="AD240" s="249"/>
      <c r="AE240" s="244"/>
      <c r="AF240" s="244"/>
      <c r="AG240" s="244"/>
      <c r="AH240" s="244"/>
      <c r="AI240" s="244"/>
      <c r="AJ240" s="244"/>
      <c r="AK240" s="250"/>
      <c r="AL240" s="244"/>
      <c r="AM240" s="244"/>
      <c r="AN240" s="244"/>
      <c r="AO240" s="251"/>
      <c r="AP240" s="244"/>
      <c r="AQ240" s="244"/>
      <c r="AR240" s="244"/>
      <c r="AS240" s="244"/>
      <c r="AT240" s="252"/>
      <c r="AU240" s="244"/>
      <c r="AV240" s="244"/>
      <c r="AW240" s="244"/>
      <c r="AX240" s="25"/>
      <c r="AY240" s="244"/>
      <c r="AZ240" s="244"/>
      <c r="BA240" s="244"/>
      <c r="BB240" s="244"/>
      <c r="BC240" s="244"/>
      <c r="BD240" s="244"/>
      <c r="BE240" s="244"/>
      <c r="BF240" s="244"/>
      <c r="BG240" s="244"/>
      <c r="BH240" s="244"/>
      <c r="BI240" s="244"/>
      <c r="BJ240" s="242"/>
      <c r="BK240" s="242"/>
      <c r="BL240" s="244"/>
      <c r="BM240" s="244"/>
      <c r="BN240" s="244"/>
      <c r="BO240" s="244"/>
      <c r="BP240" s="244"/>
      <c r="BQ240" s="244"/>
      <c r="BR240" s="244"/>
      <c r="BS240" s="244"/>
      <c r="BT240" s="244"/>
      <c r="BU240" s="242"/>
      <c r="BV240" s="244"/>
      <c r="CC240" s="136" t="str">
        <f aca="false">CONCATENATE(A240,B240)</f>
        <v/>
      </c>
    </row>
    <row r="241" customFormat="false" ht="13.8" hidden="false" customHeight="false" outlineLevel="0" collapsed="false">
      <c r="A241" s="241"/>
      <c r="B241" s="242"/>
      <c r="C241" s="242"/>
      <c r="D241" s="242"/>
      <c r="E241" s="242"/>
      <c r="F241" s="242"/>
      <c r="G241" s="244"/>
      <c r="H241" s="244"/>
      <c r="I241" s="244"/>
      <c r="J241" s="245"/>
      <c r="K241" s="244"/>
      <c r="L241" s="244"/>
      <c r="M241" s="244"/>
      <c r="N241" s="244"/>
      <c r="O241" s="244"/>
      <c r="P241" s="244"/>
      <c r="Q241" s="244"/>
      <c r="R241" s="244"/>
      <c r="S241" s="244"/>
      <c r="T241" s="246"/>
      <c r="U241" s="246"/>
      <c r="V241" s="244"/>
      <c r="W241" s="247"/>
      <c r="X241" s="248"/>
      <c r="Y241" s="244"/>
      <c r="Z241" s="244"/>
      <c r="AA241" s="244"/>
      <c r="AB241" s="244"/>
      <c r="AC241" s="249"/>
      <c r="AD241" s="249"/>
      <c r="AE241" s="244"/>
      <c r="AF241" s="244"/>
      <c r="AG241" s="244"/>
      <c r="AH241" s="244"/>
      <c r="AI241" s="244"/>
      <c r="AJ241" s="244"/>
      <c r="AK241" s="250"/>
      <c r="AL241" s="244"/>
      <c r="AM241" s="244"/>
      <c r="AN241" s="244"/>
      <c r="AO241" s="251"/>
      <c r="AP241" s="244"/>
      <c r="AQ241" s="244"/>
      <c r="AR241" s="244"/>
      <c r="AS241" s="244"/>
      <c r="AT241" s="252"/>
      <c r="AU241" s="244"/>
      <c r="AV241" s="244"/>
      <c r="AW241" s="244"/>
      <c r="AX241" s="25"/>
      <c r="AY241" s="244"/>
      <c r="AZ241" s="244"/>
      <c r="BA241" s="244"/>
      <c r="BB241" s="244"/>
      <c r="BC241" s="244"/>
      <c r="BD241" s="244"/>
      <c r="BE241" s="244"/>
      <c r="BF241" s="244"/>
      <c r="BG241" s="244"/>
      <c r="BH241" s="244"/>
      <c r="BI241" s="244"/>
      <c r="BJ241" s="242"/>
      <c r="BK241" s="242"/>
      <c r="BL241" s="244"/>
      <c r="BM241" s="244"/>
      <c r="BN241" s="244"/>
      <c r="BO241" s="244"/>
      <c r="BP241" s="244"/>
      <c r="BQ241" s="244"/>
      <c r="BR241" s="244"/>
      <c r="BS241" s="244"/>
      <c r="BT241" s="244"/>
      <c r="BU241" s="242"/>
      <c r="BV241" s="244"/>
      <c r="CC241" s="136" t="str">
        <f aca="false">CONCATENATE(A241,B241)</f>
        <v/>
      </c>
    </row>
    <row r="242" customFormat="false" ht="13.8" hidden="false" customHeight="false" outlineLevel="0" collapsed="false">
      <c r="A242" s="241"/>
      <c r="B242" s="242"/>
      <c r="C242" s="242"/>
      <c r="D242" s="242"/>
      <c r="E242" s="242"/>
      <c r="F242" s="242"/>
      <c r="G242" s="244"/>
      <c r="H242" s="244"/>
      <c r="I242" s="244"/>
      <c r="J242" s="245"/>
      <c r="K242" s="244"/>
      <c r="L242" s="244"/>
      <c r="M242" s="244"/>
      <c r="N242" s="244"/>
      <c r="O242" s="244"/>
      <c r="P242" s="244"/>
      <c r="Q242" s="244"/>
      <c r="R242" s="244"/>
      <c r="S242" s="244"/>
      <c r="T242" s="246"/>
      <c r="U242" s="246"/>
      <c r="V242" s="244"/>
      <c r="W242" s="247"/>
      <c r="X242" s="248"/>
      <c r="Y242" s="244"/>
      <c r="Z242" s="244"/>
      <c r="AA242" s="244"/>
      <c r="AB242" s="244"/>
      <c r="AC242" s="249"/>
      <c r="AD242" s="249"/>
      <c r="AE242" s="244"/>
      <c r="AF242" s="244"/>
      <c r="AG242" s="244"/>
      <c r="AH242" s="244"/>
      <c r="AI242" s="244"/>
      <c r="AJ242" s="244"/>
      <c r="AK242" s="250"/>
      <c r="AL242" s="244"/>
      <c r="AM242" s="244"/>
      <c r="AN242" s="244"/>
      <c r="AO242" s="251"/>
      <c r="AP242" s="244"/>
      <c r="AQ242" s="244"/>
      <c r="AR242" s="244"/>
      <c r="AS242" s="244"/>
      <c r="AT242" s="252"/>
      <c r="AU242" s="244"/>
      <c r="AV242" s="244"/>
      <c r="AW242" s="244"/>
      <c r="AX242" s="25"/>
      <c r="AY242" s="244"/>
      <c r="AZ242" s="244"/>
      <c r="BA242" s="244"/>
      <c r="BB242" s="244"/>
      <c r="BC242" s="244"/>
      <c r="BD242" s="244"/>
      <c r="BE242" s="244"/>
      <c r="BF242" s="244"/>
      <c r="BG242" s="244"/>
      <c r="BH242" s="244"/>
      <c r="BI242" s="244"/>
      <c r="BJ242" s="242"/>
      <c r="BK242" s="242"/>
      <c r="BL242" s="244"/>
      <c r="BM242" s="244"/>
      <c r="BN242" s="244"/>
      <c r="BO242" s="244"/>
      <c r="BP242" s="244"/>
      <c r="BQ242" s="244"/>
      <c r="BR242" s="244"/>
      <c r="BS242" s="244"/>
      <c r="BT242" s="244"/>
      <c r="BU242" s="242"/>
      <c r="BV242" s="244"/>
      <c r="CC242" s="136" t="str">
        <f aca="false">CONCATENATE(A242,B242)</f>
        <v/>
      </c>
    </row>
    <row r="243" customFormat="false" ht="13.8" hidden="false" customHeight="false" outlineLevel="0" collapsed="false">
      <c r="A243" s="241"/>
      <c r="B243" s="242"/>
      <c r="C243" s="242"/>
      <c r="D243" s="242"/>
      <c r="E243" s="242"/>
      <c r="F243" s="242"/>
      <c r="G243" s="244"/>
      <c r="H243" s="244"/>
      <c r="I243" s="244"/>
      <c r="J243" s="245"/>
      <c r="K243" s="244"/>
      <c r="L243" s="244"/>
      <c r="M243" s="244"/>
      <c r="N243" s="244"/>
      <c r="O243" s="244"/>
      <c r="P243" s="244"/>
      <c r="Q243" s="244"/>
      <c r="R243" s="244"/>
      <c r="S243" s="244"/>
      <c r="T243" s="246"/>
      <c r="U243" s="246"/>
      <c r="V243" s="244"/>
      <c r="W243" s="247"/>
      <c r="X243" s="248"/>
      <c r="Y243" s="244"/>
      <c r="Z243" s="244"/>
      <c r="AA243" s="244"/>
      <c r="AB243" s="244"/>
      <c r="AC243" s="249"/>
      <c r="AD243" s="249"/>
      <c r="AE243" s="244"/>
      <c r="AF243" s="244"/>
      <c r="AG243" s="244"/>
      <c r="AH243" s="244"/>
      <c r="AI243" s="244"/>
      <c r="AJ243" s="244"/>
      <c r="AK243" s="250"/>
      <c r="AL243" s="244"/>
      <c r="AM243" s="244"/>
      <c r="AN243" s="244"/>
      <c r="AO243" s="251"/>
      <c r="AP243" s="244"/>
      <c r="AQ243" s="244"/>
      <c r="AR243" s="244"/>
      <c r="AS243" s="244"/>
      <c r="AT243" s="252"/>
      <c r="AU243" s="244"/>
      <c r="AV243" s="244"/>
      <c r="AW243" s="244"/>
      <c r="AX243" s="25"/>
      <c r="AY243" s="244"/>
      <c r="AZ243" s="244"/>
      <c r="BA243" s="244"/>
      <c r="BB243" s="244"/>
      <c r="BC243" s="244"/>
      <c r="BD243" s="244"/>
      <c r="BE243" s="244"/>
      <c r="BF243" s="244"/>
      <c r="BG243" s="244"/>
      <c r="BH243" s="244"/>
      <c r="BI243" s="244"/>
      <c r="BJ243" s="242"/>
      <c r="BK243" s="242"/>
      <c r="BL243" s="244"/>
      <c r="BM243" s="244"/>
      <c r="BN243" s="244"/>
      <c r="BO243" s="244"/>
      <c r="BP243" s="244"/>
      <c r="BQ243" s="244"/>
      <c r="BR243" s="244"/>
      <c r="BS243" s="244"/>
      <c r="BT243" s="244"/>
      <c r="BU243" s="242"/>
      <c r="BV243" s="244"/>
      <c r="CC243" s="136" t="str">
        <f aca="false">CONCATENATE(A243,B243)</f>
        <v/>
      </c>
    </row>
    <row r="244" customFormat="false" ht="13.8" hidden="false" customHeight="false" outlineLevel="0" collapsed="false">
      <c r="A244" s="241"/>
      <c r="B244" s="242"/>
      <c r="C244" s="242"/>
      <c r="D244" s="242"/>
      <c r="E244" s="242"/>
      <c r="F244" s="242"/>
      <c r="G244" s="244"/>
      <c r="H244" s="244"/>
      <c r="I244" s="244"/>
      <c r="J244" s="245"/>
      <c r="K244" s="244"/>
      <c r="L244" s="244"/>
      <c r="M244" s="244"/>
      <c r="N244" s="244"/>
      <c r="O244" s="244"/>
      <c r="P244" s="244"/>
      <c r="Q244" s="244"/>
      <c r="R244" s="244"/>
      <c r="S244" s="244"/>
      <c r="T244" s="246"/>
      <c r="U244" s="246"/>
      <c r="V244" s="244"/>
      <c r="W244" s="247"/>
      <c r="X244" s="248"/>
      <c r="Y244" s="244"/>
      <c r="Z244" s="244"/>
      <c r="AA244" s="244"/>
      <c r="AB244" s="244"/>
      <c r="AC244" s="249"/>
      <c r="AD244" s="249"/>
      <c r="AE244" s="244"/>
      <c r="AF244" s="244"/>
      <c r="AG244" s="244"/>
      <c r="AH244" s="244"/>
      <c r="AI244" s="244"/>
      <c r="AJ244" s="244"/>
      <c r="AK244" s="250"/>
      <c r="AL244" s="244"/>
      <c r="AM244" s="244"/>
      <c r="AN244" s="244"/>
      <c r="AO244" s="251"/>
      <c r="AP244" s="244"/>
      <c r="AQ244" s="244"/>
      <c r="AR244" s="244"/>
      <c r="AS244" s="244"/>
      <c r="AT244" s="252"/>
      <c r="AU244" s="244"/>
      <c r="AV244" s="244"/>
      <c r="AW244" s="244"/>
      <c r="AX244" s="25"/>
      <c r="AY244" s="244"/>
      <c r="AZ244" s="244"/>
      <c r="BA244" s="244"/>
      <c r="BB244" s="244"/>
      <c r="BC244" s="244"/>
      <c r="BD244" s="244"/>
      <c r="BE244" s="244"/>
      <c r="BF244" s="244"/>
      <c r="BG244" s="244"/>
      <c r="BH244" s="244"/>
      <c r="BI244" s="244"/>
      <c r="BJ244" s="242"/>
      <c r="BK244" s="242"/>
      <c r="BL244" s="244"/>
      <c r="BM244" s="244"/>
      <c r="BN244" s="244"/>
      <c r="BO244" s="244"/>
      <c r="BP244" s="244"/>
      <c r="BQ244" s="244"/>
      <c r="BR244" s="244"/>
      <c r="BS244" s="244"/>
      <c r="BT244" s="244"/>
      <c r="BU244" s="242"/>
      <c r="BV244" s="244"/>
      <c r="CC244" s="136" t="str">
        <f aca="false">CONCATENATE(A244,B244)</f>
        <v/>
      </c>
    </row>
    <row r="245" customFormat="false" ht="13.8" hidden="false" customHeight="false" outlineLevel="0" collapsed="false">
      <c r="A245" s="241"/>
      <c r="B245" s="242"/>
      <c r="C245" s="242"/>
      <c r="D245" s="242"/>
      <c r="E245" s="242"/>
      <c r="F245" s="242"/>
      <c r="G245" s="244"/>
      <c r="H245" s="244"/>
      <c r="I245" s="244"/>
      <c r="J245" s="245"/>
      <c r="K245" s="244"/>
      <c r="L245" s="244"/>
      <c r="M245" s="244"/>
      <c r="N245" s="244"/>
      <c r="O245" s="244"/>
      <c r="P245" s="244"/>
      <c r="Q245" s="244"/>
      <c r="R245" s="244"/>
      <c r="S245" s="244"/>
      <c r="T245" s="246"/>
      <c r="U245" s="246"/>
      <c r="V245" s="244"/>
      <c r="W245" s="247"/>
      <c r="X245" s="248"/>
      <c r="Y245" s="244"/>
      <c r="Z245" s="244"/>
      <c r="AA245" s="244"/>
      <c r="AB245" s="244"/>
      <c r="AC245" s="249"/>
      <c r="AD245" s="249"/>
      <c r="AE245" s="244"/>
      <c r="AF245" s="244"/>
      <c r="AG245" s="244"/>
      <c r="AH245" s="244"/>
      <c r="AI245" s="244"/>
      <c r="AJ245" s="244"/>
      <c r="AK245" s="250"/>
      <c r="AL245" s="244"/>
      <c r="AM245" s="244"/>
      <c r="AN245" s="244"/>
      <c r="AO245" s="251"/>
      <c r="AP245" s="244"/>
      <c r="AQ245" s="244"/>
      <c r="AR245" s="244"/>
      <c r="AS245" s="244"/>
      <c r="AT245" s="252"/>
      <c r="AU245" s="244"/>
      <c r="AV245" s="244"/>
      <c r="AW245" s="244"/>
      <c r="AX245" s="25"/>
      <c r="AY245" s="244"/>
      <c r="AZ245" s="244"/>
      <c r="BA245" s="244"/>
      <c r="BB245" s="244"/>
      <c r="BC245" s="244"/>
      <c r="BD245" s="244"/>
      <c r="BE245" s="244"/>
      <c r="BF245" s="244"/>
      <c r="BG245" s="244"/>
      <c r="BH245" s="244"/>
      <c r="BI245" s="244"/>
      <c r="BJ245" s="242"/>
      <c r="BK245" s="242"/>
      <c r="BL245" s="244"/>
      <c r="BM245" s="244"/>
      <c r="BN245" s="244"/>
      <c r="BO245" s="244"/>
      <c r="BP245" s="244"/>
      <c r="BQ245" s="244"/>
      <c r="BR245" s="244"/>
      <c r="BS245" s="244"/>
      <c r="BT245" s="244"/>
      <c r="BU245" s="242"/>
      <c r="BV245" s="244"/>
      <c r="CC245" s="136" t="str">
        <f aca="false">CONCATENATE(A245,B245)</f>
        <v/>
      </c>
    </row>
    <row r="246" customFormat="false" ht="13.8" hidden="false" customHeight="false" outlineLevel="0" collapsed="false">
      <c r="A246" s="241"/>
      <c r="B246" s="242"/>
      <c r="C246" s="242"/>
      <c r="D246" s="242"/>
      <c r="E246" s="242"/>
      <c r="F246" s="242"/>
      <c r="G246" s="244"/>
      <c r="H246" s="244"/>
      <c r="I246" s="244"/>
      <c r="J246" s="245"/>
      <c r="K246" s="244"/>
      <c r="L246" s="244"/>
      <c r="M246" s="244"/>
      <c r="N246" s="244"/>
      <c r="O246" s="244"/>
      <c r="P246" s="244"/>
      <c r="Q246" s="244"/>
      <c r="R246" s="244"/>
      <c r="S246" s="244"/>
      <c r="T246" s="246"/>
      <c r="U246" s="246"/>
      <c r="V246" s="244"/>
      <c r="W246" s="247"/>
      <c r="X246" s="248"/>
      <c r="Y246" s="244"/>
      <c r="Z246" s="244"/>
      <c r="AA246" s="244"/>
      <c r="AB246" s="244"/>
      <c r="AC246" s="249"/>
      <c r="AD246" s="249"/>
      <c r="AE246" s="244"/>
      <c r="AF246" s="244"/>
      <c r="AG246" s="244"/>
      <c r="AH246" s="244"/>
      <c r="AI246" s="244"/>
      <c r="AJ246" s="244"/>
      <c r="AK246" s="250"/>
      <c r="AL246" s="244"/>
      <c r="AM246" s="244"/>
      <c r="AN246" s="244"/>
      <c r="AO246" s="251"/>
      <c r="AP246" s="244"/>
      <c r="AQ246" s="244"/>
      <c r="AR246" s="244"/>
      <c r="AS246" s="244"/>
      <c r="AT246" s="252"/>
      <c r="AU246" s="244"/>
      <c r="AV246" s="244"/>
      <c r="AW246" s="244"/>
      <c r="AX246" s="25"/>
      <c r="AY246" s="244"/>
      <c r="AZ246" s="244"/>
      <c r="BA246" s="244"/>
      <c r="BB246" s="244"/>
      <c r="BC246" s="244"/>
      <c r="BD246" s="244"/>
      <c r="BE246" s="244"/>
      <c r="BF246" s="244"/>
      <c r="BG246" s="244"/>
      <c r="BH246" s="244"/>
      <c r="BI246" s="244"/>
      <c r="BJ246" s="242"/>
      <c r="BK246" s="242"/>
      <c r="BL246" s="244"/>
      <c r="BM246" s="244"/>
      <c r="BN246" s="244"/>
      <c r="BO246" s="244"/>
      <c r="BP246" s="244"/>
      <c r="BQ246" s="244"/>
      <c r="BR246" s="244"/>
      <c r="BS246" s="244"/>
      <c r="BT246" s="244"/>
      <c r="BU246" s="242"/>
      <c r="BV246" s="244"/>
      <c r="CC246" s="136" t="str">
        <f aca="false">CONCATENATE(A246,B246)</f>
        <v/>
      </c>
    </row>
    <row r="247" customFormat="false" ht="13.8" hidden="false" customHeight="false" outlineLevel="0" collapsed="false">
      <c r="A247" s="241"/>
      <c r="B247" s="242"/>
      <c r="C247" s="242"/>
      <c r="D247" s="242"/>
      <c r="E247" s="242"/>
      <c r="F247" s="242"/>
      <c r="G247" s="244"/>
      <c r="H247" s="244"/>
      <c r="I247" s="244"/>
      <c r="J247" s="245"/>
      <c r="K247" s="244"/>
      <c r="L247" s="244"/>
      <c r="M247" s="244"/>
      <c r="N247" s="244"/>
      <c r="O247" s="244"/>
      <c r="P247" s="244"/>
      <c r="Q247" s="244"/>
      <c r="R247" s="244"/>
      <c r="S247" s="244"/>
      <c r="T247" s="246"/>
      <c r="U247" s="246"/>
      <c r="V247" s="244"/>
      <c r="W247" s="247"/>
      <c r="X247" s="248"/>
      <c r="Y247" s="244"/>
      <c r="Z247" s="244"/>
      <c r="AA247" s="244"/>
      <c r="AB247" s="244"/>
      <c r="AC247" s="249"/>
      <c r="AD247" s="249"/>
      <c r="AE247" s="244"/>
      <c r="AF247" s="244"/>
      <c r="AG247" s="244"/>
      <c r="AH247" s="244"/>
      <c r="AI247" s="244"/>
      <c r="AJ247" s="244"/>
      <c r="AK247" s="250"/>
      <c r="AL247" s="244"/>
      <c r="AM247" s="244"/>
      <c r="AN247" s="244"/>
      <c r="AO247" s="251"/>
      <c r="AP247" s="244"/>
      <c r="AQ247" s="244"/>
      <c r="AR247" s="244"/>
      <c r="AS247" s="244"/>
      <c r="AT247" s="252"/>
      <c r="AU247" s="244"/>
      <c r="AV247" s="244"/>
      <c r="AW247" s="244"/>
      <c r="AX247" s="25"/>
      <c r="AY247" s="244"/>
      <c r="AZ247" s="244"/>
      <c r="BA247" s="244"/>
      <c r="BB247" s="244"/>
      <c r="BC247" s="244"/>
      <c r="BD247" s="244"/>
      <c r="BE247" s="244"/>
      <c r="BF247" s="244"/>
      <c r="BG247" s="244"/>
      <c r="BH247" s="244"/>
      <c r="BI247" s="244"/>
      <c r="BJ247" s="242"/>
      <c r="BK247" s="242"/>
      <c r="BL247" s="244"/>
      <c r="BM247" s="244"/>
      <c r="BN247" s="244"/>
      <c r="BO247" s="244"/>
      <c r="BP247" s="244"/>
      <c r="BQ247" s="244"/>
      <c r="BR247" s="244"/>
      <c r="BS247" s="244"/>
      <c r="BT247" s="244"/>
      <c r="BU247" s="242"/>
      <c r="BV247" s="244"/>
      <c r="CC247" s="136" t="str">
        <f aca="false">CONCATENATE(A247,B247)</f>
        <v/>
      </c>
    </row>
    <row r="248" customFormat="false" ht="13.8" hidden="false" customHeight="false" outlineLevel="0" collapsed="false">
      <c r="A248" s="241"/>
      <c r="B248" s="242"/>
      <c r="C248" s="242"/>
      <c r="D248" s="242"/>
      <c r="E248" s="242"/>
      <c r="F248" s="242"/>
      <c r="G248" s="244"/>
      <c r="H248" s="244"/>
      <c r="I248" s="244"/>
      <c r="J248" s="245"/>
      <c r="K248" s="244"/>
      <c r="L248" s="244"/>
      <c r="M248" s="244"/>
      <c r="N248" s="244"/>
      <c r="O248" s="244"/>
      <c r="P248" s="244"/>
      <c r="Q248" s="244"/>
      <c r="R248" s="244"/>
      <c r="S248" s="244"/>
      <c r="T248" s="246"/>
      <c r="U248" s="246"/>
      <c r="V248" s="244"/>
      <c r="W248" s="247"/>
      <c r="X248" s="248"/>
      <c r="Y248" s="244"/>
      <c r="Z248" s="244"/>
      <c r="AA248" s="244"/>
      <c r="AB248" s="244"/>
      <c r="AC248" s="249"/>
      <c r="AD248" s="249"/>
      <c r="AE248" s="244"/>
      <c r="AF248" s="244"/>
      <c r="AG248" s="244"/>
      <c r="AH248" s="244"/>
      <c r="AI248" s="244"/>
      <c r="AJ248" s="244"/>
      <c r="AK248" s="250"/>
      <c r="AL248" s="244"/>
      <c r="AM248" s="244"/>
      <c r="AN248" s="244"/>
      <c r="AO248" s="251"/>
      <c r="AP248" s="244"/>
      <c r="AQ248" s="244"/>
      <c r="AR248" s="244"/>
      <c r="AS248" s="244"/>
      <c r="AT248" s="252"/>
      <c r="AU248" s="244"/>
      <c r="AV248" s="244"/>
      <c r="AW248" s="244"/>
      <c r="AX248" s="25"/>
      <c r="AY248" s="244"/>
      <c r="AZ248" s="244"/>
      <c r="BA248" s="244"/>
      <c r="BB248" s="244"/>
      <c r="BC248" s="244"/>
      <c r="BD248" s="244"/>
      <c r="BE248" s="244"/>
      <c r="BF248" s="244"/>
      <c r="BG248" s="244"/>
      <c r="BH248" s="244"/>
      <c r="BI248" s="244"/>
      <c r="BJ248" s="242"/>
      <c r="BK248" s="242"/>
      <c r="BL248" s="244"/>
      <c r="BM248" s="244"/>
      <c r="BN248" s="244"/>
      <c r="BO248" s="244"/>
      <c r="BP248" s="244"/>
      <c r="BQ248" s="244"/>
      <c r="BR248" s="244"/>
      <c r="BS248" s="244"/>
      <c r="BT248" s="244"/>
      <c r="BU248" s="242"/>
      <c r="BV248" s="244"/>
      <c r="CC248" s="136" t="str">
        <f aca="false">CONCATENATE(A248,B248)</f>
        <v/>
      </c>
    </row>
    <row r="249" customFormat="false" ht="13.8" hidden="false" customHeight="false" outlineLevel="0" collapsed="false">
      <c r="A249" s="241"/>
      <c r="B249" s="242"/>
      <c r="C249" s="242"/>
      <c r="D249" s="242"/>
      <c r="E249" s="242"/>
      <c r="F249" s="242"/>
      <c r="G249" s="244"/>
      <c r="H249" s="244"/>
      <c r="I249" s="244"/>
      <c r="J249" s="245"/>
      <c r="K249" s="244"/>
      <c r="L249" s="244"/>
      <c r="M249" s="244"/>
      <c r="N249" s="244"/>
      <c r="O249" s="244"/>
      <c r="P249" s="244"/>
      <c r="Q249" s="244"/>
      <c r="R249" s="244"/>
      <c r="S249" s="244"/>
      <c r="T249" s="246"/>
      <c r="U249" s="246"/>
      <c r="V249" s="244"/>
      <c r="W249" s="247"/>
      <c r="X249" s="248"/>
      <c r="Y249" s="244"/>
      <c r="Z249" s="244"/>
      <c r="AA249" s="244"/>
      <c r="AB249" s="244"/>
      <c r="AC249" s="249"/>
      <c r="AD249" s="249"/>
      <c r="AE249" s="244"/>
      <c r="AF249" s="244"/>
      <c r="AG249" s="244"/>
      <c r="AH249" s="244"/>
      <c r="AI249" s="244"/>
      <c r="AJ249" s="244"/>
      <c r="AK249" s="250"/>
      <c r="AL249" s="244"/>
      <c r="AM249" s="244"/>
      <c r="AN249" s="244"/>
      <c r="AO249" s="251"/>
      <c r="AP249" s="244"/>
      <c r="AQ249" s="244"/>
      <c r="AR249" s="244"/>
      <c r="AS249" s="244"/>
      <c r="AT249" s="252"/>
      <c r="AU249" s="244"/>
      <c r="AV249" s="244"/>
      <c r="AW249" s="244"/>
      <c r="AX249" s="25"/>
      <c r="AY249" s="244"/>
      <c r="AZ249" s="244"/>
      <c r="BA249" s="244"/>
      <c r="BB249" s="244"/>
      <c r="BC249" s="244"/>
      <c r="BD249" s="244"/>
      <c r="BE249" s="244"/>
      <c r="BF249" s="244"/>
      <c r="BG249" s="244"/>
      <c r="BH249" s="244"/>
      <c r="BI249" s="244"/>
      <c r="BJ249" s="242"/>
      <c r="BK249" s="242"/>
      <c r="BL249" s="244"/>
      <c r="BM249" s="244"/>
      <c r="BN249" s="244"/>
      <c r="BO249" s="244"/>
      <c r="BP249" s="244"/>
      <c r="BQ249" s="244"/>
      <c r="BR249" s="244"/>
      <c r="BS249" s="244"/>
      <c r="BT249" s="244"/>
      <c r="BU249" s="242"/>
      <c r="BV249" s="244"/>
      <c r="CC249" s="136" t="str">
        <f aca="false">CONCATENATE(A249,B249)</f>
        <v/>
      </c>
    </row>
    <row r="250" customFormat="false" ht="13.8" hidden="false" customHeight="false" outlineLevel="0" collapsed="false">
      <c r="A250" s="241"/>
      <c r="B250" s="242"/>
      <c r="C250" s="242"/>
      <c r="D250" s="242"/>
      <c r="E250" s="242"/>
      <c r="F250" s="242"/>
      <c r="G250" s="244"/>
      <c r="H250" s="244"/>
      <c r="I250" s="244"/>
      <c r="J250" s="245"/>
      <c r="K250" s="244"/>
      <c r="L250" s="244"/>
      <c r="M250" s="244"/>
      <c r="N250" s="244"/>
      <c r="O250" s="244"/>
      <c r="P250" s="244"/>
      <c r="Q250" s="244"/>
      <c r="R250" s="244"/>
      <c r="S250" s="244"/>
      <c r="T250" s="246"/>
      <c r="U250" s="246"/>
      <c r="V250" s="244"/>
      <c r="W250" s="247"/>
      <c r="X250" s="248"/>
      <c r="Y250" s="244"/>
      <c r="Z250" s="244"/>
      <c r="AA250" s="244"/>
      <c r="AB250" s="244"/>
      <c r="AC250" s="249"/>
      <c r="AD250" s="249"/>
      <c r="AE250" s="244"/>
      <c r="AF250" s="244"/>
      <c r="AG250" s="244"/>
      <c r="AH250" s="244"/>
      <c r="AI250" s="244"/>
      <c r="AJ250" s="244"/>
      <c r="AK250" s="250"/>
      <c r="AL250" s="244"/>
      <c r="AM250" s="244"/>
      <c r="AN250" s="244"/>
      <c r="AO250" s="251"/>
      <c r="AP250" s="244"/>
      <c r="AQ250" s="244"/>
      <c r="AR250" s="244"/>
      <c r="AS250" s="244"/>
      <c r="AT250" s="252"/>
      <c r="AU250" s="244"/>
      <c r="AV250" s="244"/>
      <c r="AW250" s="244"/>
      <c r="AX250" s="25"/>
      <c r="AY250" s="244"/>
      <c r="AZ250" s="244"/>
      <c r="BA250" s="244"/>
      <c r="BB250" s="244"/>
      <c r="BC250" s="244"/>
      <c r="BD250" s="244"/>
      <c r="BE250" s="244"/>
      <c r="BF250" s="244"/>
      <c r="BG250" s="244"/>
      <c r="BH250" s="244"/>
      <c r="BI250" s="244"/>
      <c r="BJ250" s="242"/>
      <c r="BK250" s="242"/>
      <c r="BL250" s="244"/>
      <c r="BM250" s="244"/>
      <c r="BN250" s="244"/>
      <c r="BO250" s="244"/>
      <c r="BP250" s="244"/>
      <c r="BQ250" s="244"/>
      <c r="BR250" s="244"/>
      <c r="BS250" s="244"/>
      <c r="BT250" s="244"/>
      <c r="BU250" s="242"/>
      <c r="BV250" s="244"/>
      <c r="CC250" s="136" t="str">
        <f aca="false">CONCATENATE(A250,B250)</f>
        <v/>
      </c>
    </row>
    <row r="251" customFormat="false" ht="13.8" hidden="false" customHeight="false" outlineLevel="0" collapsed="false">
      <c r="A251" s="241"/>
      <c r="B251" s="242"/>
      <c r="C251" s="242"/>
      <c r="D251" s="242"/>
      <c r="E251" s="242"/>
      <c r="F251" s="242"/>
      <c r="G251" s="244"/>
      <c r="H251" s="244"/>
      <c r="I251" s="244"/>
      <c r="J251" s="245"/>
      <c r="K251" s="244"/>
      <c r="L251" s="244"/>
      <c r="M251" s="244"/>
      <c r="N251" s="244"/>
      <c r="O251" s="244"/>
      <c r="P251" s="244"/>
      <c r="Q251" s="244"/>
      <c r="R251" s="244"/>
      <c r="S251" s="244"/>
      <c r="T251" s="246"/>
      <c r="U251" s="246"/>
      <c r="V251" s="244"/>
      <c r="W251" s="247"/>
      <c r="X251" s="248"/>
      <c r="Y251" s="244"/>
      <c r="Z251" s="244"/>
      <c r="AA251" s="244"/>
      <c r="AB251" s="244"/>
      <c r="AC251" s="249"/>
      <c r="AD251" s="249"/>
      <c r="AE251" s="244"/>
      <c r="AF251" s="244"/>
      <c r="AG251" s="244"/>
      <c r="AH251" s="244"/>
      <c r="AI251" s="244"/>
      <c r="AJ251" s="244"/>
      <c r="AK251" s="250"/>
      <c r="AL251" s="244"/>
      <c r="AM251" s="244"/>
      <c r="AN251" s="244"/>
      <c r="AO251" s="251"/>
      <c r="AP251" s="244"/>
      <c r="AQ251" s="244"/>
      <c r="AR251" s="244"/>
      <c r="AS251" s="244"/>
      <c r="AT251" s="252"/>
      <c r="AU251" s="244"/>
      <c r="AV251" s="244"/>
      <c r="AW251" s="244"/>
      <c r="AX251" s="25"/>
      <c r="AY251" s="244"/>
      <c r="AZ251" s="244"/>
      <c r="BA251" s="244"/>
      <c r="BB251" s="244"/>
      <c r="BC251" s="244"/>
      <c r="BD251" s="244"/>
      <c r="BE251" s="244"/>
      <c r="BF251" s="244"/>
      <c r="BG251" s="244"/>
      <c r="BH251" s="244"/>
      <c r="BI251" s="244"/>
      <c r="BJ251" s="242"/>
      <c r="BK251" s="242"/>
      <c r="BL251" s="244"/>
      <c r="BM251" s="244"/>
      <c r="BN251" s="244"/>
      <c r="BO251" s="244"/>
      <c r="BP251" s="244"/>
      <c r="BQ251" s="244"/>
      <c r="BR251" s="244"/>
      <c r="BS251" s="244"/>
      <c r="BT251" s="244"/>
      <c r="BU251" s="242"/>
      <c r="BV251" s="244"/>
      <c r="CC251" s="136" t="str">
        <f aca="false">CONCATENATE(A251,B251)</f>
        <v/>
      </c>
    </row>
    <row r="252" customFormat="false" ht="13.8" hidden="false" customHeight="false" outlineLevel="0" collapsed="false">
      <c r="A252" s="241"/>
      <c r="B252" s="242"/>
      <c r="C252" s="242"/>
      <c r="D252" s="242"/>
      <c r="E252" s="242"/>
      <c r="F252" s="242"/>
      <c r="G252" s="244"/>
      <c r="H252" s="244"/>
      <c r="I252" s="244"/>
      <c r="J252" s="245"/>
      <c r="K252" s="244"/>
      <c r="L252" s="244"/>
      <c r="M252" s="244"/>
      <c r="N252" s="244"/>
      <c r="O252" s="244"/>
      <c r="P252" s="244"/>
      <c r="Q252" s="244"/>
      <c r="R252" s="244"/>
      <c r="S252" s="244"/>
      <c r="T252" s="246"/>
      <c r="U252" s="246"/>
      <c r="V252" s="244"/>
      <c r="W252" s="247"/>
      <c r="X252" s="248"/>
      <c r="Y252" s="244"/>
      <c r="Z252" s="244"/>
      <c r="AA252" s="244"/>
      <c r="AB252" s="244"/>
      <c r="AC252" s="249"/>
      <c r="AD252" s="249"/>
      <c r="AE252" s="244"/>
      <c r="AF252" s="244"/>
      <c r="AG252" s="244"/>
      <c r="AH252" s="244"/>
      <c r="AI252" s="244"/>
      <c r="AJ252" s="244"/>
      <c r="AK252" s="250"/>
      <c r="AL252" s="244"/>
      <c r="AM252" s="244"/>
      <c r="AN252" s="244"/>
      <c r="AO252" s="251"/>
      <c r="AP252" s="244"/>
      <c r="AQ252" s="244"/>
      <c r="AR252" s="244"/>
      <c r="AS252" s="244"/>
      <c r="AT252" s="252"/>
      <c r="AU252" s="244"/>
      <c r="AV252" s="244"/>
      <c r="AW252" s="244"/>
      <c r="AX252" s="25"/>
      <c r="AY252" s="244"/>
      <c r="AZ252" s="244"/>
      <c r="BA252" s="244"/>
      <c r="BB252" s="244"/>
      <c r="BC252" s="244"/>
      <c r="BD252" s="244"/>
      <c r="BE252" s="244"/>
      <c r="BF252" s="244"/>
      <c r="BG252" s="244"/>
      <c r="BH252" s="244"/>
      <c r="BI252" s="244"/>
      <c r="BJ252" s="242"/>
      <c r="BK252" s="242"/>
      <c r="BL252" s="244"/>
      <c r="BM252" s="244"/>
      <c r="BN252" s="244"/>
      <c r="BO252" s="244"/>
      <c r="BP252" s="244"/>
      <c r="BQ252" s="244"/>
      <c r="BR252" s="244"/>
      <c r="BS252" s="244"/>
      <c r="BT252" s="244"/>
      <c r="BU252" s="242"/>
      <c r="BV252" s="244"/>
      <c r="CC252" s="136" t="str">
        <f aca="false">CONCATENATE(A252,B252)</f>
        <v/>
      </c>
    </row>
    <row r="253" customFormat="false" ht="13.8" hidden="false" customHeight="false" outlineLevel="0" collapsed="false">
      <c r="A253" s="241"/>
      <c r="B253" s="242"/>
      <c r="C253" s="242"/>
      <c r="D253" s="242"/>
      <c r="E253" s="242"/>
      <c r="F253" s="242"/>
      <c r="G253" s="244"/>
      <c r="H253" s="244"/>
      <c r="I253" s="244"/>
      <c r="J253" s="245"/>
      <c r="K253" s="244"/>
      <c r="L253" s="244"/>
      <c r="M253" s="244"/>
      <c r="N253" s="244"/>
      <c r="O253" s="244"/>
      <c r="P253" s="244"/>
      <c r="Q253" s="244"/>
      <c r="R253" s="244"/>
      <c r="S253" s="244"/>
      <c r="T253" s="246"/>
      <c r="U253" s="246"/>
      <c r="V253" s="244"/>
      <c r="W253" s="247"/>
      <c r="X253" s="248"/>
      <c r="Y253" s="244"/>
      <c r="Z253" s="244"/>
      <c r="AA253" s="244"/>
      <c r="AB253" s="244"/>
      <c r="AC253" s="249"/>
      <c r="AD253" s="249"/>
      <c r="AE253" s="244"/>
      <c r="AF253" s="244"/>
      <c r="AG253" s="244"/>
      <c r="AH253" s="244"/>
      <c r="AI253" s="244"/>
      <c r="AJ253" s="244"/>
      <c r="AK253" s="250"/>
      <c r="AL253" s="244"/>
      <c r="AM253" s="244"/>
      <c r="AN253" s="244"/>
      <c r="AO253" s="251"/>
      <c r="AP253" s="244"/>
      <c r="AQ253" s="244"/>
      <c r="AR253" s="244"/>
      <c r="AS253" s="244"/>
      <c r="AT253" s="252"/>
      <c r="AU253" s="244"/>
      <c r="AV253" s="244"/>
      <c r="AW253" s="244"/>
      <c r="AX253" s="25"/>
      <c r="AY253" s="244"/>
      <c r="AZ253" s="244"/>
      <c r="BA253" s="244"/>
      <c r="BB253" s="244"/>
      <c r="BC253" s="244"/>
      <c r="BD253" s="244"/>
      <c r="BE253" s="244"/>
      <c r="BF253" s="244"/>
      <c r="BG253" s="244"/>
      <c r="BH253" s="244"/>
      <c r="BI253" s="244"/>
      <c r="BJ253" s="242"/>
      <c r="BK253" s="242"/>
      <c r="BL253" s="244"/>
      <c r="BM253" s="244"/>
      <c r="BN253" s="244"/>
      <c r="BO253" s="244"/>
      <c r="BP253" s="244"/>
      <c r="BQ253" s="244"/>
      <c r="BR253" s="244"/>
      <c r="BS253" s="244"/>
      <c r="BT253" s="244"/>
      <c r="BU253" s="242"/>
      <c r="BV253" s="244"/>
      <c r="CC253" s="136" t="str">
        <f aca="false">CONCATENATE(A253,B253)</f>
        <v/>
      </c>
    </row>
    <row r="254" customFormat="false" ht="13.8" hidden="false" customHeight="false" outlineLevel="0" collapsed="false">
      <c r="A254" s="241"/>
      <c r="B254" s="242"/>
      <c r="C254" s="242"/>
      <c r="D254" s="242"/>
      <c r="E254" s="242"/>
      <c r="F254" s="242"/>
      <c r="G254" s="244"/>
      <c r="H254" s="244"/>
      <c r="I254" s="244"/>
      <c r="J254" s="245"/>
      <c r="K254" s="244"/>
      <c r="L254" s="244"/>
      <c r="M254" s="244"/>
      <c r="N254" s="244"/>
      <c r="O254" s="244"/>
      <c r="P254" s="244"/>
      <c r="Q254" s="244"/>
      <c r="R254" s="244"/>
      <c r="S254" s="244"/>
      <c r="T254" s="246"/>
      <c r="U254" s="246"/>
      <c r="V254" s="244"/>
      <c r="W254" s="247"/>
      <c r="X254" s="248"/>
      <c r="Y254" s="244"/>
      <c r="Z254" s="244"/>
      <c r="AA254" s="244"/>
      <c r="AB254" s="244"/>
      <c r="AC254" s="249"/>
      <c r="AD254" s="249"/>
      <c r="AE254" s="244"/>
      <c r="AF254" s="244"/>
      <c r="AG254" s="244"/>
      <c r="AH254" s="244"/>
      <c r="AI254" s="244"/>
      <c r="AJ254" s="244"/>
      <c r="AK254" s="250"/>
      <c r="AL254" s="244"/>
      <c r="AM254" s="244"/>
      <c r="AN254" s="244"/>
      <c r="AO254" s="251"/>
      <c r="AP254" s="244"/>
      <c r="AQ254" s="244"/>
      <c r="AR254" s="244"/>
      <c r="AS254" s="244"/>
      <c r="AT254" s="252"/>
      <c r="AU254" s="244"/>
      <c r="AV254" s="244"/>
      <c r="AW254" s="244"/>
      <c r="AX254" s="25"/>
      <c r="AY254" s="244"/>
      <c r="AZ254" s="244"/>
      <c r="BA254" s="244"/>
      <c r="BB254" s="244"/>
      <c r="BC254" s="244"/>
      <c r="BD254" s="244"/>
      <c r="BE254" s="244"/>
      <c r="BF254" s="244"/>
      <c r="BG254" s="244"/>
      <c r="BH254" s="244"/>
      <c r="BI254" s="244"/>
      <c r="BJ254" s="242"/>
      <c r="BK254" s="242"/>
      <c r="BL254" s="244"/>
      <c r="BM254" s="244"/>
      <c r="BN254" s="244"/>
      <c r="BO254" s="244"/>
      <c r="BP254" s="244"/>
      <c r="BQ254" s="244"/>
      <c r="BR254" s="244"/>
      <c r="BS254" s="244"/>
      <c r="BT254" s="244"/>
      <c r="BU254" s="242"/>
      <c r="BV254" s="244"/>
      <c r="CC254" s="136" t="str">
        <f aca="false">CONCATENATE(A254,B254)</f>
        <v/>
      </c>
    </row>
    <row r="255" customFormat="false" ht="13.8" hidden="false" customHeight="false" outlineLevel="0" collapsed="false">
      <c r="A255" s="241"/>
      <c r="B255" s="242"/>
      <c r="C255" s="242"/>
      <c r="D255" s="242"/>
      <c r="E255" s="242"/>
      <c r="F255" s="242"/>
      <c r="G255" s="244"/>
      <c r="H255" s="244"/>
      <c r="I255" s="244"/>
      <c r="J255" s="245"/>
      <c r="K255" s="244"/>
      <c r="L255" s="244"/>
      <c r="M255" s="244"/>
      <c r="N255" s="244"/>
      <c r="O255" s="244"/>
      <c r="P255" s="244"/>
      <c r="Q255" s="244"/>
      <c r="R255" s="244"/>
      <c r="S255" s="244"/>
      <c r="T255" s="246"/>
      <c r="U255" s="246"/>
      <c r="V255" s="244"/>
      <c r="W255" s="247"/>
      <c r="X255" s="248"/>
      <c r="Y255" s="244"/>
      <c r="Z255" s="244"/>
      <c r="AA255" s="244"/>
      <c r="AB255" s="244"/>
      <c r="AC255" s="249"/>
      <c r="AD255" s="249"/>
      <c r="AE255" s="244"/>
      <c r="AF255" s="244"/>
      <c r="AG255" s="244"/>
      <c r="AH255" s="244"/>
      <c r="AI255" s="244"/>
      <c r="AJ255" s="244"/>
      <c r="AK255" s="250"/>
      <c r="AL255" s="244"/>
      <c r="AM255" s="244"/>
      <c r="AN255" s="244"/>
      <c r="AO255" s="251"/>
      <c r="AP255" s="244"/>
      <c r="AQ255" s="244"/>
      <c r="AR255" s="244"/>
      <c r="AS255" s="244"/>
      <c r="AT255" s="252"/>
      <c r="AU255" s="244"/>
      <c r="AV255" s="244"/>
      <c r="AW255" s="244"/>
      <c r="AX255" s="25"/>
      <c r="AY255" s="244"/>
      <c r="AZ255" s="244"/>
      <c r="BA255" s="244"/>
      <c r="BB255" s="244"/>
      <c r="BC255" s="244"/>
      <c r="BD255" s="244"/>
      <c r="BE255" s="244"/>
      <c r="BF255" s="244"/>
      <c r="BG255" s="244"/>
      <c r="BH255" s="244"/>
      <c r="BI255" s="244"/>
      <c r="BJ255" s="242"/>
      <c r="BK255" s="242"/>
      <c r="BL255" s="244"/>
      <c r="BM255" s="244"/>
      <c r="BN255" s="244"/>
      <c r="BO255" s="244"/>
      <c r="BP255" s="244"/>
      <c r="BQ255" s="244"/>
      <c r="BR255" s="244"/>
      <c r="BS255" s="244"/>
      <c r="BT255" s="244"/>
      <c r="BU255" s="242"/>
      <c r="BV255" s="244"/>
      <c r="CC255" s="136" t="str">
        <f aca="false">CONCATENATE(A255,B255)</f>
        <v/>
      </c>
    </row>
    <row r="256" customFormat="false" ht="13.8" hidden="false" customHeight="false" outlineLevel="0" collapsed="false">
      <c r="A256" s="241"/>
      <c r="B256" s="242"/>
      <c r="C256" s="242"/>
      <c r="D256" s="242"/>
      <c r="E256" s="242"/>
      <c r="F256" s="242"/>
      <c r="G256" s="244"/>
      <c r="H256" s="244"/>
      <c r="I256" s="244"/>
      <c r="J256" s="245"/>
      <c r="K256" s="244"/>
      <c r="L256" s="244"/>
      <c r="M256" s="244"/>
      <c r="N256" s="244"/>
      <c r="O256" s="244"/>
      <c r="P256" s="244"/>
      <c r="Q256" s="244"/>
      <c r="R256" s="244"/>
      <c r="S256" s="244"/>
      <c r="T256" s="246"/>
      <c r="U256" s="246"/>
      <c r="V256" s="244"/>
      <c r="W256" s="247"/>
      <c r="X256" s="248"/>
      <c r="Y256" s="244"/>
      <c r="Z256" s="244"/>
      <c r="AA256" s="244"/>
      <c r="AB256" s="244"/>
      <c r="AC256" s="249"/>
      <c r="AD256" s="249"/>
      <c r="AE256" s="244"/>
      <c r="AF256" s="244"/>
      <c r="AG256" s="244"/>
      <c r="AH256" s="244"/>
      <c r="AI256" s="244"/>
      <c r="AJ256" s="244"/>
      <c r="AK256" s="250"/>
      <c r="AL256" s="244"/>
      <c r="AM256" s="244"/>
      <c r="AN256" s="244"/>
      <c r="AO256" s="251"/>
      <c r="AP256" s="244"/>
      <c r="AQ256" s="244"/>
      <c r="AR256" s="244"/>
      <c r="AS256" s="244"/>
      <c r="AT256" s="252"/>
      <c r="AU256" s="244"/>
      <c r="AV256" s="244"/>
      <c r="AW256" s="244"/>
      <c r="AX256" s="25"/>
      <c r="AY256" s="244"/>
      <c r="AZ256" s="244"/>
      <c r="BA256" s="244"/>
      <c r="BB256" s="244"/>
      <c r="BC256" s="244"/>
      <c r="BD256" s="244"/>
      <c r="BE256" s="244"/>
      <c r="BF256" s="244"/>
      <c r="BG256" s="244"/>
      <c r="BH256" s="244"/>
      <c r="BI256" s="244"/>
      <c r="BJ256" s="242"/>
      <c r="BK256" s="242"/>
      <c r="BL256" s="244"/>
      <c r="BM256" s="244"/>
      <c r="BN256" s="244"/>
      <c r="BO256" s="244"/>
      <c r="BP256" s="244"/>
      <c r="BQ256" s="244"/>
      <c r="BR256" s="244"/>
      <c r="BS256" s="244"/>
      <c r="BT256" s="244"/>
      <c r="BU256" s="242"/>
      <c r="BV256" s="244"/>
      <c r="CC256" s="136" t="str">
        <f aca="false">CONCATENATE(A256,B256)</f>
        <v/>
      </c>
    </row>
    <row r="257" customFormat="false" ht="13.8" hidden="false" customHeight="false" outlineLevel="0" collapsed="false">
      <c r="A257" s="241"/>
      <c r="B257" s="242"/>
      <c r="C257" s="242"/>
      <c r="D257" s="242"/>
      <c r="E257" s="242"/>
      <c r="F257" s="242"/>
      <c r="G257" s="244"/>
      <c r="H257" s="244"/>
      <c r="I257" s="244"/>
      <c r="J257" s="245"/>
      <c r="K257" s="244"/>
      <c r="L257" s="244"/>
      <c r="M257" s="244"/>
      <c r="N257" s="244"/>
      <c r="O257" s="244"/>
      <c r="P257" s="244"/>
      <c r="Q257" s="244"/>
      <c r="R257" s="244"/>
      <c r="S257" s="244"/>
      <c r="T257" s="246"/>
      <c r="U257" s="246"/>
      <c r="V257" s="244"/>
      <c r="W257" s="247"/>
      <c r="X257" s="248"/>
      <c r="Y257" s="244"/>
      <c r="Z257" s="244"/>
      <c r="AA257" s="244"/>
      <c r="AB257" s="244"/>
      <c r="AC257" s="249"/>
      <c r="AD257" s="249"/>
      <c r="AE257" s="244"/>
      <c r="AF257" s="244"/>
      <c r="AG257" s="244"/>
      <c r="AH257" s="244"/>
      <c r="AI257" s="244"/>
      <c r="AJ257" s="244"/>
      <c r="AK257" s="250"/>
      <c r="AL257" s="244"/>
      <c r="AM257" s="244"/>
      <c r="AN257" s="244"/>
      <c r="AO257" s="251"/>
      <c r="AP257" s="244"/>
      <c r="AQ257" s="244"/>
      <c r="AR257" s="244"/>
      <c r="AS257" s="244"/>
      <c r="AT257" s="252"/>
      <c r="AU257" s="244"/>
      <c r="AV257" s="244"/>
      <c r="AW257" s="244"/>
      <c r="AX257" s="25"/>
      <c r="AY257" s="244"/>
      <c r="AZ257" s="244"/>
      <c r="BA257" s="244"/>
      <c r="BB257" s="244"/>
      <c r="BC257" s="244"/>
      <c r="BD257" s="244"/>
      <c r="BE257" s="244"/>
      <c r="BF257" s="244"/>
      <c r="BG257" s="244"/>
      <c r="BH257" s="244"/>
      <c r="BI257" s="244"/>
      <c r="BJ257" s="242"/>
      <c r="BK257" s="242"/>
      <c r="BL257" s="244"/>
      <c r="BM257" s="244"/>
      <c r="BN257" s="244"/>
      <c r="BO257" s="244"/>
      <c r="BP257" s="244"/>
      <c r="BQ257" s="244"/>
      <c r="BR257" s="244"/>
      <c r="BS257" s="244"/>
      <c r="BT257" s="244"/>
      <c r="BU257" s="242"/>
      <c r="BV257" s="244"/>
      <c r="CC257" s="136" t="str">
        <f aca="false">CONCATENATE(A257,B257)</f>
        <v/>
      </c>
    </row>
    <row r="258" customFormat="false" ht="13.8" hidden="false" customHeight="false" outlineLevel="0" collapsed="false">
      <c r="A258" s="241"/>
      <c r="B258" s="242"/>
      <c r="C258" s="242"/>
      <c r="D258" s="242"/>
      <c r="E258" s="242"/>
      <c r="F258" s="242"/>
      <c r="G258" s="244"/>
      <c r="H258" s="244"/>
      <c r="I258" s="244"/>
      <c r="J258" s="245"/>
      <c r="K258" s="244"/>
      <c r="L258" s="244"/>
      <c r="M258" s="244"/>
      <c r="N258" s="244"/>
      <c r="O258" s="244"/>
      <c r="P258" s="244"/>
      <c r="Q258" s="244"/>
      <c r="R258" s="244"/>
      <c r="S258" s="244"/>
      <c r="T258" s="246"/>
      <c r="U258" s="246"/>
      <c r="V258" s="244"/>
      <c r="W258" s="247"/>
      <c r="X258" s="248"/>
      <c r="Y258" s="244"/>
      <c r="Z258" s="244"/>
      <c r="AA258" s="244"/>
      <c r="AB258" s="244"/>
      <c r="AC258" s="249"/>
      <c r="AD258" s="249"/>
      <c r="AE258" s="244"/>
      <c r="AF258" s="244"/>
      <c r="AG258" s="244"/>
      <c r="AH258" s="244"/>
      <c r="AI258" s="244"/>
      <c r="AJ258" s="244"/>
      <c r="AK258" s="250"/>
      <c r="AL258" s="244"/>
      <c r="AM258" s="244"/>
      <c r="AN258" s="244"/>
      <c r="AO258" s="251"/>
      <c r="AP258" s="244"/>
      <c r="AQ258" s="244"/>
      <c r="AR258" s="244"/>
      <c r="AS258" s="244"/>
      <c r="AT258" s="252"/>
      <c r="AU258" s="244"/>
      <c r="AV258" s="244"/>
      <c r="AW258" s="244"/>
      <c r="AX258" s="25"/>
      <c r="AY258" s="244"/>
      <c r="AZ258" s="244"/>
      <c r="BA258" s="244"/>
      <c r="BB258" s="244"/>
      <c r="BC258" s="244"/>
      <c r="BD258" s="244"/>
      <c r="BE258" s="244"/>
      <c r="BF258" s="244"/>
      <c r="BG258" s="244"/>
      <c r="BH258" s="244"/>
      <c r="BI258" s="244"/>
      <c r="BJ258" s="242"/>
      <c r="BK258" s="242"/>
      <c r="BL258" s="244"/>
      <c r="BM258" s="244"/>
      <c r="BN258" s="244"/>
      <c r="BO258" s="244"/>
      <c r="BP258" s="244"/>
      <c r="BQ258" s="244"/>
      <c r="BR258" s="244"/>
      <c r="BS258" s="244"/>
      <c r="BT258" s="244"/>
      <c r="BU258" s="242"/>
      <c r="BV258" s="244"/>
      <c r="CC258" s="136" t="str">
        <f aca="false">CONCATENATE(A258,B258)</f>
        <v/>
      </c>
    </row>
    <row r="259" customFormat="false" ht="13.8" hidden="false" customHeight="false" outlineLevel="0" collapsed="false">
      <c r="A259" s="241"/>
      <c r="B259" s="242"/>
      <c r="C259" s="242"/>
      <c r="D259" s="242"/>
      <c r="E259" s="242"/>
      <c r="F259" s="242"/>
      <c r="G259" s="244"/>
      <c r="H259" s="244"/>
      <c r="I259" s="244"/>
      <c r="J259" s="245"/>
      <c r="K259" s="244"/>
      <c r="L259" s="244"/>
      <c r="M259" s="244"/>
      <c r="N259" s="244"/>
      <c r="O259" s="244"/>
      <c r="P259" s="244"/>
      <c r="Q259" s="244"/>
      <c r="R259" s="244"/>
      <c r="S259" s="244"/>
      <c r="T259" s="246"/>
      <c r="U259" s="246"/>
      <c r="V259" s="244"/>
      <c r="W259" s="247"/>
      <c r="X259" s="248"/>
      <c r="Y259" s="244"/>
      <c r="Z259" s="244"/>
      <c r="AA259" s="244"/>
      <c r="AB259" s="244"/>
      <c r="AC259" s="249"/>
      <c r="AD259" s="249"/>
      <c r="AE259" s="244"/>
      <c r="AF259" s="244"/>
      <c r="AG259" s="244"/>
      <c r="AH259" s="244"/>
      <c r="AI259" s="244"/>
      <c r="AJ259" s="244"/>
      <c r="AK259" s="250"/>
      <c r="AL259" s="244"/>
      <c r="AM259" s="244"/>
      <c r="AN259" s="244"/>
      <c r="AO259" s="251"/>
      <c r="AP259" s="244"/>
      <c r="AQ259" s="244"/>
      <c r="AR259" s="244"/>
      <c r="AS259" s="244"/>
      <c r="AT259" s="252"/>
      <c r="AU259" s="244"/>
      <c r="AV259" s="244"/>
      <c r="AW259" s="244"/>
      <c r="AX259" s="25"/>
      <c r="AY259" s="244"/>
      <c r="AZ259" s="244"/>
      <c r="BA259" s="244"/>
      <c r="BB259" s="244"/>
      <c r="BC259" s="244"/>
      <c r="BD259" s="244"/>
      <c r="BE259" s="244"/>
      <c r="BF259" s="244"/>
      <c r="BG259" s="244"/>
      <c r="BH259" s="244"/>
      <c r="BI259" s="244"/>
      <c r="BJ259" s="242"/>
      <c r="BK259" s="242"/>
      <c r="BL259" s="244"/>
      <c r="BM259" s="244"/>
      <c r="BN259" s="244"/>
      <c r="BO259" s="244"/>
      <c r="BP259" s="244"/>
      <c r="BQ259" s="244"/>
      <c r="BR259" s="244"/>
      <c r="BS259" s="244"/>
      <c r="BT259" s="244"/>
      <c r="BU259" s="242"/>
      <c r="BV259" s="244"/>
      <c r="CC259" s="136" t="str">
        <f aca="false">CONCATENATE(A259,B259)</f>
        <v/>
      </c>
    </row>
    <row r="260" customFormat="false" ht="13.8" hidden="false" customHeight="false" outlineLevel="0" collapsed="false">
      <c r="A260" s="241"/>
      <c r="B260" s="242"/>
      <c r="C260" s="242"/>
      <c r="D260" s="242"/>
      <c r="E260" s="242"/>
      <c r="F260" s="242"/>
      <c r="G260" s="244"/>
      <c r="H260" s="244"/>
      <c r="I260" s="244"/>
      <c r="J260" s="245"/>
      <c r="K260" s="244"/>
      <c r="L260" s="244"/>
      <c r="M260" s="244"/>
      <c r="N260" s="244"/>
      <c r="O260" s="244"/>
      <c r="P260" s="244"/>
      <c r="Q260" s="244"/>
      <c r="R260" s="244"/>
      <c r="S260" s="244"/>
      <c r="T260" s="246"/>
      <c r="U260" s="246"/>
      <c r="V260" s="244"/>
      <c r="W260" s="247"/>
      <c r="X260" s="248"/>
      <c r="Y260" s="244"/>
      <c r="Z260" s="244"/>
      <c r="AA260" s="244"/>
      <c r="AB260" s="244"/>
      <c r="AC260" s="249"/>
      <c r="AD260" s="249"/>
      <c r="AE260" s="244"/>
      <c r="AF260" s="244"/>
      <c r="AG260" s="244"/>
      <c r="AH260" s="244"/>
      <c r="AI260" s="244"/>
      <c r="AJ260" s="244"/>
      <c r="AK260" s="250"/>
      <c r="AL260" s="244"/>
      <c r="AM260" s="244"/>
      <c r="AN260" s="244"/>
      <c r="AO260" s="251"/>
      <c r="AP260" s="244"/>
      <c r="AQ260" s="244"/>
      <c r="AR260" s="244"/>
      <c r="AS260" s="244"/>
      <c r="AT260" s="252"/>
      <c r="AU260" s="244"/>
      <c r="AV260" s="244"/>
      <c r="AW260" s="244"/>
      <c r="AX260" s="25"/>
      <c r="AY260" s="244"/>
      <c r="AZ260" s="244"/>
      <c r="BA260" s="244"/>
      <c r="BB260" s="244"/>
      <c r="BC260" s="244"/>
      <c r="BD260" s="244"/>
      <c r="BE260" s="244"/>
      <c r="BF260" s="244"/>
      <c r="BG260" s="244"/>
      <c r="BH260" s="244"/>
      <c r="BI260" s="244"/>
      <c r="BJ260" s="242"/>
      <c r="BK260" s="242"/>
      <c r="BL260" s="244"/>
      <c r="BM260" s="244"/>
      <c r="BN260" s="244"/>
      <c r="BO260" s="244"/>
      <c r="BP260" s="244"/>
      <c r="BQ260" s="244"/>
      <c r="BR260" s="244"/>
      <c r="BS260" s="244"/>
      <c r="BT260" s="244"/>
      <c r="BU260" s="242"/>
      <c r="BV260" s="244"/>
      <c r="CC260" s="136" t="str">
        <f aca="false">CONCATENATE(A260,B260)</f>
        <v/>
      </c>
    </row>
    <row r="261" customFormat="false" ht="13.8" hidden="false" customHeight="false" outlineLevel="0" collapsed="false">
      <c r="A261" s="241"/>
      <c r="B261" s="242"/>
      <c r="C261" s="242"/>
      <c r="D261" s="242"/>
      <c r="E261" s="242"/>
      <c r="F261" s="242"/>
      <c r="G261" s="244"/>
      <c r="H261" s="244"/>
      <c r="I261" s="244"/>
      <c r="J261" s="245"/>
      <c r="K261" s="244"/>
      <c r="L261" s="244"/>
      <c r="M261" s="244"/>
      <c r="N261" s="244"/>
      <c r="O261" s="244"/>
      <c r="P261" s="244"/>
      <c r="Q261" s="244"/>
      <c r="R261" s="244"/>
      <c r="S261" s="244"/>
      <c r="T261" s="246"/>
      <c r="U261" s="246"/>
      <c r="V261" s="244"/>
      <c r="W261" s="247"/>
      <c r="X261" s="248"/>
      <c r="Y261" s="244"/>
      <c r="Z261" s="244"/>
      <c r="AA261" s="244"/>
      <c r="AB261" s="244"/>
      <c r="AC261" s="249"/>
      <c r="AD261" s="249"/>
      <c r="AE261" s="244"/>
      <c r="AF261" s="244"/>
      <c r="AG261" s="244"/>
      <c r="AH261" s="244"/>
      <c r="AI261" s="244"/>
      <c r="AJ261" s="244"/>
      <c r="AK261" s="250"/>
      <c r="AL261" s="244"/>
      <c r="AM261" s="244"/>
      <c r="AN261" s="244"/>
      <c r="AO261" s="251"/>
      <c r="AP261" s="244"/>
      <c r="AQ261" s="244"/>
      <c r="AR261" s="244"/>
      <c r="AS261" s="244"/>
      <c r="AT261" s="252"/>
      <c r="AU261" s="244"/>
      <c r="AV261" s="244"/>
      <c r="AW261" s="244"/>
      <c r="AX261" s="25"/>
      <c r="AY261" s="244"/>
      <c r="AZ261" s="244"/>
      <c r="BA261" s="244"/>
      <c r="BB261" s="244"/>
      <c r="BC261" s="244"/>
      <c r="BD261" s="244"/>
      <c r="BE261" s="244"/>
      <c r="BF261" s="244"/>
      <c r="BG261" s="244"/>
      <c r="BH261" s="244"/>
      <c r="BI261" s="244"/>
      <c r="BJ261" s="242"/>
      <c r="BK261" s="242"/>
      <c r="BL261" s="244"/>
      <c r="BM261" s="244"/>
      <c r="BN261" s="244"/>
      <c r="BO261" s="244"/>
      <c r="BP261" s="244"/>
      <c r="BQ261" s="244"/>
      <c r="BR261" s="244"/>
      <c r="BS261" s="244"/>
      <c r="BT261" s="244"/>
      <c r="BU261" s="242"/>
      <c r="BV261" s="244"/>
      <c r="CC261" s="136" t="str">
        <f aca="false">CONCATENATE(A261,B261)</f>
        <v/>
      </c>
    </row>
    <row r="262" customFormat="false" ht="13.8" hidden="false" customHeight="false" outlineLevel="0" collapsed="false">
      <c r="A262" s="241"/>
      <c r="B262" s="242"/>
      <c r="C262" s="242"/>
      <c r="D262" s="242"/>
      <c r="E262" s="242"/>
      <c r="F262" s="242"/>
      <c r="G262" s="244"/>
      <c r="H262" s="244"/>
      <c r="I262" s="244"/>
      <c r="J262" s="245"/>
      <c r="K262" s="244"/>
      <c r="L262" s="244"/>
      <c r="M262" s="244"/>
      <c r="N262" s="244"/>
      <c r="O262" s="244"/>
      <c r="P262" s="244"/>
      <c r="Q262" s="244"/>
      <c r="R262" s="244"/>
      <c r="S262" s="244"/>
      <c r="T262" s="246"/>
      <c r="U262" s="246"/>
      <c r="V262" s="244"/>
      <c r="W262" s="247"/>
      <c r="X262" s="248"/>
      <c r="Y262" s="244"/>
      <c r="Z262" s="244"/>
      <c r="AA262" s="244"/>
      <c r="AB262" s="244"/>
      <c r="AC262" s="249"/>
      <c r="AD262" s="249"/>
      <c r="AE262" s="244"/>
      <c r="AF262" s="244"/>
      <c r="AG262" s="244"/>
      <c r="AH262" s="244"/>
      <c r="AI262" s="244"/>
      <c r="AJ262" s="244"/>
      <c r="AK262" s="250"/>
      <c r="AL262" s="244"/>
      <c r="AM262" s="244"/>
      <c r="AN262" s="244"/>
      <c r="AO262" s="251"/>
      <c r="AP262" s="244"/>
      <c r="AQ262" s="244"/>
      <c r="AR262" s="244"/>
      <c r="AS262" s="244"/>
      <c r="AT262" s="252"/>
      <c r="AU262" s="244"/>
      <c r="AV262" s="244"/>
      <c r="AW262" s="244"/>
      <c r="AX262" s="25"/>
      <c r="AY262" s="244"/>
      <c r="AZ262" s="244"/>
      <c r="BA262" s="244"/>
      <c r="BB262" s="244"/>
      <c r="BC262" s="244"/>
      <c r="BD262" s="244"/>
      <c r="BE262" s="244"/>
      <c r="BF262" s="244"/>
      <c r="BG262" s="244"/>
      <c r="BH262" s="244"/>
      <c r="BI262" s="244"/>
      <c r="BJ262" s="242"/>
      <c r="BK262" s="242"/>
      <c r="BL262" s="244"/>
      <c r="BM262" s="244"/>
      <c r="BN262" s="244"/>
      <c r="BO262" s="244"/>
      <c r="BP262" s="244"/>
      <c r="BQ262" s="244"/>
      <c r="BR262" s="244"/>
      <c r="BS262" s="244"/>
      <c r="BT262" s="244"/>
      <c r="BU262" s="242"/>
      <c r="BV262" s="244"/>
      <c r="CC262" s="136" t="str">
        <f aca="false">CONCATENATE(A262,B262)</f>
        <v/>
      </c>
    </row>
    <row r="263" customFormat="false" ht="13.8" hidden="false" customHeight="false" outlineLevel="0" collapsed="false">
      <c r="A263" s="241"/>
      <c r="B263" s="242"/>
      <c r="C263" s="242"/>
      <c r="D263" s="242"/>
      <c r="E263" s="242"/>
      <c r="F263" s="242"/>
      <c r="G263" s="244"/>
      <c r="H263" s="244"/>
      <c r="I263" s="244"/>
      <c r="J263" s="245"/>
      <c r="K263" s="244"/>
      <c r="L263" s="244"/>
      <c r="M263" s="244"/>
      <c r="N263" s="244"/>
      <c r="O263" s="244"/>
      <c r="P263" s="244"/>
      <c r="Q263" s="244"/>
      <c r="R263" s="244"/>
      <c r="S263" s="244"/>
      <c r="T263" s="246"/>
      <c r="U263" s="246"/>
      <c r="V263" s="244"/>
      <c r="W263" s="247"/>
      <c r="X263" s="248"/>
      <c r="Y263" s="244"/>
      <c r="Z263" s="244"/>
      <c r="AA263" s="244"/>
      <c r="AB263" s="244"/>
      <c r="AC263" s="249"/>
      <c r="AD263" s="249"/>
      <c r="AE263" s="244"/>
      <c r="AF263" s="244"/>
      <c r="AG263" s="244"/>
      <c r="AH263" s="244"/>
      <c r="AI263" s="244"/>
      <c r="AJ263" s="244"/>
      <c r="AK263" s="250"/>
      <c r="AL263" s="244"/>
      <c r="AM263" s="244"/>
      <c r="AN263" s="244"/>
      <c r="AO263" s="251"/>
      <c r="AP263" s="244"/>
      <c r="AQ263" s="244"/>
      <c r="AR263" s="244"/>
      <c r="AS263" s="244"/>
      <c r="AT263" s="252"/>
      <c r="AU263" s="244"/>
      <c r="AV263" s="244"/>
      <c r="AW263" s="244"/>
      <c r="AX263" s="25"/>
      <c r="AY263" s="244"/>
      <c r="AZ263" s="244"/>
      <c r="BA263" s="244"/>
      <c r="BB263" s="244"/>
      <c r="BC263" s="244"/>
      <c r="BD263" s="244"/>
      <c r="BE263" s="244"/>
      <c r="BF263" s="244"/>
      <c r="BG263" s="244"/>
      <c r="BH263" s="244"/>
      <c r="BI263" s="244"/>
      <c r="BJ263" s="242"/>
      <c r="BK263" s="242"/>
      <c r="BL263" s="244"/>
      <c r="BM263" s="244"/>
      <c r="BN263" s="244"/>
      <c r="BO263" s="244"/>
      <c r="BP263" s="244"/>
      <c r="BQ263" s="244"/>
      <c r="BR263" s="244"/>
      <c r="BS263" s="244"/>
      <c r="BT263" s="244"/>
      <c r="BU263" s="242"/>
      <c r="BV263" s="244"/>
      <c r="CC263" s="136" t="str">
        <f aca="false">CONCATENATE(A263,B263)</f>
        <v/>
      </c>
    </row>
    <row r="264" customFormat="false" ht="13.8" hidden="false" customHeight="false" outlineLevel="0" collapsed="false">
      <c r="A264" s="241"/>
      <c r="B264" s="242"/>
      <c r="C264" s="242"/>
      <c r="D264" s="242"/>
      <c r="E264" s="242"/>
      <c r="F264" s="242"/>
      <c r="G264" s="244"/>
      <c r="H264" s="244"/>
      <c r="I264" s="244"/>
      <c r="J264" s="245"/>
      <c r="K264" s="244"/>
      <c r="L264" s="244"/>
      <c r="M264" s="244"/>
      <c r="N264" s="244"/>
      <c r="O264" s="244"/>
      <c r="P264" s="244"/>
      <c r="Q264" s="244"/>
      <c r="R264" s="244"/>
      <c r="S264" s="244"/>
      <c r="T264" s="246"/>
      <c r="U264" s="246"/>
      <c r="V264" s="244"/>
      <c r="W264" s="247"/>
      <c r="X264" s="248"/>
      <c r="Y264" s="244"/>
      <c r="Z264" s="244"/>
      <c r="AA264" s="244"/>
      <c r="AB264" s="244"/>
      <c r="AC264" s="249"/>
      <c r="AD264" s="249"/>
      <c r="AE264" s="244"/>
      <c r="AF264" s="244"/>
      <c r="AG264" s="244"/>
      <c r="AH264" s="244"/>
      <c r="AI264" s="244"/>
      <c r="AJ264" s="244"/>
      <c r="AK264" s="250"/>
      <c r="AL264" s="244"/>
      <c r="AM264" s="244"/>
      <c r="AN264" s="244"/>
      <c r="AO264" s="251"/>
      <c r="AP264" s="244"/>
      <c r="AQ264" s="244"/>
      <c r="AR264" s="244"/>
      <c r="AS264" s="244"/>
      <c r="AT264" s="252"/>
      <c r="AU264" s="244"/>
      <c r="AV264" s="244"/>
      <c r="AW264" s="244"/>
      <c r="AX264" s="25"/>
      <c r="AY264" s="244"/>
      <c r="AZ264" s="244"/>
      <c r="BA264" s="244"/>
      <c r="BB264" s="244"/>
      <c r="BC264" s="244"/>
      <c r="BD264" s="244"/>
      <c r="BE264" s="244"/>
      <c r="BF264" s="244"/>
      <c r="BG264" s="244"/>
      <c r="BH264" s="244"/>
      <c r="BI264" s="244"/>
      <c r="BJ264" s="242"/>
      <c r="BK264" s="242"/>
      <c r="BL264" s="244"/>
      <c r="BM264" s="244"/>
      <c r="BN264" s="244"/>
      <c r="BO264" s="244"/>
      <c r="BP264" s="244"/>
      <c r="BQ264" s="244"/>
      <c r="BR264" s="244"/>
      <c r="BS264" s="244"/>
      <c r="BT264" s="244"/>
      <c r="BU264" s="242"/>
      <c r="BV264" s="244"/>
      <c r="CC264" s="136" t="str">
        <f aca="false">CONCATENATE(A264,B264)</f>
        <v/>
      </c>
    </row>
    <row r="265" customFormat="false" ht="13.8" hidden="false" customHeight="false" outlineLevel="0" collapsed="false">
      <c r="A265" s="241"/>
      <c r="B265" s="242"/>
      <c r="C265" s="242"/>
      <c r="D265" s="242"/>
      <c r="E265" s="242"/>
      <c r="F265" s="242"/>
      <c r="G265" s="244"/>
      <c r="H265" s="244"/>
      <c r="I265" s="244"/>
      <c r="J265" s="245"/>
      <c r="K265" s="244"/>
      <c r="L265" s="244"/>
      <c r="M265" s="244"/>
      <c r="N265" s="244"/>
      <c r="O265" s="244"/>
      <c r="P265" s="244"/>
      <c r="Q265" s="244"/>
      <c r="R265" s="244"/>
      <c r="S265" s="244"/>
      <c r="T265" s="246"/>
      <c r="U265" s="246"/>
      <c r="V265" s="244"/>
      <c r="W265" s="247"/>
      <c r="X265" s="248"/>
      <c r="Y265" s="244"/>
      <c r="Z265" s="244"/>
      <c r="AA265" s="244"/>
      <c r="AB265" s="244"/>
      <c r="AC265" s="249"/>
      <c r="AD265" s="249"/>
      <c r="AE265" s="244"/>
      <c r="AF265" s="244"/>
      <c r="AG265" s="244"/>
      <c r="AH265" s="244"/>
      <c r="AI265" s="244"/>
      <c r="AJ265" s="244"/>
      <c r="AK265" s="250"/>
      <c r="AL265" s="244"/>
      <c r="AM265" s="244"/>
      <c r="AN265" s="244"/>
      <c r="AO265" s="251"/>
      <c r="AP265" s="244"/>
      <c r="AQ265" s="244"/>
      <c r="AR265" s="244"/>
      <c r="AS265" s="244"/>
      <c r="AT265" s="252"/>
      <c r="AU265" s="244"/>
      <c r="AV265" s="244"/>
      <c r="AW265" s="244"/>
      <c r="AX265" s="25"/>
      <c r="AY265" s="244"/>
      <c r="AZ265" s="244"/>
      <c r="BA265" s="244"/>
      <c r="BB265" s="244"/>
      <c r="BC265" s="244"/>
      <c r="BD265" s="244"/>
      <c r="BE265" s="244"/>
      <c r="BF265" s="244"/>
      <c r="BG265" s="244"/>
      <c r="BH265" s="244"/>
      <c r="BI265" s="244"/>
      <c r="BJ265" s="242"/>
      <c r="BK265" s="242"/>
      <c r="BL265" s="244"/>
      <c r="BM265" s="244"/>
      <c r="BN265" s="244"/>
      <c r="BO265" s="244"/>
      <c r="BP265" s="244"/>
      <c r="BQ265" s="244"/>
      <c r="BR265" s="244"/>
      <c r="BS265" s="244"/>
      <c r="BT265" s="244"/>
      <c r="BU265" s="242"/>
      <c r="BV265" s="244"/>
      <c r="CC265" s="136" t="str">
        <f aca="false">CONCATENATE(A265,B265)</f>
        <v/>
      </c>
    </row>
    <row r="266" customFormat="false" ht="13.8" hidden="false" customHeight="false" outlineLevel="0" collapsed="false">
      <c r="A266" s="241"/>
      <c r="B266" s="242"/>
      <c r="C266" s="242"/>
      <c r="D266" s="242"/>
      <c r="E266" s="242"/>
      <c r="F266" s="242"/>
      <c r="G266" s="244"/>
      <c r="H266" s="244"/>
      <c r="I266" s="244"/>
      <c r="J266" s="245"/>
      <c r="K266" s="244"/>
      <c r="L266" s="244"/>
      <c r="M266" s="244"/>
      <c r="N266" s="244"/>
      <c r="O266" s="244"/>
      <c r="P266" s="244"/>
      <c r="Q266" s="244"/>
      <c r="R266" s="244"/>
      <c r="S266" s="244"/>
      <c r="T266" s="246"/>
      <c r="U266" s="246"/>
      <c r="V266" s="244"/>
      <c r="W266" s="247"/>
      <c r="X266" s="248"/>
      <c r="Y266" s="244"/>
      <c r="Z266" s="244"/>
      <c r="AA266" s="244"/>
      <c r="AB266" s="244"/>
      <c r="AC266" s="249"/>
      <c r="AD266" s="249"/>
      <c r="AE266" s="244"/>
      <c r="AF266" s="244"/>
      <c r="AG266" s="244"/>
      <c r="AH266" s="244"/>
      <c r="AI266" s="244"/>
      <c r="AJ266" s="244"/>
      <c r="AK266" s="250"/>
      <c r="AL266" s="244"/>
      <c r="AM266" s="244"/>
      <c r="AN266" s="244"/>
      <c r="AO266" s="251"/>
      <c r="AP266" s="244"/>
      <c r="AQ266" s="244"/>
      <c r="AR266" s="244"/>
      <c r="AS266" s="244"/>
      <c r="AT266" s="252"/>
      <c r="AU266" s="244"/>
      <c r="AV266" s="244"/>
      <c r="AW266" s="244"/>
      <c r="AX266" s="25"/>
      <c r="AY266" s="244"/>
      <c r="AZ266" s="244"/>
      <c r="BA266" s="244"/>
      <c r="BB266" s="244"/>
      <c r="BC266" s="244"/>
      <c r="BD266" s="244"/>
      <c r="BE266" s="244"/>
      <c r="BF266" s="244"/>
      <c r="BG266" s="244"/>
      <c r="BH266" s="244"/>
      <c r="BI266" s="244"/>
      <c r="BJ266" s="242"/>
      <c r="BK266" s="242"/>
      <c r="BL266" s="244"/>
      <c r="BM266" s="244"/>
      <c r="BN266" s="244"/>
      <c r="BO266" s="244"/>
      <c r="BP266" s="244"/>
      <c r="BQ266" s="244"/>
      <c r="BR266" s="244"/>
      <c r="BS266" s="244"/>
      <c r="BT266" s="244"/>
      <c r="BU266" s="242"/>
      <c r="BV266" s="244"/>
      <c r="CC266" s="136" t="str">
        <f aca="false">CONCATENATE(A266,B266)</f>
        <v/>
      </c>
    </row>
    <row r="267" customFormat="false" ht="13.8" hidden="false" customHeight="false" outlineLevel="0" collapsed="false">
      <c r="A267" s="241"/>
      <c r="B267" s="242"/>
      <c r="C267" s="242"/>
      <c r="D267" s="242"/>
      <c r="E267" s="242"/>
      <c r="F267" s="242"/>
      <c r="G267" s="244"/>
      <c r="H267" s="244"/>
      <c r="I267" s="244"/>
      <c r="J267" s="245"/>
      <c r="K267" s="244"/>
      <c r="L267" s="244"/>
      <c r="M267" s="244"/>
      <c r="N267" s="244"/>
      <c r="O267" s="244"/>
      <c r="P267" s="244"/>
      <c r="Q267" s="244"/>
      <c r="R267" s="244"/>
      <c r="S267" s="244"/>
      <c r="T267" s="246"/>
      <c r="U267" s="246"/>
      <c r="V267" s="244"/>
      <c r="W267" s="247"/>
      <c r="X267" s="248"/>
      <c r="Y267" s="244"/>
      <c r="Z267" s="244"/>
      <c r="AA267" s="244"/>
      <c r="AB267" s="244"/>
      <c r="AC267" s="249"/>
      <c r="AD267" s="249"/>
      <c r="AE267" s="244"/>
      <c r="AF267" s="244"/>
      <c r="AG267" s="244"/>
      <c r="AH267" s="244"/>
      <c r="AI267" s="244"/>
      <c r="AJ267" s="244"/>
      <c r="AK267" s="250"/>
      <c r="AL267" s="244"/>
      <c r="AM267" s="244"/>
      <c r="AN267" s="244"/>
      <c r="AO267" s="251"/>
      <c r="AP267" s="244"/>
      <c r="AQ267" s="244"/>
      <c r="AR267" s="244"/>
      <c r="AS267" s="244"/>
      <c r="AT267" s="252"/>
      <c r="AU267" s="244"/>
      <c r="AV267" s="244"/>
      <c r="AW267" s="244"/>
      <c r="AX267" s="25"/>
      <c r="AY267" s="244"/>
      <c r="AZ267" s="244"/>
      <c r="BA267" s="244"/>
      <c r="BB267" s="244"/>
      <c r="BC267" s="244"/>
      <c r="BD267" s="244"/>
      <c r="BE267" s="244"/>
      <c r="BF267" s="244"/>
      <c r="BG267" s="244"/>
      <c r="BH267" s="244"/>
      <c r="BI267" s="244"/>
      <c r="BJ267" s="242"/>
      <c r="BK267" s="242"/>
      <c r="BL267" s="244"/>
      <c r="BM267" s="244"/>
      <c r="BN267" s="244"/>
      <c r="BO267" s="244"/>
      <c r="BP267" s="244"/>
      <c r="BQ267" s="244"/>
      <c r="BR267" s="244"/>
      <c r="BS267" s="244"/>
      <c r="BT267" s="244"/>
      <c r="BU267" s="242"/>
      <c r="BV267" s="244"/>
      <c r="CC267" s="136" t="str">
        <f aca="false">CONCATENATE(A267,B267)</f>
        <v/>
      </c>
    </row>
    <row r="268" customFormat="false" ht="13.8" hidden="false" customHeight="false" outlineLevel="0" collapsed="false">
      <c r="A268" s="241"/>
      <c r="B268" s="242"/>
      <c r="C268" s="242"/>
      <c r="D268" s="242"/>
      <c r="E268" s="242"/>
      <c r="F268" s="242"/>
      <c r="G268" s="244"/>
      <c r="H268" s="244"/>
      <c r="I268" s="244"/>
      <c r="J268" s="245"/>
      <c r="K268" s="244"/>
      <c r="L268" s="244"/>
      <c r="M268" s="244"/>
      <c r="N268" s="244"/>
      <c r="O268" s="244"/>
      <c r="P268" s="244"/>
      <c r="Q268" s="244"/>
      <c r="R268" s="244"/>
      <c r="S268" s="244"/>
      <c r="T268" s="246"/>
      <c r="U268" s="246"/>
      <c r="V268" s="244"/>
      <c r="W268" s="247"/>
      <c r="X268" s="248"/>
      <c r="Y268" s="244"/>
      <c r="Z268" s="244"/>
      <c r="AA268" s="244"/>
      <c r="AB268" s="244"/>
      <c r="AC268" s="249"/>
      <c r="AD268" s="249"/>
      <c r="AE268" s="244"/>
      <c r="AF268" s="244"/>
      <c r="AG268" s="244"/>
      <c r="AH268" s="244"/>
      <c r="AI268" s="244"/>
      <c r="AJ268" s="244"/>
      <c r="AK268" s="250"/>
      <c r="AL268" s="244"/>
      <c r="AM268" s="244"/>
      <c r="AN268" s="244"/>
      <c r="AO268" s="251"/>
      <c r="AP268" s="244"/>
      <c r="AQ268" s="244"/>
      <c r="AR268" s="244"/>
      <c r="AS268" s="244"/>
      <c r="AT268" s="252"/>
      <c r="AU268" s="244"/>
      <c r="AV268" s="244"/>
      <c r="AW268" s="244"/>
      <c r="AX268" s="25"/>
      <c r="AY268" s="244"/>
      <c r="AZ268" s="244"/>
      <c r="BA268" s="244"/>
      <c r="BB268" s="244"/>
      <c r="BC268" s="244"/>
      <c r="BD268" s="244"/>
      <c r="BE268" s="244"/>
      <c r="BF268" s="244"/>
      <c r="BG268" s="244"/>
      <c r="BH268" s="244"/>
      <c r="BI268" s="244"/>
      <c r="BJ268" s="242"/>
      <c r="BK268" s="242"/>
      <c r="BL268" s="244"/>
      <c r="BM268" s="244"/>
      <c r="BN268" s="244"/>
      <c r="BO268" s="244"/>
      <c r="BP268" s="244"/>
      <c r="BQ268" s="244"/>
      <c r="BR268" s="244"/>
      <c r="BS268" s="244"/>
      <c r="BT268" s="244"/>
      <c r="BU268" s="242"/>
      <c r="BV268" s="244"/>
      <c r="CC268" s="136" t="str">
        <f aca="false">CONCATENATE(A268,B268)</f>
        <v/>
      </c>
    </row>
    <row r="269" customFormat="false" ht="13.8" hidden="false" customHeight="false" outlineLevel="0" collapsed="false">
      <c r="A269" s="241"/>
      <c r="B269" s="242"/>
      <c r="C269" s="242"/>
      <c r="D269" s="242"/>
      <c r="E269" s="242"/>
      <c r="F269" s="242"/>
      <c r="G269" s="244"/>
      <c r="H269" s="244"/>
      <c r="I269" s="244"/>
      <c r="J269" s="245"/>
      <c r="K269" s="244"/>
      <c r="L269" s="244"/>
      <c r="M269" s="244"/>
      <c r="N269" s="244"/>
      <c r="O269" s="244"/>
      <c r="P269" s="244"/>
      <c r="Q269" s="244"/>
      <c r="R269" s="244"/>
      <c r="S269" s="244"/>
      <c r="T269" s="246"/>
      <c r="U269" s="246"/>
      <c r="V269" s="244"/>
      <c r="W269" s="247"/>
      <c r="X269" s="248"/>
      <c r="Y269" s="244"/>
      <c r="Z269" s="244"/>
      <c r="AA269" s="244"/>
      <c r="AB269" s="244"/>
      <c r="AC269" s="249"/>
      <c r="AD269" s="249"/>
      <c r="AE269" s="244"/>
      <c r="AF269" s="244"/>
      <c r="AG269" s="244"/>
      <c r="AH269" s="244"/>
      <c r="AI269" s="244"/>
      <c r="AJ269" s="244"/>
      <c r="AK269" s="250"/>
      <c r="AL269" s="244"/>
      <c r="AM269" s="244"/>
      <c r="AN269" s="244"/>
      <c r="AO269" s="251"/>
      <c r="AP269" s="244"/>
      <c r="AQ269" s="244"/>
      <c r="AR269" s="244"/>
      <c r="AS269" s="244"/>
      <c r="AT269" s="252"/>
      <c r="AU269" s="244"/>
      <c r="AV269" s="244"/>
      <c r="AW269" s="244"/>
      <c r="AX269" s="25"/>
      <c r="AY269" s="244"/>
      <c r="AZ269" s="244"/>
      <c r="BA269" s="244"/>
      <c r="BB269" s="244"/>
      <c r="BC269" s="244"/>
      <c r="BD269" s="244"/>
      <c r="BE269" s="244"/>
      <c r="BF269" s="244"/>
      <c r="BG269" s="244"/>
      <c r="BH269" s="244"/>
      <c r="BI269" s="244"/>
      <c r="BJ269" s="242"/>
      <c r="BK269" s="242"/>
      <c r="BL269" s="244"/>
      <c r="BM269" s="244"/>
      <c r="BN269" s="244"/>
      <c r="BO269" s="244"/>
      <c r="BP269" s="244"/>
      <c r="BQ269" s="244"/>
      <c r="BR269" s="244"/>
      <c r="BS269" s="244"/>
      <c r="BT269" s="244"/>
      <c r="BU269" s="242"/>
      <c r="BV269" s="244"/>
      <c r="CC269" s="136" t="str">
        <f aca="false">CONCATENATE(A269,B269)</f>
        <v/>
      </c>
    </row>
    <row r="270" customFormat="false" ht="13.8" hidden="false" customHeight="false" outlineLevel="0" collapsed="false">
      <c r="A270" s="241"/>
      <c r="B270" s="242"/>
      <c r="C270" s="242"/>
      <c r="D270" s="242"/>
      <c r="E270" s="242"/>
      <c r="F270" s="242"/>
      <c r="G270" s="244"/>
      <c r="H270" s="244"/>
      <c r="I270" s="244"/>
      <c r="J270" s="245"/>
      <c r="K270" s="244"/>
      <c r="L270" s="244"/>
      <c r="M270" s="244"/>
      <c r="N270" s="244"/>
      <c r="O270" s="244"/>
      <c r="P270" s="244"/>
      <c r="Q270" s="244"/>
      <c r="R270" s="244"/>
      <c r="S270" s="244"/>
      <c r="T270" s="246"/>
      <c r="U270" s="246"/>
      <c r="V270" s="244"/>
      <c r="W270" s="247"/>
      <c r="X270" s="248"/>
      <c r="Y270" s="244"/>
      <c r="Z270" s="244"/>
      <c r="AA270" s="244"/>
      <c r="AB270" s="244"/>
      <c r="AC270" s="249"/>
      <c r="AD270" s="249"/>
      <c r="AE270" s="244"/>
      <c r="AF270" s="244"/>
      <c r="AG270" s="244"/>
      <c r="AH270" s="244"/>
      <c r="AI270" s="244"/>
      <c r="AJ270" s="244"/>
      <c r="AK270" s="250"/>
      <c r="AL270" s="244"/>
      <c r="AM270" s="244"/>
      <c r="AN270" s="244"/>
      <c r="AO270" s="251"/>
      <c r="AP270" s="244"/>
      <c r="AQ270" s="244"/>
      <c r="AR270" s="244"/>
      <c r="AS270" s="244"/>
      <c r="AT270" s="252"/>
      <c r="AU270" s="244"/>
      <c r="AV270" s="244"/>
      <c r="AW270" s="244"/>
      <c r="AX270" s="25"/>
      <c r="AY270" s="244"/>
      <c r="AZ270" s="244"/>
      <c r="BA270" s="244"/>
      <c r="BB270" s="244"/>
      <c r="BC270" s="244"/>
      <c r="BD270" s="244"/>
      <c r="BE270" s="244"/>
      <c r="BF270" s="244"/>
      <c r="BG270" s="244"/>
      <c r="BH270" s="244"/>
      <c r="BI270" s="244"/>
      <c r="BJ270" s="242"/>
      <c r="BK270" s="242"/>
      <c r="BL270" s="244"/>
      <c r="BM270" s="244"/>
      <c r="BN270" s="244"/>
      <c r="BO270" s="244"/>
      <c r="BP270" s="244"/>
      <c r="BQ270" s="244"/>
      <c r="BR270" s="244"/>
      <c r="BS270" s="244"/>
      <c r="BT270" s="244"/>
      <c r="BU270" s="242"/>
      <c r="BV270" s="244"/>
      <c r="CC270" s="136" t="str">
        <f aca="false">CONCATENATE(A270,B270)</f>
        <v/>
      </c>
    </row>
    <row r="271" customFormat="false" ht="13.8" hidden="false" customHeight="false" outlineLevel="0" collapsed="false">
      <c r="A271" s="241"/>
      <c r="B271" s="242"/>
      <c r="C271" s="242"/>
      <c r="D271" s="242"/>
      <c r="E271" s="242"/>
      <c r="F271" s="242"/>
      <c r="G271" s="244"/>
      <c r="H271" s="244"/>
      <c r="I271" s="244"/>
      <c r="J271" s="245"/>
      <c r="K271" s="244"/>
      <c r="L271" s="244"/>
      <c r="M271" s="244"/>
      <c r="N271" s="244"/>
      <c r="O271" s="244"/>
      <c r="P271" s="244"/>
      <c r="Q271" s="244"/>
      <c r="R271" s="244"/>
      <c r="S271" s="244"/>
      <c r="T271" s="246"/>
      <c r="U271" s="246"/>
      <c r="V271" s="244"/>
      <c r="W271" s="247"/>
      <c r="X271" s="248"/>
      <c r="Y271" s="244"/>
      <c r="Z271" s="244"/>
      <c r="AA271" s="244"/>
      <c r="AB271" s="244"/>
      <c r="AC271" s="249"/>
      <c r="AD271" s="249"/>
      <c r="AE271" s="244"/>
      <c r="AF271" s="244"/>
      <c r="AG271" s="244"/>
      <c r="AH271" s="244"/>
      <c r="AI271" s="244"/>
      <c r="AJ271" s="244"/>
      <c r="AK271" s="250"/>
      <c r="AL271" s="244"/>
      <c r="AM271" s="244"/>
      <c r="AN271" s="244"/>
      <c r="AO271" s="251"/>
      <c r="AP271" s="244"/>
      <c r="AQ271" s="244"/>
      <c r="AR271" s="244"/>
      <c r="AS271" s="244"/>
      <c r="AT271" s="252"/>
      <c r="AU271" s="244"/>
      <c r="AV271" s="244"/>
      <c r="AW271" s="244"/>
      <c r="AX271" s="25"/>
      <c r="AY271" s="244"/>
      <c r="AZ271" s="244"/>
      <c r="BA271" s="244"/>
      <c r="BB271" s="244"/>
      <c r="BC271" s="244"/>
      <c r="BD271" s="244"/>
      <c r="BE271" s="244"/>
      <c r="BF271" s="244"/>
      <c r="BG271" s="244"/>
      <c r="BH271" s="244"/>
      <c r="BI271" s="244"/>
      <c r="BJ271" s="242"/>
      <c r="BK271" s="242"/>
      <c r="BL271" s="244"/>
      <c r="BM271" s="244"/>
      <c r="BN271" s="244"/>
      <c r="BO271" s="244"/>
      <c r="BP271" s="244"/>
      <c r="BQ271" s="244"/>
      <c r="BR271" s="244"/>
      <c r="BS271" s="244"/>
      <c r="BT271" s="244"/>
      <c r="BU271" s="242"/>
      <c r="BV271" s="244"/>
      <c r="CC271" s="136" t="str">
        <f aca="false">CONCATENATE(A271,B271)</f>
        <v/>
      </c>
    </row>
    <row r="272" customFormat="false" ht="13.8" hidden="false" customHeight="false" outlineLevel="0" collapsed="false">
      <c r="A272" s="241"/>
      <c r="B272" s="242"/>
      <c r="C272" s="242"/>
      <c r="D272" s="242"/>
      <c r="E272" s="242"/>
      <c r="F272" s="242"/>
      <c r="G272" s="244"/>
      <c r="H272" s="244"/>
      <c r="I272" s="244"/>
      <c r="J272" s="245"/>
      <c r="K272" s="244"/>
      <c r="L272" s="244"/>
      <c r="M272" s="244"/>
      <c r="N272" s="244"/>
      <c r="O272" s="244"/>
      <c r="P272" s="244"/>
      <c r="Q272" s="244"/>
      <c r="R272" s="244"/>
      <c r="S272" s="244"/>
      <c r="T272" s="246"/>
      <c r="U272" s="246"/>
      <c r="V272" s="244"/>
      <c r="W272" s="247"/>
      <c r="X272" s="248"/>
      <c r="Y272" s="244"/>
      <c r="Z272" s="244"/>
      <c r="AA272" s="244"/>
      <c r="AB272" s="244"/>
      <c r="AC272" s="249"/>
      <c r="AD272" s="249"/>
      <c r="AE272" s="244"/>
      <c r="AF272" s="244"/>
      <c r="AG272" s="244"/>
      <c r="AH272" s="244"/>
      <c r="AI272" s="244"/>
      <c r="AJ272" s="244"/>
      <c r="AK272" s="250"/>
      <c r="AL272" s="244"/>
      <c r="AM272" s="244"/>
      <c r="AN272" s="244"/>
      <c r="AO272" s="251"/>
      <c r="AP272" s="244"/>
      <c r="AQ272" s="244"/>
      <c r="AR272" s="244"/>
      <c r="AS272" s="244"/>
      <c r="AT272" s="252"/>
      <c r="AU272" s="244"/>
      <c r="AV272" s="244"/>
      <c r="AW272" s="244"/>
      <c r="AX272" s="25"/>
      <c r="AY272" s="244"/>
      <c r="AZ272" s="244"/>
      <c r="BA272" s="244"/>
      <c r="BB272" s="244"/>
      <c r="BC272" s="244"/>
      <c r="BD272" s="244"/>
      <c r="BE272" s="244"/>
      <c r="BF272" s="244"/>
      <c r="BG272" s="244"/>
      <c r="BH272" s="244"/>
      <c r="BI272" s="244"/>
      <c r="BJ272" s="242"/>
      <c r="BK272" s="242"/>
      <c r="BL272" s="244"/>
      <c r="BM272" s="244"/>
      <c r="BN272" s="244"/>
      <c r="BO272" s="244"/>
      <c r="BP272" s="244"/>
      <c r="BQ272" s="244"/>
      <c r="BR272" s="244"/>
      <c r="BS272" s="244"/>
      <c r="BT272" s="244"/>
      <c r="BU272" s="242"/>
      <c r="BV272" s="244"/>
      <c r="CC272" s="136" t="str">
        <f aca="false">CONCATENATE(A272,B272)</f>
        <v/>
      </c>
    </row>
    <row r="273" customFormat="false" ht="13.8" hidden="false" customHeight="false" outlineLevel="0" collapsed="false">
      <c r="A273" s="241"/>
      <c r="B273" s="242"/>
      <c r="C273" s="242"/>
      <c r="D273" s="242"/>
      <c r="E273" s="242"/>
      <c r="F273" s="242"/>
      <c r="G273" s="244"/>
      <c r="H273" s="244"/>
      <c r="I273" s="244"/>
      <c r="J273" s="245"/>
      <c r="K273" s="244"/>
      <c r="L273" s="244"/>
      <c r="M273" s="244"/>
      <c r="N273" s="244"/>
      <c r="O273" s="244"/>
      <c r="P273" s="244"/>
      <c r="Q273" s="244"/>
      <c r="R273" s="244"/>
      <c r="S273" s="244"/>
      <c r="T273" s="246"/>
      <c r="U273" s="246"/>
      <c r="V273" s="244"/>
      <c r="W273" s="247"/>
      <c r="X273" s="248"/>
      <c r="Y273" s="244"/>
      <c r="Z273" s="244"/>
      <c r="AA273" s="244"/>
      <c r="AB273" s="244"/>
      <c r="AC273" s="249"/>
      <c r="AD273" s="249"/>
      <c r="AE273" s="244"/>
      <c r="AF273" s="244"/>
      <c r="AG273" s="244"/>
      <c r="AH273" s="244"/>
      <c r="AI273" s="244"/>
      <c r="AJ273" s="244"/>
      <c r="AK273" s="250"/>
      <c r="AL273" s="244"/>
      <c r="AM273" s="244"/>
      <c r="AN273" s="244"/>
      <c r="AO273" s="251"/>
      <c r="AP273" s="244"/>
      <c r="AQ273" s="244"/>
      <c r="AR273" s="244"/>
      <c r="AS273" s="244"/>
      <c r="AT273" s="252"/>
      <c r="AU273" s="244"/>
      <c r="AV273" s="244"/>
      <c r="AW273" s="244"/>
      <c r="AX273" s="25"/>
      <c r="AY273" s="244"/>
      <c r="AZ273" s="244"/>
      <c r="BA273" s="244"/>
      <c r="BB273" s="244"/>
      <c r="BC273" s="244"/>
      <c r="BD273" s="244"/>
      <c r="BE273" s="244"/>
      <c r="BF273" s="244"/>
      <c r="BG273" s="244"/>
      <c r="BH273" s="244"/>
      <c r="BI273" s="244"/>
      <c r="BJ273" s="242"/>
      <c r="BK273" s="242"/>
      <c r="BL273" s="244"/>
      <c r="BM273" s="244"/>
      <c r="BN273" s="244"/>
      <c r="BO273" s="244"/>
      <c r="BP273" s="244"/>
      <c r="BQ273" s="244"/>
      <c r="BR273" s="244"/>
      <c r="BS273" s="244"/>
      <c r="BT273" s="244"/>
      <c r="BU273" s="242"/>
      <c r="BV273" s="244"/>
      <c r="CC273" s="136" t="str">
        <f aca="false">CONCATENATE(A273,B273)</f>
        <v/>
      </c>
    </row>
    <row r="274" customFormat="false" ht="13.8" hidden="false" customHeight="false" outlineLevel="0" collapsed="false">
      <c r="A274" s="241"/>
      <c r="B274" s="242"/>
      <c r="C274" s="242"/>
      <c r="D274" s="242"/>
      <c r="E274" s="242"/>
      <c r="F274" s="242"/>
      <c r="G274" s="244"/>
      <c r="H274" s="244"/>
      <c r="I274" s="244"/>
      <c r="J274" s="245"/>
      <c r="K274" s="244"/>
      <c r="L274" s="244"/>
      <c r="M274" s="244"/>
      <c r="N274" s="244"/>
      <c r="O274" s="244"/>
      <c r="P274" s="244"/>
      <c r="Q274" s="244"/>
      <c r="R274" s="244"/>
      <c r="S274" s="244"/>
      <c r="T274" s="246"/>
      <c r="U274" s="246"/>
      <c r="V274" s="244"/>
      <c r="W274" s="247"/>
      <c r="X274" s="248"/>
      <c r="Y274" s="244"/>
      <c r="Z274" s="244"/>
      <c r="AA274" s="244"/>
      <c r="AB274" s="244"/>
      <c r="AC274" s="249"/>
      <c r="AD274" s="249"/>
      <c r="AE274" s="244"/>
      <c r="AF274" s="244"/>
      <c r="AG274" s="244"/>
      <c r="AH274" s="244"/>
      <c r="AI274" s="244"/>
      <c r="AJ274" s="244"/>
      <c r="AK274" s="250"/>
      <c r="AL274" s="244"/>
      <c r="AM274" s="244"/>
      <c r="AN274" s="244"/>
      <c r="AO274" s="251"/>
      <c r="AP274" s="244"/>
      <c r="AQ274" s="244"/>
      <c r="AR274" s="244"/>
      <c r="AS274" s="244"/>
      <c r="AT274" s="252"/>
      <c r="AU274" s="244"/>
      <c r="AV274" s="244"/>
      <c r="AW274" s="244"/>
      <c r="AX274" s="25"/>
      <c r="AY274" s="244"/>
      <c r="AZ274" s="244"/>
      <c r="BA274" s="244"/>
      <c r="BB274" s="244"/>
      <c r="BC274" s="244"/>
      <c r="BD274" s="244"/>
      <c r="BE274" s="244"/>
      <c r="BF274" s="244"/>
      <c r="BG274" s="244"/>
      <c r="BH274" s="244"/>
      <c r="BI274" s="244"/>
      <c r="BJ274" s="242"/>
      <c r="BK274" s="242"/>
      <c r="BL274" s="244"/>
      <c r="BM274" s="244"/>
      <c r="BN274" s="244"/>
      <c r="BO274" s="244"/>
      <c r="BP274" s="244"/>
      <c r="BQ274" s="244"/>
      <c r="BR274" s="244"/>
      <c r="BS274" s="244"/>
      <c r="BT274" s="244"/>
      <c r="BU274" s="242"/>
      <c r="BV274" s="244"/>
      <c r="CC274" s="136" t="str">
        <f aca="false">CONCATENATE(A274,B274)</f>
        <v/>
      </c>
    </row>
    <row r="275" customFormat="false" ht="13.8" hidden="false" customHeight="false" outlineLevel="0" collapsed="false">
      <c r="A275" s="241"/>
      <c r="B275" s="242"/>
      <c r="C275" s="242"/>
      <c r="D275" s="242"/>
      <c r="E275" s="242"/>
      <c r="F275" s="242"/>
      <c r="G275" s="244"/>
      <c r="H275" s="244"/>
      <c r="I275" s="244"/>
      <c r="J275" s="245"/>
      <c r="K275" s="244"/>
      <c r="L275" s="244"/>
      <c r="M275" s="244"/>
      <c r="N275" s="244"/>
      <c r="O275" s="244"/>
      <c r="P275" s="244"/>
      <c r="Q275" s="244"/>
      <c r="R275" s="244"/>
      <c r="S275" s="244"/>
      <c r="T275" s="246"/>
      <c r="U275" s="246"/>
      <c r="V275" s="244"/>
      <c r="W275" s="247"/>
      <c r="X275" s="248"/>
      <c r="Y275" s="244"/>
      <c r="Z275" s="244"/>
      <c r="AA275" s="244"/>
      <c r="AB275" s="244"/>
      <c r="AC275" s="249"/>
      <c r="AD275" s="249"/>
      <c r="AE275" s="244"/>
      <c r="AF275" s="244"/>
      <c r="AG275" s="244"/>
      <c r="AH275" s="244"/>
      <c r="AI275" s="244"/>
      <c r="AJ275" s="244"/>
      <c r="AK275" s="250"/>
      <c r="AL275" s="244"/>
      <c r="AM275" s="244"/>
      <c r="AN275" s="244"/>
      <c r="AO275" s="251"/>
      <c r="AP275" s="244"/>
      <c r="AQ275" s="244"/>
      <c r="AR275" s="244"/>
      <c r="AS275" s="244"/>
      <c r="AT275" s="252"/>
      <c r="AU275" s="244"/>
      <c r="AV275" s="244"/>
      <c r="AW275" s="244"/>
      <c r="AX275" s="25"/>
      <c r="AY275" s="244"/>
      <c r="AZ275" s="244"/>
      <c r="BA275" s="244"/>
      <c r="BB275" s="244"/>
      <c r="BC275" s="244"/>
      <c r="BD275" s="244"/>
      <c r="BE275" s="244"/>
      <c r="BF275" s="244"/>
      <c r="BG275" s="244"/>
      <c r="BH275" s="244"/>
      <c r="BI275" s="244"/>
      <c r="BJ275" s="242"/>
      <c r="BK275" s="242"/>
      <c r="BL275" s="244"/>
      <c r="BM275" s="244"/>
      <c r="BN275" s="244"/>
      <c r="BO275" s="244"/>
      <c r="BP275" s="244"/>
      <c r="BQ275" s="244"/>
      <c r="BR275" s="244"/>
      <c r="BS275" s="244"/>
      <c r="BT275" s="244"/>
      <c r="BU275" s="242"/>
      <c r="BV275" s="244"/>
      <c r="CC275" s="136" t="str">
        <f aca="false">CONCATENATE(A275,B275)</f>
        <v/>
      </c>
    </row>
    <row r="276" customFormat="false" ht="13.8" hidden="false" customHeight="false" outlineLevel="0" collapsed="false">
      <c r="A276" s="241"/>
      <c r="B276" s="242"/>
      <c r="C276" s="242"/>
      <c r="D276" s="242"/>
      <c r="E276" s="242"/>
      <c r="F276" s="242"/>
      <c r="G276" s="244"/>
      <c r="H276" s="244"/>
      <c r="I276" s="244"/>
      <c r="J276" s="245"/>
      <c r="K276" s="244"/>
      <c r="L276" s="244"/>
      <c r="M276" s="244"/>
      <c r="N276" s="244"/>
      <c r="O276" s="244"/>
      <c r="P276" s="244"/>
      <c r="Q276" s="244"/>
      <c r="R276" s="244"/>
      <c r="S276" s="244"/>
      <c r="T276" s="246"/>
      <c r="U276" s="246"/>
      <c r="V276" s="244"/>
      <c r="W276" s="247"/>
      <c r="X276" s="248"/>
      <c r="Y276" s="244"/>
      <c r="Z276" s="244"/>
      <c r="AA276" s="244"/>
      <c r="AB276" s="244"/>
      <c r="AC276" s="249"/>
      <c r="AD276" s="249"/>
      <c r="AE276" s="244"/>
      <c r="AF276" s="244"/>
      <c r="AG276" s="244"/>
      <c r="AH276" s="244"/>
      <c r="AI276" s="244"/>
      <c r="AJ276" s="244"/>
      <c r="AK276" s="250"/>
      <c r="AL276" s="244"/>
      <c r="AM276" s="244"/>
      <c r="AN276" s="244"/>
      <c r="AO276" s="251"/>
      <c r="AP276" s="244"/>
      <c r="AQ276" s="244"/>
      <c r="AR276" s="244"/>
      <c r="AS276" s="244"/>
      <c r="AT276" s="252"/>
      <c r="AU276" s="244"/>
      <c r="AV276" s="244"/>
      <c r="AW276" s="244"/>
      <c r="AX276" s="25"/>
      <c r="AY276" s="244"/>
      <c r="AZ276" s="244"/>
      <c r="BA276" s="244"/>
      <c r="BB276" s="244"/>
      <c r="BC276" s="244"/>
      <c r="BD276" s="244"/>
      <c r="BE276" s="244"/>
      <c r="BF276" s="244"/>
      <c r="BG276" s="244"/>
      <c r="BH276" s="244"/>
      <c r="BI276" s="244"/>
      <c r="BJ276" s="242"/>
      <c r="BK276" s="242"/>
      <c r="BL276" s="244"/>
      <c r="BM276" s="244"/>
      <c r="BN276" s="244"/>
      <c r="BO276" s="244"/>
      <c r="BP276" s="244"/>
      <c r="BQ276" s="244"/>
      <c r="BR276" s="244"/>
      <c r="BS276" s="244"/>
      <c r="BT276" s="244"/>
      <c r="BU276" s="242"/>
      <c r="BV276" s="244"/>
      <c r="CC276" s="136" t="str">
        <f aca="false">CONCATENATE(A276,B276)</f>
        <v/>
      </c>
    </row>
    <row r="277" customFormat="false" ht="13.8" hidden="false" customHeight="false" outlineLevel="0" collapsed="false">
      <c r="A277" s="241"/>
      <c r="B277" s="242"/>
      <c r="C277" s="242"/>
      <c r="D277" s="242"/>
      <c r="E277" s="242"/>
      <c r="F277" s="242"/>
      <c r="G277" s="244"/>
      <c r="H277" s="244"/>
      <c r="I277" s="244"/>
      <c r="J277" s="245"/>
      <c r="K277" s="244"/>
      <c r="L277" s="244"/>
      <c r="M277" s="244"/>
      <c r="N277" s="244"/>
      <c r="O277" s="244"/>
      <c r="P277" s="244"/>
      <c r="Q277" s="244"/>
      <c r="R277" s="244"/>
      <c r="S277" s="244"/>
      <c r="T277" s="246"/>
      <c r="U277" s="246"/>
      <c r="V277" s="244"/>
      <c r="W277" s="247"/>
      <c r="X277" s="248"/>
      <c r="Y277" s="244"/>
      <c r="Z277" s="244"/>
      <c r="AA277" s="244"/>
      <c r="AB277" s="244"/>
      <c r="AC277" s="249"/>
      <c r="AD277" s="249"/>
      <c r="AE277" s="244"/>
      <c r="AF277" s="244"/>
      <c r="AG277" s="244"/>
      <c r="AH277" s="244"/>
      <c r="AI277" s="244"/>
      <c r="AJ277" s="244"/>
      <c r="AK277" s="250"/>
      <c r="AL277" s="244"/>
      <c r="AM277" s="244"/>
      <c r="AN277" s="244"/>
      <c r="AO277" s="251"/>
      <c r="AP277" s="244"/>
      <c r="AQ277" s="244"/>
      <c r="AR277" s="244"/>
      <c r="AS277" s="244"/>
      <c r="AT277" s="252"/>
      <c r="AU277" s="244"/>
      <c r="AV277" s="244"/>
      <c r="AW277" s="244"/>
      <c r="AX277" s="25"/>
      <c r="AY277" s="244"/>
      <c r="AZ277" s="244"/>
      <c r="BA277" s="244"/>
      <c r="BB277" s="244"/>
      <c r="BC277" s="244"/>
      <c r="BD277" s="244"/>
      <c r="BE277" s="244"/>
      <c r="BF277" s="244"/>
      <c r="BG277" s="244"/>
      <c r="BH277" s="244"/>
      <c r="BI277" s="244"/>
      <c r="BJ277" s="242"/>
      <c r="BK277" s="242"/>
      <c r="BL277" s="244"/>
      <c r="BM277" s="244"/>
      <c r="BN277" s="244"/>
      <c r="BO277" s="244"/>
      <c r="BP277" s="244"/>
      <c r="BQ277" s="244"/>
      <c r="BR277" s="244"/>
      <c r="BS277" s="244"/>
      <c r="BT277" s="244"/>
      <c r="BU277" s="242"/>
      <c r="BV277" s="244"/>
      <c r="CC277" s="136" t="str">
        <f aca="false">CONCATENATE(A277,B277)</f>
        <v/>
      </c>
    </row>
    <row r="278" customFormat="false" ht="13.8" hidden="false" customHeight="false" outlineLevel="0" collapsed="false">
      <c r="A278" s="241"/>
      <c r="B278" s="242"/>
      <c r="C278" s="242"/>
      <c r="D278" s="242"/>
      <c r="E278" s="242"/>
      <c r="F278" s="242"/>
      <c r="G278" s="244"/>
      <c r="H278" s="244"/>
      <c r="I278" s="244"/>
      <c r="J278" s="245"/>
      <c r="K278" s="244"/>
      <c r="L278" s="244"/>
      <c r="M278" s="244"/>
      <c r="N278" s="244"/>
      <c r="O278" s="244"/>
      <c r="P278" s="244"/>
      <c r="Q278" s="244"/>
      <c r="R278" s="244"/>
      <c r="S278" s="244"/>
      <c r="T278" s="246"/>
      <c r="U278" s="246"/>
      <c r="V278" s="244"/>
      <c r="W278" s="247"/>
      <c r="X278" s="248"/>
      <c r="Y278" s="244"/>
      <c r="Z278" s="244"/>
      <c r="AA278" s="244"/>
      <c r="AB278" s="244"/>
      <c r="AC278" s="249"/>
      <c r="AD278" s="249"/>
      <c r="AE278" s="244"/>
      <c r="AF278" s="244"/>
      <c r="AG278" s="244"/>
      <c r="AH278" s="244"/>
      <c r="AI278" s="244"/>
      <c r="AJ278" s="244"/>
      <c r="AK278" s="250"/>
      <c r="AL278" s="244"/>
      <c r="AM278" s="244"/>
      <c r="AN278" s="244"/>
      <c r="AO278" s="251"/>
      <c r="AP278" s="244"/>
      <c r="AQ278" s="244"/>
      <c r="AR278" s="244"/>
      <c r="AS278" s="244"/>
      <c r="AT278" s="252"/>
      <c r="AU278" s="244"/>
      <c r="AV278" s="244"/>
      <c r="AW278" s="244"/>
      <c r="AX278" s="25"/>
      <c r="AY278" s="244"/>
      <c r="AZ278" s="244"/>
      <c r="BA278" s="244"/>
      <c r="BB278" s="244"/>
      <c r="BC278" s="244"/>
      <c r="BD278" s="244"/>
      <c r="BE278" s="244"/>
      <c r="BF278" s="244"/>
      <c r="BG278" s="244"/>
      <c r="BH278" s="244"/>
      <c r="BI278" s="244"/>
      <c r="BJ278" s="242"/>
      <c r="BK278" s="242"/>
      <c r="BL278" s="244"/>
      <c r="BM278" s="244"/>
      <c r="BN278" s="244"/>
      <c r="BO278" s="244"/>
      <c r="BP278" s="244"/>
      <c r="BQ278" s="244"/>
      <c r="BR278" s="244"/>
      <c r="BS278" s="244"/>
      <c r="BT278" s="244"/>
      <c r="BU278" s="242"/>
      <c r="BV278" s="244"/>
      <c r="CC278" s="136" t="str">
        <f aca="false">CONCATENATE(A278,B278)</f>
        <v/>
      </c>
    </row>
    <row r="279" customFormat="false" ht="13.8" hidden="false" customHeight="false" outlineLevel="0" collapsed="false">
      <c r="A279" s="241"/>
      <c r="B279" s="242"/>
      <c r="C279" s="242"/>
      <c r="D279" s="242"/>
      <c r="E279" s="242"/>
      <c r="F279" s="242"/>
      <c r="G279" s="244"/>
      <c r="H279" s="244"/>
      <c r="I279" s="244"/>
      <c r="J279" s="245"/>
      <c r="K279" s="244"/>
      <c r="L279" s="244"/>
      <c r="M279" s="244"/>
      <c r="N279" s="244"/>
      <c r="O279" s="244"/>
      <c r="P279" s="244"/>
      <c r="Q279" s="244"/>
      <c r="R279" s="244"/>
      <c r="S279" s="244"/>
      <c r="T279" s="246"/>
      <c r="U279" s="246"/>
      <c r="V279" s="244"/>
      <c r="W279" s="247"/>
      <c r="X279" s="248"/>
      <c r="Y279" s="244"/>
      <c r="Z279" s="244"/>
      <c r="AA279" s="244"/>
      <c r="AB279" s="244"/>
      <c r="AC279" s="249"/>
      <c r="AD279" s="249"/>
      <c r="AE279" s="244"/>
      <c r="AF279" s="244"/>
      <c r="AG279" s="244"/>
      <c r="AH279" s="244"/>
      <c r="AI279" s="244"/>
      <c r="AJ279" s="244"/>
      <c r="AK279" s="250"/>
      <c r="AL279" s="244"/>
      <c r="AM279" s="244"/>
      <c r="AN279" s="244"/>
      <c r="AO279" s="251"/>
      <c r="AP279" s="244"/>
      <c r="AQ279" s="244"/>
      <c r="AR279" s="244"/>
      <c r="AS279" s="244"/>
      <c r="AT279" s="252"/>
      <c r="AU279" s="244"/>
      <c r="AV279" s="244"/>
      <c r="AW279" s="244"/>
      <c r="AX279" s="25"/>
      <c r="AY279" s="244"/>
      <c r="AZ279" s="244"/>
      <c r="BA279" s="244"/>
      <c r="BB279" s="244"/>
      <c r="BC279" s="244"/>
      <c r="BD279" s="244"/>
      <c r="BE279" s="244"/>
      <c r="BF279" s="244"/>
      <c r="BG279" s="244"/>
      <c r="BH279" s="244"/>
      <c r="BI279" s="244"/>
      <c r="BJ279" s="242"/>
      <c r="BK279" s="242"/>
      <c r="BL279" s="244"/>
      <c r="BM279" s="244"/>
      <c r="BN279" s="244"/>
      <c r="BO279" s="244"/>
      <c r="BP279" s="244"/>
      <c r="BQ279" s="244"/>
      <c r="BR279" s="244"/>
      <c r="BS279" s="244"/>
      <c r="BT279" s="244"/>
      <c r="BU279" s="242"/>
      <c r="BV279" s="244"/>
      <c r="CC279" s="136" t="str">
        <f aca="false">CONCATENATE(A279,B279)</f>
        <v/>
      </c>
    </row>
    <row r="280" customFormat="false" ht="13.8" hidden="false" customHeight="false" outlineLevel="0" collapsed="false">
      <c r="A280" s="241"/>
      <c r="B280" s="242"/>
      <c r="C280" s="242"/>
      <c r="D280" s="242"/>
      <c r="E280" s="242"/>
      <c r="F280" s="242"/>
      <c r="G280" s="244"/>
      <c r="H280" s="244"/>
      <c r="I280" s="244"/>
      <c r="J280" s="245"/>
      <c r="K280" s="244"/>
      <c r="L280" s="244"/>
      <c r="M280" s="244"/>
      <c r="N280" s="244"/>
      <c r="O280" s="244"/>
      <c r="P280" s="244"/>
      <c r="Q280" s="244"/>
      <c r="R280" s="244"/>
      <c r="S280" s="244"/>
      <c r="T280" s="246"/>
      <c r="U280" s="246"/>
      <c r="V280" s="244"/>
      <c r="W280" s="247"/>
      <c r="X280" s="248"/>
      <c r="Y280" s="244"/>
      <c r="Z280" s="244"/>
      <c r="AA280" s="244"/>
      <c r="AB280" s="244"/>
      <c r="AC280" s="249"/>
      <c r="AD280" s="249"/>
      <c r="AE280" s="244"/>
      <c r="AF280" s="244"/>
      <c r="AG280" s="244"/>
      <c r="AH280" s="244"/>
      <c r="AI280" s="244"/>
      <c r="AJ280" s="244"/>
      <c r="AK280" s="250"/>
      <c r="AL280" s="244"/>
      <c r="AM280" s="244"/>
      <c r="AN280" s="244"/>
      <c r="AO280" s="251"/>
      <c r="AP280" s="244"/>
      <c r="AQ280" s="244"/>
      <c r="AR280" s="244"/>
      <c r="AS280" s="244"/>
      <c r="AT280" s="252"/>
      <c r="AU280" s="244"/>
      <c r="AV280" s="244"/>
      <c r="AW280" s="244"/>
      <c r="AX280" s="25"/>
      <c r="AY280" s="244"/>
      <c r="AZ280" s="244"/>
      <c r="BA280" s="244"/>
      <c r="BB280" s="244"/>
      <c r="BC280" s="244"/>
      <c r="BD280" s="244"/>
      <c r="BE280" s="244"/>
      <c r="BF280" s="244"/>
      <c r="BG280" s="244"/>
      <c r="BH280" s="244"/>
      <c r="BI280" s="244"/>
      <c r="BJ280" s="242"/>
      <c r="BK280" s="242"/>
      <c r="BL280" s="244"/>
      <c r="BM280" s="244"/>
      <c r="BN280" s="244"/>
      <c r="BO280" s="244"/>
      <c r="BP280" s="244"/>
      <c r="BQ280" s="244"/>
      <c r="BR280" s="244"/>
      <c r="BS280" s="244"/>
      <c r="BT280" s="244"/>
      <c r="BU280" s="242"/>
      <c r="BV280" s="244"/>
      <c r="CC280" s="136" t="str">
        <f aca="false">CONCATENATE(A280,B280)</f>
        <v/>
      </c>
    </row>
    <row r="281" customFormat="false" ht="13.8" hidden="false" customHeight="false" outlineLevel="0" collapsed="false">
      <c r="A281" s="241"/>
      <c r="B281" s="242"/>
      <c r="C281" s="242"/>
      <c r="D281" s="242"/>
      <c r="E281" s="242"/>
      <c r="F281" s="242"/>
      <c r="G281" s="244"/>
      <c r="H281" s="244"/>
      <c r="I281" s="244"/>
      <c r="J281" s="245"/>
      <c r="K281" s="244"/>
      <c r="L281" s="244"/>
      <c r="M281" s="244"/>
      <c r="N281" s="244"/>
      <c r="O281" s="244"/>
      <c r="P281" s="244"/>
      <c r="Q281" s="244"/>
      <c r="R281" s="244"/>
      <c r="S281" s="244"/>
      <c r="T281" s="246"/>
      <c r="U281" s="246"/>
      <c r="V281" s="244"/>
      <c r="W281" s="247"/>
      <c r="X281" s="248"/>
      <c r="Y281" s="244"/>
      <c r="Z281" s="244"/>
      <c r="AA281" s="244"/>
      <c r="AB281" s="244"/>
      <c r="AC281" s="249"/>
      <c r="AD281" s="249"/>
      <c r="AE281" s="244"/>
      <c r="AF281" s="244"/>
      <c r="AG281" s="244"/>
      <c r="AH281" s="244"/>
      <c r="AI281" s="244"/>
      <c r="AJ281" s="244"/>
      <c r="AK281" s="250"/>
      <c r="AL281" s="244"/>
      <c r="AM281" s="244"/>
      <c r="AN281" s="244"/>
      <c r="AO281" s="251"/>
      <c r="AP281" s="244"/>
      <c r="AQ281" s="244"/>
      <c r="AR281" s="244"/>
      <c r="AS281" s="244"/>
      <c r="AT281" s="252"/>
      <c r="AU281" s="244"/>
      <c r="AV281" s="244"/>
      <c r="AW281" s="244"/>
      <c r="AX281" s="25"/>
      <c r="AY281" s="244"/>
      <c r="AZ281" s="244"/>
      <c r="BA281" s="244"/>
      <c r="BB281" s="244"/>
      <c r="BC281" s="244"/>
      <c r="BD281" s="244"/>
      <c r="BE281" s="244"/>
      <c r="BF281" s="244"/>
      <c r="BG281" s="244"/>
      <c r="BH281" s="244"/>
      <c r="BI281" s="244"/>
      <c r="BJ281" s="242"/>
      <c r="BK281" s="242"/>
      <c r="BL281" s="244"/>
      <c r="BM281" s="244"/>
      <c r="BN281" s="244"/>
      <c r="BO281" s="244"/>
      <c r="BP281" s="244"/>
      <c r="BQ281" s="244"/>
      <c r="BR281" s="244"/>
      <c r="BS281" s="244"/>
      <c r="BT281" s="244"/>
      <c r="BU281" s="242"/>
      <c r="BV281" s="244"/>
      <c r="CC281" s="136" t="str">
        <f aca="false">CONCATENATE(A281,B281)</f>
        <v/>
      </c>
    </row>
    <row r="282" customFormat="false" ht="13.8" hidden="false" customHeight="false" outlineLevel="0" collapsed="false">
      <c r="A282" s="241"/>
      <c r="B282" s="242"/>
      <c r="C282" s="242"/>
      <c r="D282" s="242"/>
      <c r="E282" s="242"/>
      <c r="F282" s="242"/>
      <c r="G282" s="244"/>
      <c r="H282" s="244"/>
      <c r="I282" s="244"/>
      <c r="J282" s="245"/>
      <c r="K282" s="244"/>
      <c r="L282" s="244"/>
      <c r="M282" s="244"/>
      <c r="N282" s="244"/>
      <c r="O282" s="244"/>
      <c r="P282" s="244"/>
      <c r="Q282" s="244"/>
      <c r="R282" s="244"/>
      <c r="S282" s="244"/>
      <c r="T282" s="246"/>
      <c r="U282" s="246"/>
      <c r="V282" s="244"/>
      <c r="W282" s="247"/>
      <c r="X282" s="248"/>
      <c r="Y282" s="244"/>
      <c r="Z282" s="244"/>
      <c r="AA282" s="244"/>
      <c r="AB282" s="244"/>
      <c r="AC282" s="249"/>
      <c r="AD282" s="249"/>
      <c r="AE282" s="244"/>
      <c r="AF282" s="244"/>
      <c r="AG282" s="244"/>
      <c r="AH282" s="244"/>
      <c r="AI282" s="244"/>
      <c r="AJ282" s="244"/>
      <c r="AK282" s="250"/>
      <c r="AL282" s="244"/>
      <c r="AM282" s="244"/>
      <c r="AN282" s="244"/>
      <c r="AO282" s="251"/>
      <c r="AP282" s="244"/>
      <c r="AQ282" s="244"/>
      <c r="AR282" s="244"/>
      <c r="AS282" s="244"/>
      <c r="AT282" s="252"/>
      <c r="AU282" s="244"/>
      <c r="AV282" s="244"/>
      <c r="AW282" s="244"/>
      <c r="AX282" s="25"/>
      <c r="AY282" s="244"/>
      <c r="AZ282" s="244"/>
      <c r="BA282" s="244"/>
      <c r="BB282" s="244"/>
      <c r="BC282" s="244"/>
      <c r="BD282" s="244"/>
      <c r="BE282" s="244"/>
      <c r="BF282" s="244"/>
      <c r="BG282" s="244"/>
      <c r="BH282" s="244"/>
      <c r="BI282" s="244"/>
      <c r="BJ282" s="242"/>
      <c r="BK282" s="242"/>
      <c r="BL282" s="244"/>
      <c r="BM282" s="244"/>
      <c r="BN282" s="244"/>
      <c r="BO282" s="244"/>
      <c r="BP282" s="244"/>
      <c r="BQ282" s="244"/>
      <c r="BR282" s="244"/>
      <c r="BS282" s="244"/>
      <c r="BT282" s="244"/>
      <c r="BU282" s="242"/>
      <c r="BV282" s="244"/>
      <c r="CC282" s="136" t="str">
        <f aca="false">CONCATENATE(A282,B282)</f>
        <v/>
      </c>
    </row>
    <row r="283" customFormat="false" ht="13.8" hidden="false" customHeight="false" outlineLevel="0" collapsed="false">
      <c r="A283" s="241"/>
      <c r="B283" s="242"/>
      <c r="C283" s="242"/>
      <c r="D283" s="242"/>
      <c r="E283" s="242"/>
      <c r="F283" s="242"/>
      <c r="G283" s="244"/>
      <c r="H283" s="244"/>
      <c r="I283" s="244"/>
      <c r="J283" s="245"/>
      <c r="K283" s="244"/>
      <c r="L283" s="244"/>
      <c r="M283" s="244"/>
      <c r="N283" s="244"/>
      <c r="O283" s="244"/>
      <c r="P283" s="244"/>
      <c r="Q283" s="244"/>
      <c r="R283" s="244"/>
      <c r="S283" s="244"/>
      <c r="T283" s="246"/>
      <c r="U283" s="246"/>
      <c r="V283" s="244"/>
      <c r="W283" s="247"/>
      <c r="X283" s="248"/>
      <c r="Y283" s="244"/>
      <c r="Z283" s="244"/>
      <c r="AA283" s="244"/>
      <c r="AB283" s="244"/>
      <c r="AC283" s="249"/>
      <c r="AD283" s="249"/>
      <c r="AE283" s="244"/>
      <c r="AF283" s="244"/>
      <c r="AG283" s="244"/>
      <c r="AH283" s="244"/>
      <c r="AI283" s="244"/>
      <c r="AJ283" s="244"/>
      <c r="AK283" s="250"/>
      <c r="AL283" s="244"/>
      <c r="AM283" s="244"/>
      <c r="AN283" s="244"/>
      <c r="AO283" s="251"/>
      <c r="AP283" s="244"/>
      <c r="AQ283" s="244"/>
      <c r="AR283" s="244"/>
      <c r="AS283" s="244"/>
      <c r="AT283" s="252"/>
      <c r="AU283" s="244"/>
      <c r="AV283" s="244"/>
      <c r="AW283" s="244"/>
      <c r="AX283" s="25"/>
      <c r="AY283" s="244"/>
      <c r="AZ283" s="244"/>
      <c r="BA283" s="244"/>
      <c r="BB283" s="244"/>
      <c r="BC283" s="244"/>
      <c r="BD283" s="244"/>
      <c r="BE283" s="244"/>
      <c r="BF283" s="244"/>
      <c r="BG283" s="244"/>
      <c r="BH283" s="244"/>
      <c r="BI283" s="244"/>
      <c r="BJ283" s="242"/>
      <c r="BK283" s="242"/>
      <c r="BL283" s="244"/>
      <c r="BM283" s="244"/>
      <c r="BN283" s="244"/>
      <c r="BO283" s="244"/>
      <c r="BP283" s="244"/>
      <c r="BQ283" s="244"/>
      <c r="BR283" s="244"/>
      <c r="BS283" s="244"/>
      <c r="BT283" s="244"/>
      <c r="BU283" s="242"/>
      <c r="BV283" s="244"/>
      <c r="CC283" s="136" t="str">
        <f aca="false">CONCATENATE(A283,B283)</f>
        <v/>
      </c>
    </row>
    <row r="284" customFormat="false" ht="13.8" hidden="false" customHeight="false" outlineLevel="0" collapsed="false">
      <c r="A284" s="241"/>
      <c r="B284" s="242"/>
      <c r="C284" s="242"/>
      <c r="D284" s="242"/>
      <c r="E284" s="242"/>
      <c r="F284" s="242"/>
      <c r="G284" s="244"/>
      <c r="H284" s="244"/>
      <c r="I284" s="244"/>
      <c r="J284" s="245"/>
      <c r="K284" s="244"/>
      <c r="L284" s="244"/>
      <c r="M284" s="244"/>
      <c r="N284" s="244"/>
      <c r="O284" s="244"/>
      <c r="P284" s="244"/>
      <c r="Q284" s="244"/>
      <c r="R284" s="244"/>
      <c r="S284" s="244"/>
      <c r="T284" s="246"/>
      <c r="U284" s="246"/>
      <c r="V284" s="244"/>
      <c r="W284" s="247"/>
      <c r="X284" s="248"/>
      <c r="Y284" s="244"/>
      <c r="Z284" s="244"/>
      <c r="AA284" s="244"/>
      <c r="AB284" s="244"/>
      <c r="AC284" s="249"/>
      <c r="AD284" s="249"/>
      <c r="AE284" s="244"/>
      <c r="AF284" s="244"/>
      <c r="AG284" s="244"/>
      <c r="AH284" s="244"/>
      <c r="AI284" s="244"/>
      <c r="AJ284" s="244"/>
      <c r="AK284" s="250"/>
      <c r="AL284" s="244"/>
      <c r="AM284" s="244"/>
      <c r="AN284" s="244"/>
      <c r="AO284" s="251"/>
      <c r="AP284" s="244"/>
      <c r="AQ284" s="244"/>
      <c r="AR284" s="244"/>
      <c r="AS284" s="244"/>
      <c r="AT284" s="252"/>
      <c r="AU284" s="244"/>
      <c r="AV284" s="244"/>
      <c r="AW284" s="244"/>
      <c r="AX284" s="25"/>
      <c r="AY284" s="244"/>
      <c r="AZ284" s="244"/>
      <c r="BA284" s="244"/>
      <c r="BB284" s="244"/>
      <c r="BC284" s="244"/>
      <c r="BD284" s="244"/>
      <c r="BE284" s="244"/>
      <c r="BF284" s="244"/>
      <c r="BG284" s="244"/>
      <c r="BH284" s="244"/>
      <c r="BI284" s="244"/>
      <c r="BJ284" s="242"/>
      <c r="BK284" s="242"/>
      <c r="BL284" s="244"/>
      <c r="BM284" s="244"/>
      <c r="BN284" s="244"/>
      <c r="BO284" s="244"/>
      <c r="BP284" s="244"/>
      <c r="BQ284" s="244"/>
      <c r="BR284" s="244"/>
      <c r="BS284" s="244"/>
      <c r="BT284" s="244"/>
      <c r="BU284" s="242"/>
      <c r="BV284" s="244"/>
      <c r="CC284" s="136" t="str">
        <f aca="false">CONCATENATE(A284,B284)</f>
        <v/>
      </c>
    </row>
    <row r="285" customFormat="false" ht="13.8" hidden="false" customHeight="false" outlineLevel="0" collapsed="false">
      <c r="A285" s="241"/>
      <c r="B285" s="242"/>
      <c r="C285" s="242"/>
      <c r="D285" s="242"/>
      <c r="E285" s="242"/>
      <c r="F285" s="242"/>
      <c r="G285" s="244"/>
      <c r="H285" s="244"/>
      <c r="I285" s="244"/>
      <c r="J285" s="245"/>
      <c r="K285" s="244"/>
      <c r="L285" s="244"/>
      <c r="M285" s="244"/>
      <c r="N285" s="244"/>
      <c r="O285" s="244"/>
      <c r="P285" s="244"/>
      <c r="Q285" s="244"/>
      <c r="R285" s="244"/>
      <c r="S285" s="244"/>
      <c r="T285" s="246"/>
      <c r="U285" s="246"/>
      <c r="V285" s="244"/>
      <c r="W285" s="247"/>
      <c r="X285" s="248"/>
      <c r="Y285" s="244"/>
      <c r="Z285" s="244"/>
      <c r="AA285" s="244"/>
      <c r="AB285" s="244"/>
      <c r="AC285" s="249"/>
      <c r="AD285" s="249"/>
      <c r="AE285" s="244"/>
      <c r="AF285" s="244"/>
      <c r="AG285" s="244"/>
      <c r="AH285" s="244"/>
      <c r="AI285" s="244"/>
      <c r="AJ285" s="244"/>
      <c r="AK285" s="250"/>
      <c r="AL285" s="244"/>
      <c r="AM285" s="244"/>
      <c r="AN285" s="244"/>
      <c r="AO285" s="251"/>
      <c r="AP285" s="244"/>
      <c r="AQ285" s="244"/>
      <c r="AR285" s="244"/>
      <c r="AS285" s="244"/>
      <c r="AT285" s="252"/>
      <c r="AU285" s="244"/>
      <c r="AV285" s="244"/>
      <c r="AW285" s="244"/>
      <c r="AX285" s="25"/>
      <c r="AY285" s="244"/>
      <c r="AZ285" s="244"/>
      <c r="BA285" s="244"/>
      <c r="BB285" s="244"/>
      <c r="BC285" s="244"/>
      <c r="BD285" s="244"/>
      <c r="BE285" s="244"/>
      <c r="BF285" s="244"/>
      <c r="BG285" s="244"/>
      <c r="BH285" s="244"/>
      <c r="BI285" s="244"/>
      <c r="BJ285" s="242"/>
      <c r="BK285" s="242"/>
      <c r="BL285" s="244"/>
      <c r="BM285" s="244"/>
      <c r="BN285" s="244"/>
      <c r="BO285" s="244"/>
      <c r="BP285" s="244"/>
      <c r="BQ285" s="244"/>
      <c r="BR285" s="244"/>
      <c r="BS285" s="244"/>
      <c r="BT285" s="244"/>
      <c r="BU285" s="242"/>
      <c r="BV285" s="244"/>
      <c r="CC285" s="136" t="str">
        <f aca="false">CONCATENATE(A285,B285)</f>
        <v/>
      </c>
    </row>
    <row r="286" customFormat="false" ht="13.8" hidden="false" customHeight="false" outlineLevel="0" collapsed="false">
      <c r="A286" s="241"/>
      <c r="B286" s="242"/>
      <c r="C286" s="242"/>
      <c r="D286" s="242"/>
      <c r="E286" s="242"/>
      <c r="F286" s="242"/>
      <c r="G286" s="244"/>
      <c r="H286" s="244"/>
      <c r="I286" s="244"/>
      <c r="J286" s="245"/>
      <c r="K286" s="244"/>
      <c r="L286" s="244"/>
      <c r="M286" s="244"/>
      <c r="N286" s="244"/>
      <c r="O286" s="244"/>
      <c r="P286" s="244"/>
      <c r="Q286" s="244"/>
      <c r="R286" s="244"/>
      <c r="S286" s="244"/>
      <c r="T286" s="246"/>
      <c r="U286" s="246"/>
      <c r="V286" s="244"/>
      <c r="W286" s="247"/>
      <c r="X286" s="248"/>
      <c r="Y286" s="244"/>
      <c r="Z286" s="244"/>
      <c r="AA286" s="244"/>
      <c r="AB286" s="244"/>
      <c r="AC286" s="249"/>
      <c r="AD286" s="249"/>
      <c r="AE286" s="244"/>
      <c r="AF286" s="244"/>
      <c r="AG286" s="244"/>
      <c r="AH286" s="244"/>
      <c r="AI286" s="244"/>
      <c r="AJ286" s="244"/>
      <c r="AK286" s="250"/>
      <c r="AL286" s="244"/>
      <c r="AM286" s="244"/>
      <c r="AN286" s="244"/>
      <c r="AO286" s="251"/>
      <c r="AP286" s="244"/>
      <c r="AQ286" s="244"/>
      <c r="AR286" s="244"/>
      <c r="AS286" s="244"/>
      <c r="AT286" s="252"/>
      <c r="AU286" s="244"/>
      <c r="AV286" s="244"/>
      <c r="AW286" s="244"/>
      <c r="AX286" s="25"/>
      <c r="AY286" s="244"/>
      <c r="AZ286" s="244"/>
      <c r="BA286" s="244"/>
      <c r="BB286" s="244"/>
      <c r="BC286" s="244"/>
      <c r="BD286" s="244"/>
      <c r="BE286" s="244"/>
      <c r="BF286" s="244"/>
      <c r="BG286" s="244"/>
      <c r="BH286" s="244"/>
      <c r="BI286" s="244"/>
      <c r="BJ286" s="242"/>
      <c r="BK286" s="242"/>
      <c r="BL286" s="244"/>
      <c r="BM286" s="244"/>
      <c r="BN286" s="244"/>
      <c r="BO286" s="244"/>
      <c r="BP286" s="244"/>
      <c r="BQ286" s="244"/>
      <c r="BR286" s="244"/>
      <c r="BS286" s="244"/>
      <c r="BT286" s="244"/>
      <c r="BU286" s="242"/>
      <c r="BV286" s="244"/>
      <c r="CC286" s="136" t="str">
        <f aca="false">CONCATENATE(A286,B286)</f>
        <v/>
      </c>
    </row>
    <row r="287" customFormat="false" ht="13.8" hidden="false" customHeight="false" outlineLevel="0" collapsed="false">
      <c r="A287" s="241"/>
      <c r="B287" s="242"/>
      <c r="C287" s="242"/>
      <c r="D287" s="242"/>
      <c r="E287" s="242"/>
      <c r="F287" s="242"/>
      <c r="G287" s="244"/>
      <c r="H287" s="244"/>
      <c r="I287" s="244"/>
      <c r="J287" s="245"/>
      <c r="K287" s="244"/>
      <c r="L287" s="244"/>
      <c r="M287" s="244"/>
      <c r="N287" s="244"/>
      <c r="O287" s="244"/>
      <c r="P287" s="244"/>
      <c r="Q287" s="244"/>
      <c r="R287" s="244"/>
      <c r="S287" s="244"/>
      <c r="T287" s="246"/>
      <c r="U287" s="246"/>
      <c r="V287" s="244"/>
      <c r="W287" s="247"/>
      <c r="X287" s="248"/>
      <c r="Y287" s="244"/>
      <c r="Z287" s="244"/>
      <c r="AA287" s="244"/>
      <c r="AB287" s="244"/>
      <c r="AC287" s="249"/>
      <c r="AD287" s="249"/>
      <c r="AE287" s="244"/>
      <c r="AF287" s="244"/>
      <c r="AG287" s="244"/>
      <c r="AH287" s="244"/>
      <c r="AI287" s="244"/>
      <c r="AJ287" s="244"/>
      <c r="AK287" s="250"/>
      <c r="AL287" s="244"/>
      <c r="AM287" s="244"/>
      <c r="AN287" s="244"/>
      <c r="AO287" s="251"/>
      <c r="AP287" s="244"/>
      <c r="AQ287" s="244"/>
      <c r="AR287" s="244"/>
      <c r="AS287" s="244"/>
      <c r="AT287" s="252"/>
      <c r="AU287" s="244"/>
      <c r="AV287" s="244"/>
      <c r="AW287" s="244"/>
      <c r="AX287" s="25"/>
      <c r="AY287" s="244"/>
      <c r="AZ287" s="244"/>
      <c r="BA287" s="244"/>
      <c r="BB287" s="244"/>
      <c r="BC287" s="244"/>
      <c r="BD287" s="244"/>
      <c r="BE287" s="244"/>
      <c r="BF287" s="244"/>
      <c r="BG287" s="244"/>
      <c r="BH287" s="244"/>
      <c r="BI287" s="244"/>
      <c r="BJ287" s="242"/>
      <c r="BK287" s="242"/>
      <c r="BL287" s="244"/>
      <c r="BM287" s="244"/>
      <c r="BN287" s="244"/>
      <c r="BO287" s="244"/>
      <c r="BP287" s="244"/>
      <c r="BQ287" s="244"/>
      <c r="BR287" s="244"/>
      <c r="BS287" s="244"/>
      <c r="BT287" s="244"/>
      <c r="BU287" s="242"/>
      <c r="BV287" s="244"/>
      <c r="CC287" s="136" t="str">
        <f aca="false">CONCATENATE(A287,B287)</f>
        <v/>
      </c>
    </row>
    <row r="288" customFormat="false" ht="13.8" hidden="false" customHeight="false" outlineLevel="0" collapsed="false">
      <c r="A288" s="241"/>
      <c r="B288" s="242"/>
      <c r="C288" s="242"/>
      <c r="D288" s="242"/>
      <c r="E288" s="242"/>
      <c r="F288" s="242"/>
      <c r="G288" s="244"/>
      <c r="H288" s="244"/>
      <c r="I288" s="244"/>
      <c r="J288" s="245"/>
      <c r="K288" s="244"/>
      <c r="L288" s="244"/>
      <c r="M288" s="244"/>
      <c r="N288" s="244"/>
      <c r="O288" s="244"/>
      <c r="P288" s="244"/>
      <c r="Q288" s="244"/>
      <c r="R288" s="244"/>
      <c r="S288" s="244"/>
      <c r="T288" s="246"/>
      <c r="U288" s="246"/>
      <c r="V288" s="244"/>
      <c r="W288" s="247"/>
      <c r="X288" s="248"/>
      <c r="Y288" s="244"/>
      <c r="Z288" s="244"/>
      <c r="AA288" s="244"/>
      <c r="AB288" s="244"/>
      <c r="AC288" s="249"/>
      <c r="AD288" s="249"/>
      <c r="AE288" s="244"/>
      <c r="AF288" s="244"/>
      <c r="AG288" s="244"/>
      <c r="AH288" s="244"/>
      <c r="AI288" s="244"/>
      <c r="AJ288" s="244"/>
      <c r="AK288" s="250"/>
      <c r="AL288" s="244"/>
      <c r="AM288" s="244"/>
      <c r="AN288" s="244"/>
      <c r="AO288" s="251"/>
      <c r="AP288" s="244"/>
      <c r="AQ288" s="244"/>
      <c r="AR288" s="244"/>
      <c r="AS288" s="244"/>
      <c r="AT288" s="252"/>
      <c r="AU288" s="244"/>
      <c r="AV288" s="244"/>
      <c r="AW288" s="244"/>
      <c r="AX288" s="25"/>
      <c r="AY288" s="244"/>
      <c r="AZ288" s="244"/>
      <c r="BA288" s="244"/>
      <c r="BB288" s="244"/>
      <c r="BC288" s="244"/>
      <c r="BD288" s="244"/>
      <c r="BE288" s="244"/>
      <c r="BF288" s="244"/>
      <c r="BG288" s="244"/>
      <c r="BH288" s="244"/>
      <c r="BI288" s="244"/>
      <c r="BJ288" s="242"/>
      <c r="BK288" s="242"/>
      <c r="BL288" s="244"/>
      <c r="BM288" s="244"/>
      <c r="BN288" s="244"/>
      <c r="BO288" s="244"/>
      <c r="BP288" s="244"/>
      <c r="BQ288" s="244"/>
      <c r="BR288" s="244"/>
      <c r="BS288" s="244"/>
      <c r="BT288" s="244"/>
      <c r="BU288" s="242"/>
      <c r="BV288" s="244"/>
      <c r="CC288" s="136" t="str">
        <f aca="false">CONCATENATE(A288,B288)</f>
        <v/>
      </c>
    </row>
    <row r="289" customFormat="false" ht="13.8" hidden="false" customHeight="false" outlineLevel="0" collapsed="false">
      <c r="A289" s="241"/>
      <c r="B289" s="242"/>
      <c r="C289" s="242"/>
      <c r="D289" s="242"/>
      <c r="E289" s="242"/>
      <c r="F289" s="242"/>
      <c r="G289" s="244"/>
      <c r="H289" s="244"/>
      <c r="I289" s="244"/>
      <c r="J289" s="245"/>
      <c r="K289" s="244"/>
      <c r="L289" s="244"/>
      <c r="M289" s="244"/>
      <c r="N289" s="244"/>
      <c r="O289" s="244"/>
      <c r="P289" s="244"/>
      <c r="Q289" s="244"/>
      <c r="R289" s="244"/>
      <c r="S289" s="244"/>
      <c r="T289" s="246"/>
      <c r="U289" s="246"/>
      <c r="V289" s="244"/>
      <c r="W289" s="247"/>
      <c r="X289" s="248"/>
      <c r="Y289" s="244"/>
      <c r="Z289" s="244"/>
      <c r="AA289" s="244"/>
      <c r="AB289" s="244"/>
      <c r="AC289" s="249"/>
      <c r="AD289" s="249"/>
      <c r="AE289" s="244"/>
      <c r="AF289" s="244"/>
      <c r="AG289" s="244"/>
      <c r="AH289" s="244"/>
      <c r="AI289" s="244"/>
      <c r="AJ289" s="244"/>
      <c r="AK289" s="250"/>
      <c r="AL289" s="244"/>
      <c r="AM289" s="244"/>
      <c r="AN289" s="244"/>
      <c r="AO289" s="251"/>
      <c r="AP289" s="244"/>
      <c r="AQ289" s="244"/>
      <c r="AR289" s="244"/>
      <c r="AS289" s="244"/>
      <c r="AT289" s="252"/>
      <c r="AU289" s="244"/>
      <c r="AV289" s="244"/>
      <c r="AW289" s="244"/>
      <c r="AX289" s="25"/>
      <c r="AY289" s="244"/>
      <c r="AZ289" s="244"/>
      <c r="BA289" s="244"/>
      <c r="BB289" s="244"/>
      <c r="BC289" s="244"/>
      <c r="BD289" s="244"/>
      <c r="BE289" s="244"/>
      <c r="BF289" s="244"/>
      <c r="BG289" s="244"/>
      <c r="BH289" s="244"/>
      <c r="BI289" s="244"/>
      <c r="BJ289" s="242"/>
      <c r="BK289" s="242"/>
      <c r="BL289" s="244"/>
      <c r="BM289" s="244"/>
      <c r="BN289" s="244"/>
      <c r="BO289" s="244"/>
      <c r="BP289" s="244"/>
      <c r="BQ289" s="244"/>
      <c r="BR289" s="244"/>
      <c r="BS289" s="244"/>
      <c r="BT289" s="244"/>
      <c r="BU289" s="242"/>
      <c r="BV289" s="244"/>
      <c r="CC289" s="136" t="str">
        <f aca="false">CONCATENATE(A289,B289)</f>
        <v/>
      </c>
    </row>
    <row r="290" customFormat="false" ht="13.8" hidden="false" customHeight="false" outlineLevel="0" collapsed="false">
      <c r="A290" s="241"/>
      <c r="B290" s="242"/>
      <c r="C290" s="242"/>
      <c r="D290" s="242"/>
      <c r="E290" s="242"/>
      <c r="F290" s="242"/>
      <c r="G290" s="244"/>
      <c r="H290" s="244"/>
      <c r="I290" s="244"/>
      <c r="J290" s="245"/>
      <c r="K290" s="244"/>
      <c r="L290" s="244"/>
      <c r="M290" s="244"/>
      <c r="N290" s="244"/>
      <c r="O290" s="244"/>
      <c r="P290" s="244"/>
      <c r="Q290" s="244"/>
      <c r="R290" s="244"/>
      <c r="S290" s="244"/>
      <c r="T290" s="246"/>
      <c r="U290" s="246"/>
      <c r="V290" s="244"/>
      <c r="W290" s="247"/>
      <c r="X290" s="248"/>
      <c r="Y290" s="244"/>
      <c r="Z290" s="244"/>
      <c r="AA290" s="244"/>
      <c r="AB290" s="244"/>
      <c r="AC290" s="249"/>
      <c r="AD290" s="249"/>
      <c r="AE290" s="244"/>
      <c r="AF290" s="244"/>
      <c r="AG290" s="244"/>
      <c r="AH290" s="244"/>
      <c r="AI290" s="244"/>
      <c r="AJ290" s="244"/>
      <c r="AK290" s="250"/>
      <c r="AL290" s="244"/>
      <c r="AM290" s="244"/>
      <c r="AN290" s="244"/>
      <c r="AO290" s="251"/>
      <c r="AP290" s="244"/>
      <c r="AQ290" s="244"/>
      <c r="AR290" s="244"/>
      <c r="AS290" s="244"/>
      <c r="AT290" s="252"/>
      <c r="AU290" s="244"/>
      <c r="AV290" s="244"/>
      <c r="AW290" s="244"/>
      <c r="AX290" s="25"/>
      <c r="AY290" s="244"/>
      <c r="AZ290" s="244"/>
      <c r="BA290" s="244"/>
      <c r="BB290" s="244"/>
      <c r="BC290" s="244"/>
      <c r="BD290" s="244"/>
      <c r="BE290" s="244"/>
      <c r="BF290" s="244"/>
      <c r="BG290" s="244"/>
      <c r="BH290" s="244"/>
      <c r="BI290" s="244"/>
      <c r="BJ290" s="242"/>
      <c r="BK290" s="242"/>
      <c r="BL290" s="244"/>
      <c r="BM290" s="244"/>
      <c r="BN290" s="244"/>
      <c r="BO290" s="244"/>
      <c r="BP290" s="244"/>
      <c r="BQ290" s="244"/>
      <c r="BR290" s="244"/>
      <c r="BS290" s="244"/>
      <c r="BT290" s="244"/>
      <c r="BU290" s="242"/>
      <c r="BV290" s="244"/>
      <c r="CC290" s="136" t="str">
        <f aca="false">CONCATENATE(A290,B290)</f>
        <v/>
      </c>
    </row>
    <row r="291" customFormat="false" ht="13.8" hidden="false" customHeight="false" outlineLevel="0" collapsed="false">
      <c r="A291" s="241"/>
      <c r="B291" s="242"/>
      <c r="C291" s="242"/>
      <c r="D291" s="242"/>
      <c r="E291" s="242"/>
      <c r="F291" s="242"/>
      <c r="G291" s="244"/>
      <c r="H291" s="244"/>
      <c r="I291" s="244"/>
      <c r="J291" s="245"/>
      <c r="K291" s="244"/>
      <c r="L291" s="244"/>
      <c r="M291" s="244"/>
      <c r="N291" s="244"/>
      <c r="O291" s="244"/>
      <c r="P291" s="244"/>
      <c r="Q291" s="244"/>
      <c r="R291" s="244"/>
      <c r="S291" s="244"/>
      <c r="T291" s="246"/>
      <c r="U291" s="246"/>
      <c r="V291" s="244"/>
      <c r="W291" s="247"/>
      <c r="X291" s="248"/>
      <c r="Y291" s="244"/>
      <c r="Z291" s="244"/>
      <c r="AA291" s="244"/>
      <c r="AB291" s="244"/>
      <c r="AC291" s="249"/>
      <c r="AD291" s="249"/>
      <c r="AE291" s="244"/>
      <c r="AF291" s="244"/>
      <c r="AG291" s="244"/>
      <c r="AH291" s="244"/>
      <c r="AI291" s="244"/>
      <c r="AJ291" s="244"/>
      <c r="AK291" s="250"/>
      <c r="AL291" s="244"/>
      <c r="AM291" s="244"/>
      <c r="AN291" s="244"/>
      <c r="AO291" s="251"/>
      <c r="AP291" s="244"/>
      <c r="AQ291" s="244"/>
      <c r="AR291" s="244"/>
      <c r="AS291" s="244"/>
      <c r="AT291" s="252"/>
      <c r="AU291" s="244"/>
      <c r="AV291" s="244"/>
      <c r="AW291" s="244"/>
      <c r="AX291" s="25"/>
      <c r="AY291" s="244"/>
      <c r="AZ291" s="244"/>
      <c r="BA291" s="244"/>
      <c r="BB291" s="244"/>
      <c r="BC291" s="244"/>
      <c r="BD291" s="244"/>
      <c r="BE291" s="244"/>
      <c r="BF291" s="244"/>
      <c r="BG291" s="244"/>
      <c r="BH291" s="244"/>
      <c r="BI291" s="244"/>
      <c r="BJ291" s="242"/>
      <c r="BK291" s="242"/>
      <c r="BL291" s="244"/>
      <c r="BM291" s="244"/>
      <c r="BN291" s="244"/>
      <c r="BO291" s="244"/>
      <c r="BP291" s="244"/>
      <c r="BQ291" s="244"/>
      <c r="BR291" s="244"/>
      <c r="BS291" s="244"/>
      <c r="BT291" s="244"/>
      <c r="BU291" s="242"/>
      <c r="BV291" s="244"/>
      <c r="CC291" s="136" t="str">
        <f aca="false">CONCATENATE(A291,B291)</f>
        <v/>
      </c>
    </row>
    <row r="292" customFormat="false" ht="13.8" hidden="false" customHeight="false" outlineLevel="0" collapsed="false">
      <c r="A292" s="241"/>
      <c r="B292" s="242"/>
      <c r="C292" s="242"/>
      <c r="D292" s="242"/>
      <c r="E292" s="242"/>
      <c r="F292" s="242"/>
      <c r="G292" s="244"/>
      <c r="H292" s="244"/>
      <c r="I292" s="244"/>
      <c r="J292" s="245"/>
      <c r="K292" s="244"/>
      <c r="L292" s="244"/>
      <c r="M292" s="244"/>
      <c r="N292" s="244"/>
      <c r="O292" s="244"/>
      <c r="P292" s="244"/>
      <c r="Q292" s="244"/>
      <c r="R292" s="244"/>
      <c r="S292" s="244"/>
      <c r="T292" s="246"/>
      <c r="U292" s="246"/>
      <c r="V292" s="244"/>
      <c r="W292" s="247"/>
      <c r="X292" s="248"/>
      <c r="Y292" s="244"/>
      <c r="Z292" s="244"/>
      <c r="AA292" s="244"/>
      <c r="AB292" s="244"/>
      <c r="AC292" s="249"/>
      <c r="AD292" s="249"/>
      <c r="AE292" s="244"/>
      <c r="AF292" s="244"/>
      <c r="AG292" s="244"/>
      <c r="AH292" s="244"/>
      <c r="AI292" s="244"/>
      <c r="AJ292" s="244"/>
      <c r="AK292" s="250"/>
      <c r="AL292" s="244"/>
      <c r="AM292" s="244"/>
      <c r="AN292" s="244"/>
      <c r="AO292" s="251"/>
      <c r="AP292" s="244"/>
      <c r="AQ292" s="244"/>
      <c r="AR292" s="244"/>
      <c r="AS292" s="244"/>
      <c r="AT292" s="252"/>
      <c r="AU292" s="244"/>
      <c r="AV292" s="244"/>
      <c r="AW292" s="244"/>
      <c r="AX292" s="25"/>
      <c r="AY292" s="244"/>
      <c r="AZ292" s="244"/>
      <c r="BA292" s="244"/>
      <c r="BB292" s="244"/>
      <c r="BC292" s="244"/>
      <c r="BD292" s="244"/>
      <c r="BE292" s="244"/>
      <c r="BF292" s="244"/>
      <c r="BG292" s="244"/>
      <c r="BH292" s="244"/>
      <c r="BI292" s="244"/>
      <c r="BJ292" s="242"/>
      <c r="BK292" s="242"/>
      <c r="BL292" s="244"/>
      <c r="BM292" s="244"/>
      <c r="BN292" s="244"/>
      <c r="BO292" s="244"/>
      <c r="BP292" s="244"/>
      <c r="BQ292" s="244"/>
      <c r="BR292" s="244"/>
      <c r="BS292" s="244"/>
      <c r="BT292" s="244"/>
      <c r="BU292" s="242"/>
      <c r="BV292" s="244"/>
    </row>
    <row r="293" customFormat="false" ht="13.8" hidden="false" customHeight="false" outlineLevel="0" collapsed="false">
      <c r="A293" s="241"/>
      <c r="B293" s="242"/>
      <c r="C293" s="242"/>
      <c r="D293" s="242"/>
      <c r="E293" s="242"/>
      <c r="F293" s="242"/>
      <c r="G293" s="244"/>
      <c r="H293" s="244"/>
      <c r="I293" s="244"/>
      <c r="J293" s="245"/>
      <c r="K293" s="244"/>
      <c r="L293" s="244"/>
      <c r="M293" s="244"/>
      <c r="N293" s="244"/>
      <c r="O293" s="244"/>
      <c r="P293" s="244"/>
      <c r="Q293" s="244"/>
      <c r="R293" s="244"/>
      <c r="S293" s="244"/>
      <c r="T293" s="246"/>
      <c r="U293" s="246"/>
      <c r="V293" s="244"/>
      <c r="W293" s="247"/>
      <c r="X293" s="248"/>
      <c r="Y293" s="244"/>
      <c r="Z293" s="244"/>
      <c r="AA293" s="244"/>
      <c r="AB293" s="244"/>
      <c r="AC293" s="249"/>
      <c r="AD293" s="249"/>
      <c r="AE293" s="244"/>
      <c r="AF293" s="244"/>
      <c r="AG293" s="244"/>
      <c r="AH293" s="244"/>
      <c r="AI293" s="244"/>
      <c r="AJ293" s="244"/>
      <c r="AK293" s="250"/>
      <c r="AL293" s="244"/>
      <c r="AM293" s="244"/>
      <c r="AN293" s="244"/>
      <c r="AO293" s="251"/>
      <c r="AP293" s="244"/>
      <c r="AQ293" s="244"/>
      <c r="AR293" s="244"/>
      <c r="AS293" s="244"/>
      <c r="AT293" s="252"/>
      <c r="AU293" s="244"/>
      <c r="AV293" s="244"/>
      <c r="AW293" s="244"/>
      <c r="AX293" s="25"/>
      <c r="AY293" s="244"/>
      <c r="AZ293" s="244"/>
      <c r="BA293" s="244"/>
      <c r="BB293" s="244"/>
      <c r="BC293" s="244"/>
      <c r="BD293" s="244"/>
      <c r="BE293" s="244"/>
      <c r="BF293" s="244"/>
      <c r="BG293" s="244"/>
      <c r="BH293" s="244"/>
      <c r="BI293" s="244"/>
      <c r="BJ293" s="242"/>
      <c r="BK293" s="242"/>
      <c r="BL293" s="244"/>
      <c r="BM293" s="244"/>
      <c r="BN293" s="244"/>
      <c r="BO293" s="244"/>
      <c r="BP293" s="244"/>
      <c r="BQ293" s="244"/>
      <c r="BR293" s="244"/>
      <c r="BS293" s="244"/>
      <c r="BT293" s="244"/>
      <c r="BU293" s="242"/>
      <c r="BV293" s="244"/>
    </row>
    <row r="294" customFormat="false" ht="13.8" hidden="false" customHeight="false" outlineLevel="0" collapsed="false">
      <c r="A294" s="241"/>
      <c r="B294" s="242"/>
      <c r="C294" s="242"/>
      <c r="D294" s="242"/>
      <c r="E294" s="242"/>
      <c r="F294" s="242"/>
      <c r="G294" s="244"/>
      <c r="H294" s="244"/>
      <c r="I294" s="244"/>
      <c r="J294" s="245"/>
      <c r="K294" s="244"/>
      <c r="L294" s="244"/>
      <c r="M294" s="244"/>
      <c r="N294" s="244"/>
      <c r="O294" s="244"/>
      <c r="P294" s="244"/>
      <c r="Q294" s="244"/>
      <c r="R294" s="244"/>
      <c r="S294" s="244"/>
      <c r="T294" s="246"/>
      <c r="U294" s="246"/>
      <c r="V294" s="244"/>
      <c r="W294" s="247"/>
      <c r="X294" s="248"/>
      <c r="Y294" s="244"/>
      <c r="Z294" s="244"/>
      <c r="AA294" s="244"/>
      <c r="AB294" s="244"/>
      <c r="AC294" s="249"/>
      <c r="AD294" s="249"/>
      <c r="AE294" s="244"/>
      <c r="AF294" s="244"/>
      <c r="AG294" s="244"/>
      <c r="AH294" s="244"/>
      <c r="AI294" s="244"/>
      <c r="AJ294" s="244"/>
      <c r="AK294" s="250"/>
      <c r="AL294" s="244"/>
      <c r="AM294" s="244"/>
      <c r="AN294" s="244"/>
      <c r="AO294" s="251"/>
      <c r="AP294" s="244"/>
      <c r="AQ294" s="244"/>
      <c r="AR294" s="244"/>
      <c r="AS294" s="244"/>
      <c r="AT294" s="252"/>
      <c r="AU294" s="244"/>
      <c r="AV294" s="244"/>
      <c r="AW294" s="244"/>
      <c r="AX294" s="25"/>
      <c r="AY294" s="244"/>
      <c r="AZ294" s="244"/>
      <c r="BA294" s="244"/>
      <c r="BB294" s="244"/>
      <c r="BC294" s="244"/>
      <c r="BD294" s="244"/>
      <c r="BE294" s="244"/>
      <c r="BF294" s="244"/>
      <c r="BG294" s="244"/>
      <c r="BH294" s="244"/>
      <c r="BI294" s="244"/>
      <c r="BJ294" s="242"/>
      <c r="BK294" s="242"/>
      <c r="BL294" s="244"/>
      <c r="BM294" s="244"/>
      <c r="BN294" s="244"/>
      <c r="BO294" s="244"/>
      <c r="BP294" s="244"/>
      <c r="BQ294" s="244"/>
      <c r="BR294" s="244"/>
      <c r="BS294" s="244"/>
      <c r="BT294" s="244"/>
      <c r="BU294" s="242"/>
      <c r="BV294" s="244"/>
    </row>
    <row r="295" customFormat="false" ht="13.8" hidden="false" customHeight="false" outlineLevel="0" collapsed="false">
      <c r="A295" s="241"/>
      <c r="B295" s="242"/>
      <c r="C295" s="242"/>
      <c r="D295" s="242"/>
      <c r="E295" s="242"/>
      <c r="F295" s="242"/>
      <c r="G295" s="244"/>
      <c r="H295" s="244"/>
      <c r="I295" s="244"/>
      <c r="J295" s="245"/>
      <c r="K295" s="244"/>
      <c r="L295" s="244"/>
      <c r="M295" s="244"/>
      <c r="N295" s="244"/>
      <c r="O295" s="244"/>
      <c r="P295" s="244"/>
      <c r="Q295" s="244"/>
      <c r="R295" s="244"/>
      <c r="S295" s="244"/>
      <c r="T295" s="246"/>
      <c r="U295" s="246"/>
      <c r="V295" s="244"/>
      <c r="W295" s="247"/>
      <c r="X295" s="248"/>
      <c r="Y295" s="244"/>
      <c r="Z295" s="244"/>
      <c r="AA295" s="244"/>
      <c r="AB295" s="244"/>
      <c r="AC295" s="249"/>
      <c r="AD295" s="249"/>
      <c r="AE295" s="244"/>
      <c r="AF295" s="244"/>
      <c r="AG295" s="244"/>
      <c r="AH295" s="244"/>
      <c r="AI295" s="244"/>
      <c r="AJ295" s="244"/>
      <c r="AK295" s="250"/>
      <c r="AL295" s="244"/>
      <c r="AM295" s="244"/>
      <c r="AN295" s="244"/>
      <c r="AO295" s="251"/>
      <c r="AP295" s="244"/>
      <c r="AQ295" s="244"/>
      <c r="AR295" s="244"/>
      <c r="AS295" s="244"/>
      <c r="AT295" s="252"/>
      <c r="AU295" s="244"/>
      <c r="AV295" s="244"/>
      <c r="AW295" s="244"/>
      <c r="AX295" s="25"/>
      <c r="AY295" s="244"/>
      <c r="AZ295" s="244"/>
      <c r="BA295" s="244"/>
      <c r="BB295" s="244"/>
      <c r="BC295" s="244"/>
      <c r="BD295" s="244"/>
      <c r="BE295" s="244"/>
      <c r="BF295" s="244"/>
      <c r="BG295" s="244"/>
      <c r="BH295" s="244"/>
      <c r="BI295" s="244"/>
      <c r="BJ295" s="242"/>
      <c r="BK295" s="242"/>
      <c r="BL295" s="244"/>
      <c r="BM295" s="244"/>
      <c r="BN295" s="244"/>
      <c r="BO295" s="244"/>
      <c r="BP295" s="244"/>
      <c r="BQ295" s="244"/>
      <c r="BR295" s="244"/>
      <c r="BS295" s="244"/>
      <c r="BT295" s="244"/>
      <c r="BU295" s="242"/>
      <c r="BV295" s="244"/>
    </row>
    <row r="296" customFormat="false" ht="13.8" hidden="false" customHeight="false" outlineLevel="0" collapsed="false">
      <c r="A296" s="241"/>
      <c r="B296" s="242"/>
      <c r="C296" s="242"/>
      <c r="D296" s="242"/>
      <c r="E296" s="242"/>
      <c r="F296" s="242"/>
      <c r="G296" s="244"/>
      <c r="H296" s="244"/>
      <c r="I296" s="244"/>
      <c r="J296" s="245"/>
      <c r="K296" s="244"/>
      <c r="L296" s="244"/>
      <c r="M296" s="244"/>
      <c r="N296" s="244"/>
      <c r="O296" s="244"/>
      <c r="P296" s="244"/>
      <c r="Q296" s="244"/>
      <c r="R296" s="244"/>
      <c r="S296" s="244"/>
      <c r="T296" s="246"/>
      <c r="U296" s="246"/>
      <c r="V296" s="244"/>
      <c r="W296" s="247"/>
      <c r="X296" s="248"/>
      <c r="Y296" s="244"/>
      <c r="Z296" s="244"/>
      <c r="AA296" s="244"/>
      <c r="AB296" s="244"/>
      <c r="AC296" s="249"/>
      <c r="AD296" s="249"/>
      <c r="AE296" s="244"/>
      <c r="AF296" s="244"/>
      <c r="AG296" s="244"/>
      <c r="AH296" s="244"/>
      <c r="AI296" s="244"/>
      <c r="AJ296" s="244"/>
      <c r="AK296" s="250"/>
      <c r="AL296" s="244"/>
      <c r="AM296" s="244"/>
      <c r="AN296" s="244"/>
      <c r="AO296" s="251"/>
      <c r="AP296" s="244"/>
      <c r="AQ296" s="244"/>
      <c r="AR296" s="244"/>
      <c r="AS296" s="244"/>
      <c r="AT296" s="252"/>
      <c r="AU296" s="244"/>
      <c r="AV296" s="244"/>
      <c r="AW296" s="244"/>
      <c r="AX296" s="25"/>
      <c r="AY296" s="244"/>
      <c r="AZ296" s="244"/>
      <c r="BA296" s="244"/>
      <c r="BB296" s="244"/>
      <c r="BC296" s="244"/>
      <c r="BD296" s="244"/>
      <c r="BE296" s="244"/>
      <c r="BF296" s="244"/>
      <c r="BG296" s="244"/>
      <c r="BH296" s="244"/>
      <c r="BI296" s="244"/>
      <c r="BJ296" s="242"/>
      <c r="BK296" s="242"/>
      <c r="BL296" s="244"/>
      <c r="BM296" s="244"/>
      <c r="BN296" s="244"/>
      <c r="BO296" s="244"/>
      <c r="BP296" s="244"/>
      <c r="BQ296" s="244"/>
      <c r="BR296" s="244"/>
      <c r="BS296" s="244"/>
      <c r="BT296" s="244"/>
      <c r="BU296" s="242"/>
      <c r="BV296" s="244"/>
    </row>
    <row r="297" customFormat="false" ht="13.8" hidden="false" customHeight="false" outlineLevel="0" collapsed="false">
      <c r="A297" s="241"/>
      <c r="B297" s="242"/>
      <c r="C297" s="242"/>
      <c r="D297" s="242"/>
      <c r="E297" s="242"/>
      <c r="F297" s="242"/>
      <c r="G297" s="244"/>
      <c r="H297" s="244"/>
      <c r="I297" s="244"/>
      <c r="J297" s="245"/>
      <c r="K297" s="244"/>
      <c r="L297" s="244"/>
      <c r="M297" s="244"/>
      <c r="N297" s="244"/>
      <c r="O297" s="244"/>
      <c r="P297" s="244"/>
      <c r="Q297" s="244"/>
      <c r="R297" s="244"/>
      <c r="S297" s="244"/>
      <c r="T297" s="246"/>
      <c r="U297" s="246"/>
      <c r="V297" s="244"/>
      <c r="W297" s="247"/>
      <c r="X297" s="248"/>
      <c r="Y297" s="244"/>
      <c r="Z297" s="244"/>
      <c r="AA297" s="244"/>
      <c r="AB297" s="244"/>
      <c r="AC297" s="249"/>
      <c r="AD297" s="249"/>
      <c r="AE297" s="244"/>
      <c r="AF297" s="244"/>
      <c r="AG297" s="244"/>
      <c r="AH297" s="244"/>
      <c r="AI297" s="244"/>
      <c r="AJ297" s="244"/>
      <c r="AK297" s="250"/>
      <c r="AL297" s="244"/>
      <c r="AM297" s="244"/>
      <c r="AN297" s="244"/>
      <c r="AO297" s="251"/>
      <c r="AP297" s="244"/>
      <c r="AQ297" s="244"/>
      <c r="AR297" s="244"/>
      <c r="AS297" s="244"/>
      <c r="AT297" s="252"/>
      <c r="AU297" s="244"/>
      <c r="AV297" s="244"/>
      <c r="AW297" s="244"/>
      <c r="AX297" s="25"/>
      <c r="AY297" s="244"/>
      <c r="AZ297" s="244"/>
      <c r="BA297" s="244"/>
      <c r="BB297" s="244"/>
      <c r="BC297" s="244"/>
      <c r="BD297" s="244"/>
      <c r="BE297" s="244"/>
      <c r="BF297" s="244"/>
      <c r="BG297" s="244"/>
      <c r="BH297" s="244"/>
      <c r="BI297" s="244"/>
      <c r="BJ297" s="242"/>
      <c r="BK297" s="242"/>
      <c r="BL297" s="244"/>
      <c r="BM297" s="244"/>
      <c r="BN297" s="244"/>
      <c r="BO297" s="244"/>
      <c r="BP297" s="244"/>
      <c r="BQ297" s="244"/>
      <c r="BR297" s="244"/>
      <c r="BS297" s="244"/>
      <c r="BT297" s="244"/>
      <c r="BU297" s="242"/>
      <c r="BV297" s="244"/>
    </row>
    <row r="298" customFormat="false" ht="13.8" hidden="false" customHeight="false" outlineLevel="0" collapsed="false">
      <c r="A298" s="241"/>
      <c r="B298" s="242"/>
      <c r="C298" s="242"/>
      <c r="D298" s="242"/>
      <c r="E298" s="242"/>
      <c r="F298" s="242"/>
      <c r="G298" s="244"/>
      <c r="H298" s="244"/>
      <c r="I298" s="244"/>
      <c r="J298" s="245"/>
      <c r="K298" s="244"/>
      <c r="L298" s="244"/>
      <c r="M298" s="244"/>
      <c r="N298" s="244"/>
      <c r="O298" s="244"/>
      <c r="P298" s="244"/>
      <c r="Q298" s="244"/>
      <c r="R298" s="244"/>
      <c r="S298" s="244"/>
      <c r="T298" s="246"/>
      <c r="U298" s="246"/>
      <c r="V298" s="244"/>
      <c r="W298" s="247"/>
      <c r="X298" s="248"/>
      <c r="Y298" s="244"/>
      <c r="Z298" s="244"/>
      <c r="AA298" s="244"/>
      <c r="AB298" s="244"/>
      <c r="AC298" s="249"/>
      <c r="AD298" s="249"/>
      <c r="AE298" s="244"/>
      <c r="AF298" s="244"/>
      <c r="AG298" s="244"/>
      <c r="AH298" s="244"/>
      <c r="AI298" s="244"/>
      <c r="AJ298" s="244"/>
      <c r="AK298" s="250"/>
      <c r="AL298" s="244"/>
      <c r="AM298" s="244"/>
      <c r="AN298" s="244"/>
      <c r="AO298" s="251"/>
      <c r="AP298" s="244"/>
      <c r="AQ298" s="244"/>
      <c r="AR298" s="244"/>
      <c r="AS298" s="244"/>
      <c r="AT298" s="252"/>
      <c r="AU298" s="244"/>
      <c r="AV298" s="244"/>
      <c r="AW298" s="244"/>
      <c r="AX298" s="25"/>
      <c r="AY298" s="244"/>
      <c r="AZ298" s="244"/>
      <c r="BA298" s="244"/>
      <c r="BB298" s="244"/>
      <c r="BC298" s="244"/>
      <c r="BD298" s="244"/>
      <c r="BE298" s="244"/>
      <c r="BF298" s="244"/>
      <c r="BG298" s="244"/>
      <c r="BH298" s="244"/>
      <c r="BI298" s="244"/>
      <c r="BJ298" s="242"/>
      <c r="BK298" s="242"/>
      <c r="BL298" s="244"/>
      <c r="BM298" s="244"/>
      <c r="BN298" s="244"/>
      <c r="BO298" s="244"/>
      <c r="BP298" s="244"/>
      <c r="BQ298" s="244"/>
      <c r="BR298" s="244"/>
      <c r="BS298" s="244"/>
      <c r="BT298" s="244"/>
      <c r="BU298" s="242"/>
      <c r="BV298" s="244"/>
    </row>
    <row r="299" customFormat="false" ht="13.8" hidden="false" customHeight="false" outlineLevel="0" collapsed="false">
      <c r="A299" s="241"/>
      <c r="B299" s="242"/>
      <c r="C299" s="242"/>
      <c r="D299" s="242"/>
      <c r="E299" s="242"/>
      <c r="F299" s="242"/>
      <c r="G299" s="244"/>
      <c r="H299" s="244"/>
      <c r="I299" s="244"/>
      <c r="J299" s="245"/>
      <c r="K299" s="244"/>
      <c r="L299" s="244"/>
      <c r="M299" s="244"/>
      <c r="N299" s="244"/>
      <c r="O299" s="244"/>
      <c r="P299" s="244"/>
      <c r="Q299" s="244"/>
      <c r="R299" s="244"/>
      <c r="S299" s="244"/>
      <c r="T299" s="246"/>
      <c r="U299" s="246"/>
      <c r="V299" s="244"/>
      <c r="W299" s="247"/>
      <c r="X299" s="248"/>
      <c r="Y299" s="244"/>
      <c r="Z299" s="244"/>
      <c r="AA299" s="244"/>
      <c r="AB299" s="244"/>
      <c r="AC299" s="249"/>
      <c r="AD299" s="249"/>
      <c r="AE299" s="244"/>
      <c r="AF299" s="244"/>
      <c r="AG299" s="244"/>
      <c r="AH299" s="244"/>
      <c r="AI299" s="244"/>
      <c r="AJ299" s="244"/>
      <c r="AK299" s="250"/>
      <c r="AL299" s="244"/>
      <c r="AM299" s="244"/>
      <c r="AN299" s="244"/>
      <c r="AO299" s="251"/>
      <c r="AP299" s="244"/>
      <c r="AQ299" s="244"/>
      <c r="AR299" s="244"/>
      <c r="AS299" s="244"/>
      <c r="AT299" s="252"/>
      <c r="AU299" s="244"/>
      <c r="AV299" s="244"/>
      <c r="AW299" s="244"/>
      <c r="AX299" s="25"/>
      <c r="AY299" s="244"/>
      <c r="AZ299" s="244"/>
      <c r="BA299" s="244"/>
      <c r="BB299" s="244"/>
      <c r="BC299" s="244"/>
      <c r="BD299" s="244"/>
      <c r="BE299" s="244"/>
      <c r="BF299" s="244"/>
      <c r="BG299" s="244"/>
      <c r="BH299" s="244"/>
      <c r="BI299" s="244"/>
      <c r="BJ299" s="242"/>
      <c r="BK299" s="242"/>
      <c r="BL299" s="244"/>
      <c r="BM299" s="244"/>
      <c r="BN299" s="244"/>
      <c r="BO299" s="244"/>
      <c r="BP299" s="244"/>
      <c r="BQ299" s="244"/>
      <c r="BR299" s="244"/>
      <c r="BS299" s="244"/>
      <c r="BT299" s="244"/>
      <c r="BU299" s="242"/>
      <c r="BV299" s="244"/>
    </row>
    <row r="300" customFormat="false" ht="13.8" hidden="false" customHeight="false" outlineLevel="0" collapsed="false">
      <c r="A300" s="241"/>
      <c r="B300" s="242"/>
      <c r="C300" s="242"/>
      <c r="D300" s="242"/>
      <c r="E300" s="242"/>
      <c r="F300" s="242"/>
      <c r="G300" s="244"/>
      <c r="H300" s="244"/>
      <c r="I300" s="244"/>
      <c r="J300" s="245"/>
      <c r="K300" s="244"/>
      <c r="L300" s="244"/>
      <c r="M300" s="244"/>
      <c r="N300" s="244"/>
      <c r="O300" s="244"/>
      <c r="P300" s="244"/>
      <c r="Q300" s="244"/>
      <c r="R300" s="244"/>
      <c r="S300" s="244"/>
      <c r="T300" s="246"/>
      <c r="U300" s="246"/>
      <c r="V300" s="244"/>
      <c r="W300" s="247"/>
      <c r="X300" s="248"/>
      <c r="Y300" s="244"/>
      <c r="Z300" s="244"/>
      <c r="AA300" s="244"/>
      <c r="AB300" s="244"/>
      <c r="AC300" s="249"/>
      <c r="AD300" s="249"/>
      <c r="AE300" s="244"/>
      <c r="AF300" s="244"/>
      <c r="AG300" s="244"/>
      <c r="AH300" s="244"/>
      <c r="AI300" s="244"/>
      <c r="AJ300" s="244"/>
      <c r="AK300" s="250"/>
      <c r="AL300" s="244"/>
      <c r="AM300" s="244"/>
      <c r="AN300" s="244"/>
      <c r="AO300" s="251"/>
      <c r="AP300" s="244"/>
      <c r="AQ300" s="244"/>
      <c r="AR300" s="244"/>
      <c r="AS300" s="244"/>
      <c r="AT300" s="252"/>
      <c r="AU300" s="244"/>
      <c r="AV300" s="244"/>
      <c r="AW300" s="244"/>
      <c r="AX300" s="25"/>
      <c r="AY300" s="244"/>
      <c r="AZ300" s="244"/>
      <c r="BA300" s="244"/>
      <c r="BB300" s="244"/>
      <c r="BC300" s="244"/>
      <c r="BD300" s="244"/>
      <c r="BE300" s="244"/>
      <c r="BF300" s="244"/>
      <c r="BG300" s="244"/>
      <c r="BH300" s="244"/>
      <c r="BI300" s="244"/>
      <c r="BJ300" s="242"/>
      <c r="BK300" s="242"/>
      <c r="BL300" s="244"/>
      <c r="BM300" s="244"/>
      <c r="BN300" s="244"/>
      <c r="BO300" s="244"/>
      <c r="BP300" s="244"/>
      <c r="BQ300" s="244"/>
      <c r="BR300" s="244"/>
      <c r="BS300" s="244"/>
      <c r="BT300" s="244"/>
      <c r="BU300" s="242"/>
      <c r="BV300" s="244"/>
    </row>
    <row r="301" customFormat="false" ht="13.8" hidden="false" customHeight="false" outlineLevel="0" collapsed="false">
      <c r="A301" s="241"/>
      <c r="B301" s="242"/>
      <c r="C301" s="242"/>
      <c r="D301" s="242"/>
      <c r="E301" s="242"/>
      <c r="F301" s="242"/>
      <c r="G301" s="244"/>
      <c r="H301" s="244"/>
      <c r="I301" s="244"/>
      <c r="J301" s="245"/>
      <c r="K301" s="244"/>
      <c r="L301" s="244"/>
      <c r="M301" s="244"/>
      <c r="N301" s="244"/>
      <c r="O301" s="244"/>
      <c r="P301" s="244"/>
      <c r="Q301" s="244"/>
      <c r="R301" s="244"/>
      <c r="S301" s="244"/>
      <c r="T301" s="246"/>
      <c r="U301" s="246"/>
      <c r="V301" s="244"/>
      <c r="W301" s="247"/>
      <c r="X301" s="248"/>
      <c r="Y301" s="244"/>
      <c r="Z301" s="244"/>
      <c r="AA301" s="244"/>
      <c r="AB301" s="244"/>
      <c r="AC301" s="249"/>
      <c r="AD301" s="249"/>
      <c r="AE301" s="244"/>
      <c r="AF301" s="244"/>
      <c r="AG301" s="244"/>
      <c r="AH301" s="244"/>
      <c r="AI301" s="244"/>
      <c r="AJ301" s="244"/>
      <c r="AK301" s="250"/>
      <c r="AL301" s="244"/>
      <c r="AM301" s="244"/>
      <c r="AN301" s="244"/>
      <c r="AO301" s="251"/>
      <c r="AP301" s="244"/>
      <c r="AQ301" s="244"/>
      <c r="AR301" s="244"/>
      <c r="AS301" s="244"/>
      <c r="AT301" s="252"/>
      <c r="AU301" s="244"/>
      <c r="AV301" s="244"/>
      <c r="AW301" s="244"/>
      <c r="AX301" s="25"/>
      <c r="AY301" s="244"/>
      <c r="AZ301" s="244"/>
      <c r="BA301" s="244"/>
      <c r="BB301" s="244"/>
      <c r="BC301" s="244"/>
      <c r="BD301" s="244"/>
      <c r="BE301" s="244"/>
      <c r="BF301" s="244"/>
      <c r="BG301" s="244"/>
      <c r="BH301" s="244"/>
      <c r="BI301" s="244"/>
      <c r="BJ301" s="242"/>
      <c r="BK301" s="242"/>
      <c r="BL301" s="244"/>
      <c r="BM301" s="244"/>
      <c r="BN301" s="244"/>
      <c r="BO301" s="244"/>
      <c r="BP301" s="244"/>
      <c r="BQ301" s="244"/>
      <c r="BR301" s="244"/>
      <c r="BS301" s="244"/>
      <c r="BT301" s="244"/>
      <c r="BU301" s="242"/>
      <c r="BV301" s="244"/>
    </row>
    <row r="302" customFormat="false" ht="13.8" hidden="false" customHeight="false" outlineLevel="0" collapsed="false">
      <c r="A302" s="241"/>
      <c r="B302" s="242"/>
      <c r="C302" s="242"/>
      <c r="D302" s="242"/>
      <c r="E302" s="242"/>
      <c r="F302" s="242"/>
      <c r="G302" s="244"/>
      <c r="H302" s="244"/>
      <c r="I302" s="244"/>
      <c r="J302" s="245"/>
      <c r="K302" s="244"/>
      <c r="L302" s="244"/>
      <c r="M302" s="244"/>
      <c r="N302" s="244"/>
      <c r="O302" s="244"/>
      <c r="P302" s="244"/>
      <c r="Q302" s="244"/>
      <c r="R302" s="244"/>
      <c r="S302" s="244"/>
      <c r="T302" s="246"/>
      <c r="U302" s="246"/>
      <c r="V302" s="244"/>
      <c r="W302" s="247"/>
      <c r="X302" s="248"/>
      <c r="Y302" s="244"/>
      <c r="Z302" s="244"/>
      <c r="AA302" s="244"/>
      <c r="AB302" s="244"/>
      <c r="AC302" s="249"/>
      <c r="AD302" s="249"/>
      <c r="AE302" s="244"/>
      <c r="AF302" s="244"/>
      <c r="AG302" s="244"/>
      <c r="AH302" s="244"/>
      <c r="AI302" s="244"/>
      <c r="AJ302" s="244"/>
      <c r="AK302" s="250"/>
      <c r="AL302" s="244"/>
      <c r="AM302" s="244"/>
      <c r="AN302" s="244"/>
      <c r="AO302" s="251"/>
      <c r="AP302" s="244"/>
      <c r="AQ302" s="244"/>
      <c r="AR302" s="244"/>
      <c r="AS302" s="244"/>
      <c r="AT302" s="252"/>
      <c r="AU302" s="244"/>
      <c r="AV302" s="244"/>
      <c r="AW302" s="244"/>
      <c r="AX302" s="25"/>
      <c r="AY302" s="244"/>
      <c r="AZ302" s="244"/>
      <c r="BA302" s="244"/>
      <c r="BB302" s="244"/>
      <c r="BC302" s="244"/>
      <c r="BD302" s="244"/>
      <c r="BE302" s="244"/>
      <c r="BF302" s="244"/>
      <c r="BG302" s="244"/>
      <c r="BH302" s="244"/>
      <c r="BI302" s="244"/>
      <c r="BJ302" s="242"/>
      <c r="BK302" s="242"/>
      <c r="BL302" s="244"/>
      <c r="BM302" s="244"/>
      <c r="BN302" s="244"/>
      <c r="BO302" s="244"/>
      <c r="BP302" s="244"/>
      <c r="BQ302" s="244"/>
      <c r="BR302" s="244"/>
      <c r="BS302" s="244"/>
      <c r="BT302" s="244"/>
      <c r="BU302" s="242"/>
      <c r="BV302" s="244"/>
    </row>
    <row r="303" customFormat="false" ht="13.8" hidden="false" customHeight="false" outlineLevel="0" collapsed="false">
      <c r="A303" s="241"/>
      <c r="B303" s="242"/>
      <c r="C303" s="242"/>
      <c r="D303" s="242"/>
      <c r="E303" s="242"/>
      <c r="F303" s="242"/>
      <c r="G303" s="244"/>
      <c r="H303" s="244"/>
      <c r="I303" s="244"/>
      <c r="J303" s="245"/>
      <c r="K303" s="244"/>
      <c r="L303" s="244"/>
      <c r="M303" s="244"/>
      <c r="N303" s="244"/>
      <c r="O303" s="244"/>
      <c r="P303" s="244"/>
      <c r="Q303" s="244"/>
      <c r="R303" s="244"/>
      <c r="S303" s="244"/>
      <c r="T303" s="246"/>
      <c r="U303" s="246"/>
      <c r="V303" s="244"/>
      <c r="W303" s="247"/>
      <c r="X303" s="248"/>
      <c r="Y303" s="244"/>
      <c r="Z303" s="244"/>
      <c r="AA303" s="244"/>
      <c r="AB303" s="244"/>
      <c r="AC303" s="249"/>
      <c r="AD303" s="249"/>
      <c r="AE303" s="244"/>
      <c r="AF303" s="244"/>
      <c r="AG303" s="244"/>
      <c r="AH303" s="244"/>
      <c r="AI303" s="244"/>
      <c r="AJ303" s="244"/>
      <c r="AK303" s="250"/>
      <c r="AL303" s="244"/>
      <c r="AM303" s="244"/>
      <c r="AN303" s="244"/>
      <c r="AO303" s="251"/>
      <c r="AP303" s="244"/>
      <c r="AQ303" s="244"/>
      <c r="AR303" s="244"/>
      <c r="AS303" s="244"/>
      <c r="AT303" s="252"/>
      <c r="AU303" s="244"/>
      <c r="AV303" s="244"/>
      <c r="AW303" s="244"/>
      <c r="AX303" s="25"/>
      <c r="AY303" s="244"/>
      <c r="AZ303" s="244"/>
      <c r="BA303" s="244"/>
      <c r="BB303" s="244"/>
      <c r="BC303" s="244"/>
      <c r="BD303" s="244"/>
      <c r="BE303" s="244"/>
      <c r="BF303" s="244"/>
      <c r="BG303" s="244"/>
      <c r="BH303" s="244"/>
      <c r="BI303" s="244"/>
      <c r="BJ303" s="242"/>
      <c r="BK303" s="242"/>
      <c r="BL303" s="244"/>
      <c r="BM303" s="244"/>
      <c r="BN303" s="244"/>
      <c r="BO303" s="244"/>
      <c r="BP303" s="244"/>
      <c r="BQ303" s="244"/>
      <c r="BR303" s="244"/>
      <c r="BS303" s="244"/>
      <c r="BT303" s="244"/>
      <c r="BU303" s="242"/>
      <c r="BV303" s="244"/>
    </row>
    <row r="304" customFormat="false" ht="13.8" hidden="false" customHeight="false" outlineLevel="0" collapsed="false">
      <c r="A304" s="241"/>
      <c r="B304" s="242"/>
      <c r="C304" s="242"/>
      <c r="D304" s="242"/>
      <c r="E304" s="242"/>
      <c r="F304" s="242"/>
      <c r="G304" s="244"/>
      <c r="H304" s="244"/>
      <c r="I304" s="244"/>
      <c r="J304" s="245"/>
      <c r="K304" s="244"/>
      <c r="L304" s="244"/>
      <c r="M304" s="244"/>
      <c r="N304" s="244"/>
      <c r="O304" s="244"/>
      <c r="P304" s="244"/>
      <c r="Q304" s="244"/>
      <c r="R304" s="244"/>
      <c r="S304" s="244"/>
      <c r="T304" s="246"/>
      <c r="U304" s="246"/>
      <c r="V304" s="244"/>
      <c r="W304" s="247"/>
      <c r="X304" s="248"/>
      <c r="Y304" s="244"/>
      <c r="Z304" s="244"/>
      <c r="AA304" s="244"/>
      <c r="AB304" s="244"/>
      <c r="AC304" s="249"/>
      <c r="AD304" s="249"/>
      <c r="AE304" s="244"/>
      <c r="AF304" s="244"/>
      <c r="AG304" s="244"/>
      <c r="AH304" s="244"/>
      <c r="AI304" s="244"/>
      <c r="AJ304" s="244"/>
      <c r="AK304" s="250"/>
      <c r="AL304" s="244"/>
      <c r="AM304" s="244"/>
      <c r="AN304" s="244"/>
      <c r="AO304" s="251"/>
      <c r="AP304" s="244"/>
      <c r="AQ304" s="244"/>
      <c r="AR304" s="244"/>
      <c r="AS304" s="244"/>
      <c r="AT304" s="252"/>
      <c r="AU304" s="244"/>
      <c r="AV304" s="244"/>
      <c r="AW304" s="244"/>
      <c r="AX304" s="25"/>
      <c r="AY304" s="244"/>
      <c r="AZ304" s="244"/>
      <c r="BA304" s="244"/>
      <c r="BB304" s="244"/>
      <c r="BC304" s="244"/>
      <c r="BD304" s="244"/>
      <c r="BE304" s="244"/>
      <c r="BF304" s="244"/>
      <c r="BG304" s="244"/>
      <c r="BH304" s="244"/>
      <c r="BI304" s="244"/>
      <c r="BJ304" s="242"/>
      <c r="BK304" s="242"/>
      <c r="BL304" s="244"/>
      <c r="BM304" s="244"/>
      <c r="BN304" s="244"/>
      <c r="BO304" s="244"/>
      <c r="BP304" s="244"/>
      <c r="BQ304" s="244"/>
      <c r="BR304" s="244"/>
      <c r="BS304" s="244"/>
      <c r="BT304" s="244"/>
      <c r="BU304" s="242"/>
      <c r="BV304" s="244"/>
    </row>
    <row r="305" customFormat="false" ht="13.8" hidden="false" customHeight="false" outlineLevel="0" collapsed="false">
      <c r="A305" s="241"/>
      <c r="B305" s="242"/>
      <c r="C305" s="242"/>
      <c r="D305" s="242"/>
      <c r="E305" s="242"/>
      <c r="F305" s="242"/>
      <c r="G305" s="244"/>
      <c r="H305" s="244"/>
      <c r="I305" s="244"/>
      <c r="J305" s="245"/>
      <c r="K305" s="244"/>
      <c r="L305" s="244"/>
      <c r="M305" s="244"/>
      <c r="N305" s="244"/>
      <c r="O305" s="244"/>
      <c r="P305" s="244"/>
      <c r="Q305" s="244"/>
      <c r="R305" s="244"/>
      <c r="S305" s="244"/>
      <c r="T305" s="246"/>
      <c r="U305" s="246"/>
      <c r="V305" s="244"/>
      <c r="W305" s="247"/>
      <c r="X305" s="248"/>
      <c r="Y305" s="244"/>
      <c r="Z305" s="244"/>
      <c r="AA305" s="244"/>
      <c r="AB305" s="244"/>
      <c r="AC305" s="249"/>
      <c r="AD305" s="249"/>
      <c r="AE305" s="244"/>
      <c r="AF305" s="244"/>
      <c r="AG305" s="244"/>
      <c r="AH305" s="244"/>
      <c r="AI305" s="244"/>
      <c r="AJ305" s="244"/>
      <c r="AK305" s="250"/>
      <c r="AL305" s="244"/>
      <c r="AM305" s="244"/>
      <c r="AN305" s="244"/>
      <c r="AO305" s="251"/>
      <c r="AP305" s="244"/>
      <c r="AQ305" s="244"/>
      <c r="AR305" s="244"/>
      <c r="AS305" s="244"/>
      <c r="AT305" s="252"/>
      <c r="AU305" s="244"/>
      <c r="AV305" s="244"/>
      <c r="AW305" s="244"/>
      <c r="AX305" s="25"/>
      <c r="AY305" s="244"/>
      <c r="AZ305" s="244"/>
      <c r="BA305" s="244"/>
      <c r="BB305" s="244"/>
      <c r="BC305" s="244"/>
      <c r="BD305" s="244"/>
      <c r="BE305" s="244"/>
      <c r="BF305" s="244"/>
      <c r="BG305" s="244"/>
      <c r="BH305" s="244"/>
      <c r="BI305" s="244"/>
      <c r="BJ305" s="242"/>
      <c r="BK305" s="242"/>
      <c r="BL305" s="244"/>
      <c r="BM305" s="244"/>
      <c r="BN305" s="244"/>
      <c r="BO305" s="244"/>
      <c r="BP305" s="244"/>
      <c r="BQ305" s="244"/>
      <c r="BR305" s="244"/>
      <c r="BS305" s="244"/>
      <c r="BT305" s="244"/>
      <c r="BU305" s="242"/>
      <c r="BV305" s="244"/>
    </row>
    <row r="306" customFormat="false" ht="13.8" hidden="false" customHeight="false" outlineLevel="0" collapsed="false">
      <c r="A306" s="241"/>
      <c r="B306" s="242"/>
      <c r="C306" s="242"/>
      <c r="D306" s="242"/>
      <c r="E306" s="242"/>
      <c r="F306" s="242"/>
      <c r="G306" s="244"/>
      <c r="H306" s="244"/>
      <c r="I306" s="244"/>
      <c r="J306" s="245"/>
      <c r="K306" s="244"/>
      <c r="L306" s="244"/>
      <c r="M306" s="244"/>
      <c r="N306" s="244"/>
      <c r="O306" s="244"/>
      <c r="P306" s="244"/>
      <c r="Q306" s="244"/>
      <c r="R306" s="244"/>
      <c r="S306" s="244"/>
      <c r="T306" s="246"/>
      <c r="U306" s="246"/>
      <c r="V306" s="244"/>
      <c r="W306" s="247"/>
      <c r="X306" s="248"/>
      <c r="Y306" s="244"/>
      <c r="Z306" s="244"/>
      <c r="AA306" s="244"/>
      <c r="AB306" s="244"/>
      <c r="AC306" s="249"/>
      <c r="AD306" s="249"/>
      <c r="AE306" s="244"/>
      <c r="AF306" s="244"/>
      <c r="AG306" s="244"/>
      <c r="AH306" s="244"/>
      <c r="AI306" s="244"/>
      <c r="AJ306" s="244"/>
      <c r="AK306" s="250"/>
      <c r="AL306" s="244"/>
      <c r="AM306" s="244"/>
      <c r="AN306" s="244"/>
      <c r="AO306" s="251"/>
      <c r="AP306" s="244"/>
      <c r="AQ306" s="244"/>
      <c r="AR306" s="244"/>
      <c r="AS306" s="244"/>
      <c r="AT306" s="252"/>
      <c r="AU306" s="244"/>
      <c r="AV306" s="244"/>
      <c r="AW306" s="244"/>
      <c r="AX306" s="25"/>
      <c r="AY306" s="244"/>
      <c r="AZ306" s="244"/>
      <c r="BA306" s="244"/>
      <c r="BB306" s="244"/>
      <c r="BC306" s="244"/>
      <c r="BD306" s="244"/>
      <c r="BE306" s="244"/>
      <c r="BF306" s="244"/>
      <c r="BG306" s="244"/>
      <c r="BH306" s="244"/>
      <c r="BI306" s="244"/>
      <c r="BJ306" s="242"/>
      <c r="BK306" s="242"/>
      <c r="BL306" s="244"/>
      <c r="BM306" s="244"/>
      <c r="BN306" s="244"/>
      <c r="BO306" s="244"/>
      <c r="BP306" s="244"/>
      <c r="BQ306" s="244"/>
      <c r="BR306" s="244"/>
      <c r="BS306" s="244"/>
      <c r="BT306" s="244"/>
      <c r="BU306" s="242"/>
      <c r="BV306" s="244"/>
    </row>
    <row r="307" customFormat="false" ht="13.8" hidden="false" customHeight="false" outlineLevel="0" collapsed="false">
      <c r="A307" s="241"/>
      <c r="B307" s="242"/>
      <c r="C307" s="242"/>
      <c r="D307" s="242"/>
      <c r="E307" s="242"/>
      <c r="F307" s="242"/>
      <c r="G307" s="244"/>
      <c r="H307" s="244"/>
      <c r="I307" s="244"/>
      <c r="J307" s="245"/>
      <c r="K307" s="244"/>
      <c r="L307" s="244"/>
      <c r="M307" s="244"/>
      <c r="N307" s="244"/>
      <c r="O307" s="244"/>
      <c r="P307" s="244"/>
      <c r="Q307" s="244"/>
      <c r="R307" s="244"/>
      <c r="S307" s="244"/>
      <c r="T307" s="246"/>
      <c r="U307" s="246"/>
      <c r="V307" s="244"/>
      <c r="W307" s="247"/>
      <c r="X307" s="248"/>
      <c r="Y307" s="244"/>
      <c r="Z307" s="244"/>
      <c r="AA307" s="244"/>
      <c r="AB307" s="244"/>
      <c r="AC307" s="249"/>
      <c r="AD307" s="249"/>
      <c r="AE307" s="244"/>
      <c r="AF307" s="244"/>
      <c r="AG307" s="244"/>
      <c r="AH307" s="244"/>
      <c r="AI307" s="244"/>
      <c r="AJ307" s="244"/>
      <c r="AK307" s="250"/>
      <c r="AL307" s="244"/>
      <c r="AM307" s="244"/>
      <c r="AN307" s="244"/>
      <c r="AO307" s="251"/>
      <c r="AP307" s="244"/>
      <c r="AQ307" s="244"/>
      <c r="AR307" s="244"/>
      <c r="AS307" s="244"/>
      <c r="AT307" s="252"/>
      <c r="AU307" s="244"/>
      <c r="AV307" s="244"/>
      <c r="AW307" s="244"/>
      <c r="AX307" s="25"/>
      <c r="AY307" s="244"/>
      <c r="AZ307" s="244"/>
      <c r="BA307" s="244"/>
      <c r="BB307" s="244"/>
      <c r="BC307" s="244"/>
      <c r="BD307" s="244"/>
      <c r="BE307" s="244"/>
      <c r="BF307" s="244"/>
      <c r="BG307" s="244"/>
      <c r="BH307" s="244"/>
      <c r="BI307" s="244"/>
      <c r="BJ307" s="242"/>
      <c r="BK307" s="242"/>
      <c r="BL307" s="244"/>
      <c r="BM307" s="244"/>
      <c r="BN307" s="244"/>
      <c r="BO307" s="244"/>
      <c r="BP307" s="244"/>
      <c r="BQ307" s="244"/>
      <c r="BR307" s="244"/>
      <c r="BS307" s="244"/>
      <c r="BT307" s="244"/>
      <c r="BU307" s="242"/>
      <c r="BV307" s="244"/>
    </row>
    <row r="308" customFormat="false" ht="13.8" hidden="false" customHeight="false" outlineLevel="0" collapsed="false">
      <c r="A308" s="241"/>
      <c r="B308" s="242"/>
      <c r="C308" s="242"/>
      <c r="D308" s="242"/>
      <c r="E308" s="242"/>
      <c r="F308" s="242"/>
      <c r="G308" s="244"/>
      <c r="H308" s="244"/>
      <c r="I308" s="244"/>
      <c r="J308" s="245"/>
      <c r="K308" s="244"/>
      <c r="L308" s="244"/>
      <c r="M308" s="244"/>
      <c r="N308" s="244"/>
      <c r="O308" s="244"/>
      <c r="P308" s="244"/>
      <c r="Q308" s="244"/>
      <c r="R308" s="244"/>
      <c r="S308" s="244"/>
      <c r="T308" s="246"/>
      <c r="U308" s="246"/>
      <c r="V308" s="244"/>
      <c r="W308" s="247"/>
      <c r="X308" s="248"/>
      <c r="Y308" s="244"/>
      <c r="Z308" s="244"/>
      <c r="AA308" s="244"/>
      <c r="AB308" s="244"/>
      <c r="AC308" s="249"/>
      <c r="AD308" s="249"/>
      <c r="AE308" s="244"/>
      <c r="AF308" s="244"/>
      <c r="AG308" s="244"/>
      <c r="AH308" s="244"/>
      <c r="AI308" s="244"/>
      <c r="AJ308" s="244"/>
      <c r="AK308" s="250"/>
      <c r="AL308" s="244"/>
      <c r="AM308" s="244"/>
      <c r="AN308" s="244"/>
      <c r="AO308" s="251"/>
      <c r="AP308" s="244"/>
      <c r="AQ308" s="244"/>
      <c r="AR308" s="244"/>
      <c r="AS308" s="244"/>
      <c r="AT308" s="252"/>
      <c r="AU308" s="244"/>
      <c r="AV308" s="244"/>
      <c r="AW308" s="244"/>
      <c r="AX308" s="25"/>
      <c r="AY308" s="244"/>
      <c r="AZ308" s="244"/>
      <c r="BA308" s="244"/>
      <c r="BB308" s="244"/>
      <c r="BC308" s="244"/>
      <c r="BD308" s="244"/>
      <c r="BE308" s="244"/>
      <c r="BF308" s="244"/>
      <c r="BG308" s="244"/>
      <c r="BH308" s="244"/>
      <c r="BI308" s="244"/>
      <c r="BJ308" s="242"/>
      <c r="BK308" s="242"/>
      <c r="BL308" s="244"/>
      <c r="BM308" s="244"/>
      <c r="BN308" s="244"/>
      <c r="BO308" s="244"/>
      <c r="BP308" s="244"/>
      <c r="BQ308" s="244"/>
      <c r="BR308" s="244"/>
      <c r="BS308" s="244"/>
      <c r="BT308" s="244"/>
      <c r="BU308" s="242"/>
      <c r="BV308" s="244"/>
    </row>
    <row r="309" customFormat="false" ht="13.8" hidden="false" customHeight="false" outlineLevel="0" collapsed="false">
      <c r="A309" s="241"/>
      <c r="B309" s="242"/>
      <c r="C309" s="242"/>
      <c r="D309" s="242"/>
      <c r="E309" s="242"/>
      <c r="F309" s="242"/>
      <c r="G309" s="244"/>
      <c r="H309" s="244"/>
      <c r="I309" s="244"/>
      <c r="J309" s="245"/>
      <c r="K309" s="244"/>
      <c r="L309" s="244"/>
      <c r="M309" s="244"/>
      <c r="N309" s="244"/>
      <c r="O309" s="244"/>
      <c r="P309" s="244"/>
      <c r="Q309" s="244"/>
      <c r="R309" s="244"/>
      <c r="S309" s="244"/>
      <c r="T309" s="246"/>
      <c r="U309" s="246"/>
      <c r="V309" s="244"/>
      <c r="W309" s="247"/>
      <c r="X309" s="248"/>
      <c r="Y309" s="244"/>
      <c r="Z309" s="244"/>
      <c r="AA309" s="244"/>
      <c r="AB309" s="244"/>
      <c r="AC309" s="249"/>
      <c r="AD309" s="249"/>
      <c r="AE309" s="244"/>
      <c r="AF309" s="244"/>
      <c r="AG309" s="244"/>
      <c r="AH309" s="244"/>
      <c r="AI309" s="244"/>
      <c r="AJ309" s="244"/>
      <c r="AK309" s="250"/>
      <c r="AL309" s="244"/>
      <c r="AM309" s="244"/>
      <c r="AN309" s="244"/>
      <c r="AO309" s="251"/>
      <c r="AP309" s="244"/>
      <c r="AQ309" s="244"/>
      <c r="AR309" s="244"/>
      <c r="AS309" s="244"/>
      <c r="AT309" s="252"/>
      <c r="AU309" s="244"/>
      <c r="AV309" s="244"/>
      <c r="AW309" s="244"/>
      <c r="AX309" s="25"/>
      <c r="AY309" s="244"/>
      <c r="AZ309" s="244"/>
      <c r="BA309" s="244"/>
      <c r="BB309" s="244"/>
      <c r="BC309" s="244"/>
      <c r="BD309" s="244"/>
      <c r="BE309" s="244"/>
      <c r="BF309" s="244"/>
      <c r="BG309" s="244"/>
      <c r="BH309" s="244"/>
      <c r="BI309" s="244"/>
      <c r="BJ309" s="242"/>
      <c r="BK309" s="242"/>
      <c r="BL309" s="244"/>
      <c r="BM309" s="244"/>
      <c r="BN309" s="244"/>
      <c r="BO309" s="244"/>
      <c r="BP309" s="244"/>
      <c r="BQ309" s="244"/>
      <c r="BR309" s="244"/>
      <c r="BS309" s="244"/>
      <c r="BT309" s="244"/>
      <c r="BU309" s="242"/>
      <c r="BV309" s="244"/>
    </row>
    <row r="310" customFormat="false" ht="13.8" hidden="false" customHeight="false" outlineLevel="0" collapsed="false">
      <c r="A310" s="241"/>
      <c r="B310" s="242"/>
      <c r="C310" s="242"/>
      <c r="D310" s="242"/>
      <c r="E310" s="242"/>
      <c r="F310" s="242"/>
      <c r="G310" s="244"/>
      <c r="H310" s="244"/>
      <c r="I310" s="244"/>
      <c r="J310" s="245"/>
      <c r="K310" s="244"/>
      <c r="L310" s="244"/>
      <c r="M310" s="244"/>
      <c r="N310" s="244"/>
      <c r="O310" s="244"/>
      <c r="P310" s="244"/>
      <c r="Q310" s="244"/>
      <c r="R310" s="244"/>
      <c r="S310" s="244"/>
      <c r="T310" s="246"/>
      <c r="U310" s="246"/>
      <c r="V310" s="244"/>
      <c r="W310" s="247"/>
      <c r="X310" s="248"/>
      <c r="Y310" s="244"/>
      <c r="Z310" s="244"/>
      <c r="AA310" s="244"/>
      <c r="AB310" s="244"/>
      <c r="AC310" s="249"/>
      <c r="AD310" s="249"/>
      <c r="AE310" s="244"/>
      <c r="AF310" s="244"/>
      <c r="AG310" s="244"/>
      <c r="AH310" s="244"/>
      <c r="AI310" s="244"/>
      <c r="AJ310" s="244"/>
      <c r="AK310" s="250"/>
      <c r="AL310" s="244"/>
      <c r="AM310" s="244"/>
      <c r="AN310" s="244"/>
      <c r="AO310" s="251"/>
      <c r="AP310" s="244"/>
      <c r="AQ310" s="244"/>
      <c r="AR310" s="244"/>
      <c r="AS310" s="244"/>
      <c r="AT310" s="252"/>
      <c r="AU310" s="244"/>
      <c r="AV310" s="244"/>
      <c r="AW310" s="244"/>
      <c r="AX310" s="25"/>
      <c r="AY310" s="244"/>
      <c r="AZ310" s="244"/>
      <c r="BA310" s="244"/>
      <c r="BB310" s="244"/>
      <c r="BC310" s="244"/>
      <c r="BD310" s="244"/>
      <c r="BE310" s="244"/>
      <c r="BF310" s="244"/>
      <c r="BG310" s="244"/>
      <c r="BH310" s="244"/>
      <c r="BI310" s="244"/>
      <c r="BJ310" s="242"/>
      <c r="BK310" s="242"/>
      <c r="BL310" s="244"/>
      <c r="BM310" s="244"/>
      <c r="BN310" s="244"/>
      <c r="BO310" s="244"/>
      <c r="BP310" s="244"/>
      <c r="BQ310" s="244"/>
      <c r="BR310" s="244"/>
      <c r="BS310" s="244"/>
      <c r="BT310" s="244"/>
      <c r="BU310" s="242"/>
      <c r="BV310" s="244"/>
    </row>
    <row r="311" customFormat="false" ht="13.8" hidden="false" customHeight="false" outlineLevel="0" collapsed="false">
      <c r="A311" s="241"/>
      <c r="B311" s="242"/>
      <c r="C311" s="242"/>
      <c r="D311" s="242"/>
      <c r="E311" s="242"/>
      <c r="F311" s="242"/>
      <c r="G311" s="244"/>
      <c r="H311" s="244"/>
      <c r="I311" s="244"/>
      <c r="J311" s="245"/>
      <c r="K311" s="244"/>
      <c r="L311" s="244"/>
      <c r="M311" s="244"/>
      <c r="N311" s="244"/>
      <c r="O311" s="244"/>
      <c r="P311" s="244"/>
      <c r="Q311" s="244"/>
      <c r="R311" s="244"/>
      <c r="S311" s="244"/>
      <c r="T311" s="246"/>
      <c r="U311" s="246"/>
      <c r="V311" s="244"/>
      <c r="W311" s="247"/>
      <c r="X311" s="248"/>
      <c r="Y311" s="244"/>
      <c r="Z311" s="244"/>
      <c r="AA311" s="244"/>
      <c r="AB311" s="244"/>
      <c r="AC311" s="249"/>
      <c r="AD311" s="249"/>
      <c r="AE311" s="244"/>
      <c r="AF311" s="244"/>
      <c r="AG311" s="244"/>
      <c r="AH311" s="244"/>
      <c r="AI311" s="244"/>
      <c r="AJ311" s="244"/>
      <c r="AK311" s="250"/>
      <c r="AL311" s="244"/>
      <c r="AM311" s="244"/>
      <c r="AN311" s="244"/>
      <c r="AO311" s="251"/>
      <c r="AP311" s="244"/>
      <c r="AQ311" s="244"/>
      <c r="AR311" s="244"/>
      <c r="AS311" s="244"/>
      <c r="AT311" s="252"/>
      <c r="AU311" s="244"/>
      <c r="AV311" s="244"/>
      <c r="AW311" s="244"/>
      <c r="AX311" s="25"/>
      <c r="AY311" s="244"/>
      <c r="AZ311" s="244"/>
      <c r="BA311" s="244"/>
      <c r="BB311" s="244"/>
      <c r="BC311" s="244"/>
      <c r="BD311" s="244"/>
      <c r="BE311" s="244"/>
      <c r="BF311" s="244"/>
      <c r="BG311" s="244"/>
      <c r="BH311" s="244"/>
      <c r="BI311" s="244"/>
      <c r="BJ311" s="242"/>
      <c r="BK311" s="242"/>
      <c r="BL311" s="244"/>
      <c r="BM311" s="244"/>
      <c r="BN311" s="244"/>
      <c r="BO311" s="244"/>
      <c r="BP311" s="244"/>
      <c r="BQ311" s="244"/>
      <c r="BR311" s="244"/>
      <c r="BS311" s="244"/>
      <c r="BT311" s="244"/>
      <c r="BU311" s="242"/>
      <c r="BV311" s="244"/>
    </row>
    <row r="312" customFormat="false" ht="13.8" hidden="false" customHeight="false" outlineLevel="0" collapsed="false">
      <c r="A312" s="241"/>
      <c r="B312" s="242"/>
      <c r="C312" s="242"/>
      <c r="D312" s="242"/>
      <c r="E312" s="242"/>
      <c r="F312" s="242"/>
      <c r="G312" s="244"/>
      <c r="H312" s="244"/>
      <c r="I312" s="244"/>
      <c r="J312" s="245"/>
      <c r="K312" s="244"/>
      <c r="L312" s="244"/>
      <c r="M312" s="244"/>
      <c r="N312" s="244"/>
      <c r="O312" s="244"/>
      <c r="P312" s="244"/>
      <c r="Q312" s="244"/>
      <c r="R312" s="244"/>
      <c r="S312" s="244"/>
      <c r="T312" s="246"/>
      <c r="U312" s="246"/>
      <c r="V312" s="244"/>
      <c r="W312" s="247"/>
      <c r="X312" s="248"/>
      <c r="Y312" s="244"/>
      <c r="Z312" s="244"/>
      <c r="AA312" s="244"/>
      <c r="AB312" s="244"/>
      <c r="AC312" s="249"/>
      <c r="AD312" s="249"/>
      <c r="AE312" s="244"/>
      <c r="AF312" s="244"/>
      <c r="AG312" s="244"/>
      <c r="AH312" s="244"/>
      <c r="AI312" s="244"/>
      <c r="AJ312" s="244"/>
      <c r="AK312" s="250"/>
      <c r="AL312" s="244"/>
      <c r="AM312" s="244"/>
      <c r="AN312" s="244"/>
      <c r="AO312" s="251"/>
      <c r="AP312" s="244"/>
      <c r="AQ312" s="244"/>
      <c r="AR312" s="244"/>
      <c r="AS312" s="244"/>
      <c r="AT312" s="252"/>
      <c r="AU312" s="244"/>
      <c r="AV312" s="244"/>
      <c r="AW312" s="244"/>
      <c r="AX312" s="25"/>
      <c r="AY312" s="244"/>
      <c r="AZ312" s="244"/>
      <c r="BA312" s="244"/>
      <c r="BB312" s="244"/>
      <c r="BC312" s="244"/>
      <c r="BD312" s="244"/>
      <c r="BE312" s="244"/>
      <c r="BF312" s="244"/>
      <c r="BG312" s="244"/>
      <c r="BH312" s="244"/>
      <c r="BI312" s="244"/>
      <c r="BJ312" s="242"/>
      <c r="BK312" s="242"/>
      <c r="BL312" s="244"/>
      <c r="BM312" s="244"/>
      <c r="BN312" s="244"/>
      <c r="BO312" s="244"/>
      <c r="BP312" s="244"/>
      <c r="BQ312" s="244"/>
      <c r="BR312" s="244"/>
      <c r="BS312" s="244"/>
      <c r="BT312" s="244"/>
      <c r="BU312" s="242"/>
      <c r="BV312" s="244"/>
    </row>
    <row r="313" customFormat="false" ht="13.8" hidden="false" customHeight="false" outlineLevel="0" collapsed="false">
      <c r="A313" s="241"/>
      <c r="B313" s="242"/>
      <c r="C313" s="242"/>
      <c r="D313" s="242"/>
      <c r="E313" s="242"/>
      <c r="F313" s="242"/>
      <c r="G313" s="244"/>
      <c r="H313" s="244"/>
      <c r="I313" s="244"/>
      <c r="J313" s="245"/>
      <c r="K313" s="244"/>
      <c r="L313" s="244"/>
      <c r="M313" s="244"/>
      <c r="N313" s="244"/>
      <c r="O313" s="244"/>
      <c r="P313" s="244"/>
      <c r="Q313" s="244"/>
      <c r="R313" s="244"/>
      <c r="S313" s="244"/>
      <c r="T313" s="246"/>
      <c r="U313" s="246"/>
      <c r="V313" s="244"/>
      <c r="W313" s="247"/>
      <c r="X313" s="248"/>
      <c r="Y313" s="244"/>
      <c r="Z313" s="244"/>
      <c r="AA313" s="244"/>
      <c r="AB313" s="244"/>
      <c r="AC313" s="249"/>
      <c r="AD313" s="249"/>
      <c r="AE313" s="244"/>
      <c r="AF313" s="244"/>
      <c r="AG313" s="244"/>
      <c r="AH313" s="244"/>
      <c r="AI313" s="244"/>
      <c r="AJ313" s="244"/>
      <c r="AK313" s="250"/>
      <c r="AL313" s="244"/>
      <c r="AM313" s="244"/>
      <c r="AN313" s="244"/>
      <c r="AO313" s="251"/>
      <c r="AP313" s="244"/>
      <c r="AQ313" s="244"/>
      <c r="AR313" s="244"/>
      <c r="AS313" s="244"/>
      <c r="AT313" s="252"/>
      <c r="AU313" s="244"/>
      <c r="AV313" s="244"/>
      <c r="AW313" s="244"/>
      <c r="AX313" s="25"/>
      <c r="AY313" s="244"/>
      <c r="AZ313" s="244"/>
      <c r="BA313" s="244"/>
      <c r="BB313" s="244"/>
      <c r="BC313" s="244"/>
      <c r="BD313" s="244"/>
      <c r="BE313" s="244"/>
      <c r="BF313" s="244"/>
      <c r="BG313" s="244"/>
      <c r="BH313" s="244"/>
      <c r="BI313" s="244"/>
      <c r="BJ313" s="242"/>
      <c r="BK313" s="242"/>
      <c r="BL313" s="244"/>
      <c r="BM313" s="244"/>
      <c r="BN313" s="244"/>
      <c r="BO313" s="244"/>
      <c r="BP313" s="244"/>
      <c r="BQ313" s="244"/>
      <c r="BR313" s="244"/>
      <c r="BS313" s="244"/>
      <c r="BT313" s="244"/>
      <c r="BU313" s="242"/>
      <c r="BV313" s="244"/>
    </row>
    <row r="314" customFormat="false" ht="13.8" hidden="false" customHeight="false" outlineLevel="0" collapsed="false">
      <c r="A314" s="241"/>
      <c r="B314" s="242"/>
      <c r="C314" s="242"/>
      <c r="D314" s="242"/>
      <c r="E314" s="242"/>
      <c r="F314" s="242"/>
      <c r="G314" s="244"/>
      <c r="H314" s="244"/>
      <c r="I314" s="244"/>
      <c r="J314" s="245"/>
      <c r="K314" s="244"/>
      <c r="L314" s="244"/>
      <c r="M314" s="244"/>
      <c r="N314" s="244"/>
      <c r="O314" s="244"/>
      <c r="P314" s="244"/>
      <c r="Q314" s="244"/>
      <c r="R314" s="244"/>
      <c r="S314" s="244"/>
      <c r="T314" s="246"/>
      <c r="U314" s="246"/>
      <c r="V314" s="244"/>
      <c r="W314" s="247"/>
      <c r="X314" s="248"/>
      <c r="Y314" s="244"/>
      <c r="Z314" s="244"/>
      <c r="AA314" s="244"/>
      <c r="AB314" s="244"/>
      <c r="AC314" s="249"/>
      <c r="AD314" s="249"/>
      <c r="AE314" s="244"/>
      <c r="AF314" s="244"/>
      <c r="AG314" s="244"/>
      <c r="AH314" s="244"/>
      <c r="AI314" s="244"/>
      <c r="AJ314" s="244"/>
      <c r="AK314" s="250"/>
      <c r="AL314" s="244"/>
      <c r="AM314" s="244"/>
      <c r="AN314" s="244"/>
      <c r="AO314" s="251"/>
      <c r="AP314" s="244"/>
      <c r="AQ314" s="244"/>
      <c r="AR314" s="244"/>
      <c r="AS314" s="244"/>
      <c r="AT314" s="252"/>
      <c r="AU314" s="244"/>
      <c r="AV314" s="244"/>
      <c r="AW314" s="244"/>
      <c r="AX314" s="25"/>
      <c r="AY314" s="244"/>
      <c r="AZ314" s="244"/>
      <c r="BA314" s="244"/>
      <c r="BB314" s="244"/>
      <c r="BC314" s="244"/>
      <c r="BD314" s="244"/>
      <c r="BE314" s="244"/>
      <c r="BF314" s="244"/>
      <c r="BG314" s="244"/>
      <c r="BH314" s="244"/>
      <c r="BI314" s="244"/>
      <c r="BJ314" s="242"/>
      <c r="BK314" s="242"/>
      <c r="BL314" s="244"/>
      <c r="BM314" s="244"/>
      <c r="BN314" s="244"/>
      <c r="BO314" s="244"/>
      <c r="BP314" s="244"/>
      <c r="BQ314" s="244"/>
      <c r="BR314" s="244"/>
      <c r="BS314" s="244"/>
      <c r="BT314" s="244"/>
      <c r="BU314" s="242"/>
      <c r="BV314" s="244"/>
    </row>
    <row r="315" customFormat="false" ht="13.8" hidden="false" customHeight="false" outlineLevel="0" collapsed="false">
      <c r="A315" s="241"/>
      <c r="B315" s="242"/>
      <c r="C315" s="242"/>
      <c r="D315" s="242"/>
      <c r="E315" s="242"/>
      <c r="F315" s="242"/>
      <c r="G315" s="244"/>
      <c r="H315" s="244"/>
      <c r="I315" s="244"/>
      <c r="J315" s="245"/>
      <c r="K315" s="244"/>
      <c r="L315" s="244"/>
      <c r="M315" s="244"/>
      <c r="N315" s="244"/>
      <c r="O315" s="244"/>
      <c r="P315" s="244"/>
      <c r="Q315" s="244"/>
      <c r="R315" s="244"/>
      <c r="S315" s="244"/>
      <c r="T315" s="246"/>
      <c r="U315" s="246"/>
      <c r="V315" s="244"/>
      <c r="W315" s="247"/>
      <c r="X315" s="248"/>
      <c r="Y315" s="244"/>
      <c r="Z315" s="244"/>
      <c r="AA315" s="244"/>
      <c r="AB315" s="244"/>
      <c r="AC315" s="249"/>
      <c r="AD315" s="249"/>
      <c r="AE315" s="244"/>
      <c r="AF315" s="244"/>
      <c r="AG315" s="244"/>
      <c r="AH315" s="244"/>
      <c r="AI315" s="244"/>
      <c r="AJ315" s="244"/>
      <c r="AK315" s="250"/>
      <c r="AL315" s="244"/>
      <c r="AM315" s="244"/>
      <c r="AN315" s="244"/>
      <c r="AO315" s="251"/>
      <c r="AP315" s="244"/>
      <c r="AQ315" s="244"/>
      <c r="AR315" s="244"/>
      <c r="AS315" s="244"/>
      <c r="AT315" s="252"/>
      <c r="AU315" s="244"/>
      <c r="AV315" s="244"/>
      <c r="AW315" s="244"/>
      <c r="AX315" s="25"/>
      <c r="AY315" s="244"/>
      <c r="AZ315" s="244"/>
      <c r="BA315" s="244"/>
      <c r="BB315" s="244"/>
      <c r="BC315" s="244"/>
      <c r="BD315" s="244"/>
      <c r="BE315" s="244"/>
      <c r="BF315" s="244"/>
      <c r="BG315" s="244"/>
      <c r="BH315" s="244"/>
      <c r="BI315" s="244"/>
      <c r="BJ315" s="242"/>
      <c r="BK315" s="242"/>
      <c r="BL315" s="244"/>
      <c r="BM315" s="244"/>
      <c r="BN315" s="244"/>
      <c r="BO315" s="244"/>
      <c r="BP315" s="244"/>
      <c r="BQ315" s="244"/>
      <c r="BR315" s="244"/>
      <c r="BS315" s="244"/>
      <c r="BT315" s="244"/>
      <c r="BU315" s="242"/>
      <c r="BV315" s="244"/>
    </row>
    <row r="316" customFormat="false" ht="13.8" hidden="false" customHeight="false" outlineLevel="0" collapsed="false">
      <c r="A316" s="241"/>
      <c r="B316" s="242"/>
      <c r="C316" s="242"/>
      <c r="D316" s="242"/>
      <c r="E316" s="242"/>
      <c r="F316" s="242"/>
      <c r="G316" s="244"/>
      <c r="H316" s="244"/>
      <c r="I316" s="244"/>
      <c r="J316" s="245"/>
      <c r="K316" s="244"/>
      <c r="L316" s="244"/>
      <c r="M316" s="244"/>
      <c r="N316" s="244"/>
      <c r="O316" s="244"/>
      <c r="P316" s="244"/>
      <c r="Q316" s="244"/>
      <c r="R316" s="244"/>
      <c r="S316" s="244"/>
      <c r="T316" s="246"/>
      <c r="U316" s="246"/>
      <c r="V316" s="244"/>
      <c r="W316" s="247"/>
      <c r="X316" s="248"/>
      <c r="Y316" s="244"/>
      <c r="Z316" s="244"/>
      <c r="AA316" s="244"/>
      <c r="AB316" s="244"/>
      <c r="AC316" s="249"/>
      <c r="AD316" s="249"/>
      <c r="AE316" s="244"/>
      <c r="AF316" s="244"/>
      <c r="AG316" s="244"/>
      <c r="AH316" s="244"/>
      <c r="AI316" s="244"/>
      <c r="AJ316" s="244"/>
      <c r="AK316" s="250"/>
      <c r="AL316" s="244"/>
      <c r="AM316" s="244"/>
      <c r="AN316" s="244"/>
      <c r="AO316" s="251"/>
      <c r="AP316" s="244"/>
      <c r="AQ316" s="244"/>
      <c r="AR316" s="244"/>
      <c r="AS316" s="244"/>
      <c r="AT316" s="252"/>
      <c r="AU316" s="244"/>
      <c r="AV316" s="244"/>
      <c r="AW316" s="244"/>
      <c r="AX316" s="25"/>
      <c r="AY316" s="244"/>
      <c r="AZ316" s="244"/>
      <c r="BA316" s="244"/>
      <c r="BB316" s="244"/>
      <c r="BC316" s="244"/>
      <c r="BD316" s="244"/>
      <c r="BE316" s="244"/>
      <c r="BF316" s="244"/>
      <c r="BG316" s="244"/>
      <c r="BH316" s="244"/>
      <c r="BI316" s="244"/>
      <c r="BJ316" s="242"/>
      <c r="BK316" s="242"/>
      <c r="BL316" s="244"/>
      <c r="BM316" s="244"/>
      <c r="BN316" s="244"/>
      <c r="BO316" s="244"/>
      <c r="BP316" s="244"/>
      <c r="BQ316" s="244"/>
      <c r="BR316" s="244"/>
      <c r="BS316" s="244"/>
      <c r="BT316" s="244"/>
      <c r="BU316" s="242"/>
      <c r="BV316" s="244"/>
    </row>
    <row r="317" customFormat="false" ht="13.8" hidden="false" customHeight="false" outlineLevel="0" collapsed="false">
      <c r="A317" s="241"/>
      <c r="B317" s="242"/>
      <c r="C317" s="242"/>
      <c r="D317" s="242"/>
      <c r="E317" s="242"/>
      <c r="F317" s="242"/>
      <c r="G317" s="244"/>
      <c r="H317" s="244"/>
      <c r="I317" s="244"/>
      <c r="J317" s="245"/>
      <c r="K317" s="244"/>
      <c r="L317" s="244"/>
      <c r="M317" s="244"/>
      <c r="N317" s="244"/>
      <c r="O317" s="244"/>
      <c r="P317" s="244"/>
      <c r="Q317" s="244"/>
      <c r="R317" s="244"/>
      <c r="S317" s="244"/>
      <c r="T317" s="246"/>
      <c r="U317" s="246"/>
      <c r="V317" s="244"/>
      <c r="W317" s="247"/>
      <c r="X317" s="248"/>
      <c r="Y317" s="244"/>
      <c r="Z317" s="244"/>
      <c r="AA317" s="244"/>
      <c r="AB317" s="244"/>
      <c r="AC317" s="249"/>
      <c r="AD317" s="249"/>
      <c r="AE317" s="244"/>
      <c r="AF317" s="244"/>
      <c r="AG317" s="244"/>
      <c r="AH317" s="244"/>
      <c r="AI317" s="244"/>
      <c r="AJ317" s="244"/>
      <c r="AK317" s="250"/>
      <c r="AL317" s="244"/>
      <c r="AM317" s="244"/>
      <c r="AN317" s="244"/>
      <c r="AO317" s="251"/>
      <c r="AP317" s="244"/>
      <c r="AQ317" s="244"/>
      <c r="AR317" s="244"/>
      <c r="AS317" s="244"/>
      <c r="AT317" s="252"/>
      <c r="AU317" s="244"/>
      <c r="AV317" s="244"/>
      <c r="AW317" s="244"/>
      <c r="AX317" s="25"/>
      <c r="AY317" s="244"/>
      <c r="AZ317" s="244"/>
      <c r="BA317" s="244"/>
      <c r="BB317" s="244"/>
      <c r="BC317" s="244"/>
      <c r="BD317" s="244"/>
      <c r="BE317" s="244"/>
      <c r="BF317" s="244"/>
      <c r="BG317" s="244"/>
      <c r="BH317" s="244"/>
      <c r="BI317" s="244"/>
      <c r="BJ317" s="242"/>
      <c r="BK317" s="242"/>
      <c r="BL317" s="244"/>
      <c r="BM317" s="244"/>
      <c r="BN317" s="244"/>
      <c r="BO317" s="244"/>
      <c r="BP317" s="244"/>
      <c r="BQ317" s="244"/>
      <c r="BR317" s="244"/>
      <c r="BS317" s="244"/>
      <c r="BT317" s="244"/>
      <c r="BU317" s="242"/>
      <c r="BV317" s="244"/>
    </row>
    <row r="318" customFormat="false" ht="13.8" hidden="false" customHeight="false" outlineLevel="0" collapsed="false">
      <c r="A318" s="241"/>
      <c r="B318" s="242"/>
      <c r="C318" s="242"/>
      <c r="D318" s="242"/>
      <c r="E318" s="242"/>
      <c r="F318" s="242"/>
      <c r="G318" s="244"/>
      <c r="H318" s="244"/>
      <c r="I318" s="244"/>
      <c r="J318" s="245"/>
      <c r="K318" s="244"/>
      <c r="L318" s="244"/>
      <c r="M318" s="244"/>
      <c r="N318" s="244"/>
      <c r="O318" s="244"/>
      <c r="P318" s="244"/>
      <c r="Q318" s="244"/>
      <c r="R318" s="244"/>
      <c r="S318" s="244"/>
      <c r="T318" s="246"/>
      <c r="U318" s="246"/>
      <c r="V318" s="244"/>
      <c r="W318" s="247"/>
      <c r="X318" s="248"/>
      <c r="Y318" s="244"/>
      <c r="Z318" s="244"/>
      <c r="AA318" s="244"/>
      <c r="AB318" s="244"/>
      <c r="AC318" s="249"/>
      <c r="AD318" s="249"/>
      <c r="AE318" s="244"/>
      <c r="AF318" s="244"/>
      <c r="AG318" s="244"/>
      <c r="AH318" s="244"/>
      <c r="AI318" s="244"/>
      <c r="AJ318" s="244"/>
      <c r="AK318" s="250"/>
      <c r="AL318" s="244"/>
      <c r="AM318" s="244"/>
      <c r="AN318" s="244"/>
      <c r="AO318" s="251"/>
      <c r="AP318" s="244"/>
      <c r="AQ318" s="244"/>
      <c r="AR318" s="244"/>
      <c r="AS318" s="244"/>
      <c r="AT318" s="252"/>
      <c r="AU318" s="244"/>
      <c r="AV318" s="244"/>
      <c r="AW318" s="244"/>
      <c r="AX318" s="25"/>
      <c r="AY318" s="244"/>
      <c r="AZ318" s="244"/>
      <c r="BA318" s="244"/>
      <c r="BB318" s="244"/>
      <c r="BC318" s="244"/>
      <c r="BD318" s="244"/>
      <c r="BE318" s="244"/>
      <c r="BF318" s="244"/>
      <c r="BG318" s="244"/>
      <c r="BH318" s="244"/>
      <c r="BI318" s="244"/>
      <c r="BJ318" s="242"/>
      <c r="BK318" s="242"/>
      <c r="BL318" s="244"/>
      <c r="BM318" s="244"/>
      <c r="BN318" s="244"/>
      <c r="BO318" s="244"/>
      <c r="BP318" s="244"/>
      <c r="BQ318" s="244"/>
      <c r="BR318" s="244"/>
      <c r="BS318" s="244"/>
      <c r="BT318" s="244"/>
      <c r="BU318" s="242"/>
      <c r="BV318" s="244"/>
    </row>
    <row r="319" customFormat="false" ht="13.8" hidden="false" customHeight="false" outlineLevel="0" collapsed="false">
      <c r="A319" s="241"/>
      <c r="B319" s="242"/>
      <c r="C319" s="242"/>
      <c r="D319" s="242"/>
      <c r="E319" s="242"/>
      <c r="F319" s="242"/>
      <c r="G319" s="244"/>
      <c r="H319" s="244"/>
      <c r="I319" s="244"/>
      <c r="J319" s="245"/>
      <c r="K319" s="244"/>
      <c r="L319" s="244"/>
      <c r="M319" s="244"/>
      <c r="N319" s="244"/>
      <c r="O319" s="244"/>
      <c r="P319" s="244"/>
      <c r="Q319" s="244"/>
      <c r="R319" s="244"/>
      <c r="S319" s="244"/>
      <c r="T319" s="246"/>
      <c r="U319" s="246"/>
      <c r="V319" s="244"/>
      <c r="W319" s="247"/>
      <c r="X319" s="248"/>
      <c r="Y319" s="244"/>
      <c r="Z319" s="244"/>
      <c r="AA319" s="244"/>
      <c r="AB319" s="244"/>
      <c r="AC319" s="249"/>
      <c r="AD319" s="249"/>
      <c r="AE319" s="244"/>
      <c r="AF319" s="244"/>
      <c r="AG319" s="244"/>
      <c r="AH319" s="244"/>
      <c r="AI319" s="244"/>
      <c r="AJ319" s="244"/>
      <c r="AK319" s="250"/>
      <c r="AL319" s="244"/>
      <c r="AM319" s="244"/>
      <c r="AN319" s="244"/>
      <c r="AO319" s="251"/>
      <c r="AP319" s="244"/>
      <c r="AQ319" s="244"/>
      <c r="AR319" s="244"/>
      <c r="AS319" s="244"/>
      <c r="AT319" s="252"/>
      <c r="AU319" s="244"/>
      <c r="AV319" s="244"/>
      <c r="AW319" s="244"/>
      <c r="AX319" s="25"/>
      <c r="AY319" s="244"/>
      <c r="AZ319" s="244"/>
      <c r="BA319" s="244"/>
      <c r="BB319" s="244"/>
      <c r="BC319" s="244"/>
      <c r="BD319" s="244"/>
      <c r="BE319" s="244"/>
      <c r="BF319" s="244"/>
      <c r="BG319" s="244"/>
      <c r="BH319" s="244"/>
      <c r="BI319" s="244"/>
      <c r="BJ319" s="242"/>
      <c r="BK319" s="242"/>
      <c r="BL319" s="244"/>
      <c r="BM319" s="244"/>
      <c r="BN319" s="244"/>
      <c r="BO319" s="244"/>
      <c r="BP319" s="244"/>
      <c r="BQ319" s="244"/>
      <c r="BR319" s="244"/>
      <c r="BS319" s="244"/>
      <c r="BT319" s="244"/>
      <c r="BU319" s="242"/>
      <c r="BV319" s="244"/>
    </row>
    <row r="320" customFormat="false" ht="13.8" hidden="false" customHeight="false" outlineLevel="0" collapsed="false">
      <c r="A320" s="241"/>
      <c r="B320" s="242"/>
      <c r="C320" s="242"/>
      <c r="D320" s="242"/>
      <c r="E320" s="242"/>
      <c r="F320" s="242"/>
      <c r="G320" s="244"/>
      <c r="H320" s="244"/>
      <c r="I320" s="244"/>
      <c r="J320" s="245"/>
      <c r="K320" s="244"/>
      <c r="L320" s="244"/>
      <c r="M320" s="244"/>
      <c r="N320" s="244"/>
      <c r="O320" s="244"/>
      <c r="P320" s="244"/>
      <c r="Q320" s="244"/>
      <c r="R320" s="244"/>
      <c r="S320" s="244"/>
      <c r="T320" s="246"/>
      <c r="U320" s="246"/>
      <c r="V320" s="244"/>
      <c r="W320" s="247"/>
      <c r="X320" s="248"/>
      <c r="Y320" s="244"/>
      <c r="Z320" s="244"/>
      <c r="AA320" s="244"/>
      <c r="AB320" s="244"/>
      <c r="AC320" s="249"/>
      <c r="AD320" s="249"/>
      <c r="AE320" s="244"/>
      <c r="AF320" s="244"/>
      <c r="AG320" s="244"/>
      <c r="AH320" s="244"/>
      <c r="AI320" s="244"/>
      <c r="AJ320" s="244"/>
      <c r="AK320" s="250"/>
      <c r="AL320" s="244"/>
      <c r="AM320" s="244"/>
      <c r="AN320" s="244"/>
      <c r="AO320" s="251"/>
      <c r="AP320" s="244"/>
      <c r="AQ320" s="244"/>
      <c r="AR320" s="244"/>
      <c r="AS320" s="244"/>
      <c r="AT320" s="252"/>
      <c r="AU320" s="244"/>
      <c r="AV320" s="244"/>
      <c r="AW320" s="244"/>
      <c r="AX320" s="25"/>
      <c r="AY320" s="244"/>
      <c r="AZ320" s="244"/>
      <c r="BA320" s="244"/>
      <c r="BB320" s="244"/>
      <c r="BC320" s="244"/>
      <c r="BD320" s="244"/>
      <c r="BE320" s="244"/>
      <c r="BF320" s="244"/>
      <c r="BG320" s="244"/>
      <c r="BH320" s="244"/>
      <c r="BI320" s="244"/>
      <c r="BJ320" s="242"/>
      <c r="BK320" s="242"/>
      <c r="BL320" s="244"/>
      <c r="BM320" s="244"/>
      <c r="BN320" s="244"/>
      <c r="BO320" s="244"/>
      <c r="BP320" s="244"/>
      <c r="BQ320" s="244"/>
      <c r="BR320" s="244"/>
      <c r="BS320" s="244"/>
      <c r="BT320" s="244"/>
      <c r="BU320" s="242"/>
      <c r="BV320" s="244"/>
    </row>
    <row r="321" customFormat="false" ht="13.8" hidden="false" customHeight="false" outlineLevel="0" collapsed="false">
      <c r="A321" s="241"/>
      <c r="B321" s="242"/>
      <c r="C321" s="242"/>
      <c r="D321" s="242"/>
      <c r="E321" s="242"/>
      <c r="F321" s="242"/>
      <c r="G321" s="244"/>
      <c r="H321" s="244"/>
      <c r="I321" s="244"/>
      <c r="J321" s="245"/>
      <c r="K321" s="244"/>
      <c r="L321" s="244"/>
      <c r="M321" s="244"/>
      <c r="N321" s="244"/>
      <c r="O321" s="244"/>
      <c r="P321" s="244"/>
      <c r="Q321" s="244"/>
      <c r="R321" s="244"/>
      <c r="S321" s="244"/>
      <c r="T321" s="246"/>
      <c r="U321" s="246"/>
      <c r="V321" s="244"/>
      <c r="W321" s="247"/>
      <c r="X321" s="248"/>
      <c r="Y321" s="244"/>
      <c r="Z321" s="244"/>
      <c r="AA321" s="244"/>
      <c r="AB321" s="244"/>
      <c r="AC321" s="249"/>
      <c r="AD321" s="249"/>
      <c r="AE321" s="244"/>
      <c r="AF321" s="244"/>
      <c r="AG321" s="244"/>
      <c r="AH321" s="244"/>
      <c r="AI321" s="244"/>
      <c r="AJ321" s="244"/>
      <c r="AK321" s="250"/>
      <c r="AL321" s="244"/>
      <c r="AM321" s="244"/>
      <c r="AN321" s="244"/>
      <c r="AO321" s="251"/>
      <c r="AP321" s="244"/>
      <c r="AQ321" s="244"/>
      <c r="AR321" s="244"/>
      <c r="AS321" s="244"/>
      <c r="AT321" s="252"/>
      <c r="AU321" s="244"/>
      <c r="AV321" s="244"/>
      <c r="AW321" s="244"/>
      <c r="AX321" s="25"/>
      <c r="AY321" s="244"/>
      <c r="AZ321" s="244"/>
      <c r="BA321" s="244"/>
      <c r="BB321" s="244"/>
      <c r="BC321" s="244"/>
      <c r="BD321" s="244"/>
      <c r="BE321" s="244"/>
      <c r="BF321" s="244"/>
      <c r="BG321" s="244"/>
      <c r="BH321" s="244"/>
      <c r="BI321" s="244"/>
      <c r="BJ321" s="242"/>
      <c r="BK321" s="242"/>
      <c r="BL321" s="244"/>
      <c r="BM321" s="244"/>
      <c r="BN321" s="244"/>
      <c r="BO321" s="244"/>
      <c r="BP321" s="244"/>
      <c r="BQ321" s="244"/>
      <c r="BR321" s="244"/>
      <c r="BS321" s="244"/>
      <c r="BT321" s="244"/>
      <c r="BU321" s="242"/>
      <c r="BV321" s="244"/>
    </row>
    <row r="322" customFormat="false" ht="13.8" hidden="false" customHeight="false" outlineLevel="0" collapsed="false">
      <c r="A322" s="241"/>
      <c r="B322" s="242"/>
      <c r="C322" s="242"/>
      <c r="D322" s="242"/>
      <c r="E322" s="242"/>
      <c r="F322" s="242"/>
      <c r="G322" s="244"/>
      <c r="H322" s="244"/>
      <c r="I322" s="244"/>
      <c r="J322" s="245"/>
      <c r="K322" s="244"/>
      <c r="L322" s="244"/>
      <c r="M322" s="244"/>
      <c r="N322" s="244"/>
      <c r="O322" s="244"/>
      <c r="P322" s="244"/>
      <c r="Q322" s="244"/>
      <c r="R322" s="244"/>
      <c r="S322" s="244"/>
      <c r="T322" s="246"/>
      <c r="U322" s="246"/>
      <c r="V322" s="244"/>
      <c r="W322" s="247"/>
      <c r="X322" s="248"/>
      <c r="Y322" s="244"/>
      <c r="Z322" s="244"/>
      <c r="AA322" s="244"/>
      <c r="AB322" s="244"/>
      <c r="AC322" s="249"/>
      <c r="AD322" s="249"/>
      <c r="AE322" s="244"/>
      <c r="AF322" s="244"/>
      <c r="AG322" s="244"/>
      <c r="AH322" s="244"/>
      <c r="AI322" s="244"/>
      <c r="AJ322" s="244"/>
      <c r="AK322" s="250"/>
      <c r="AL322" s="244"/>
      <c r="AM322" s="244"/>
      <c r="AN322" s="244"/>
      <c r="AO322" s="251"/>
      <c r="AP322" s="244"/>
      <c r="AQ322" s="244"/>
      <c r="AR322" s="244"/>
      <c r="AS322" s="244"/>
      <c r="AT322" s="252"/>
      <c r="AU322" s="244"/>
      <c r="AV322" s="244"/>
      <c r="AW322" s="244"/>
      <c r="AX322" s="25"/>
      <c r="AY322" s="244"/>
      <c r="AZ322" s="244"/>
      <c r="BA322" s="244"/>
      <c r="BB322" s="244"/>
      <c r="BC322" s="244"/>
      <c r="BD322" s="244"/>
      <c r="BE322" s="244"/>
      <c r="BF322" s="244"/>
      <c r="BG322" s="244"/>
      <c r="BH322" s="244"/>
      <c r="BI322" s="244"/>
      <c r="BJ322" s="242"/>
      <c r="BK322" s="242"/>
      <c r="BL322" s="244"/>
      <c r="BM322" s="244"/>
      <c r="BN322" s="244"/>
      <c r="BO322" s="244"/>
      <c r="BP322" s="244"/>
      <c r="BQ322" s="244"/>
      <c r="BR322" s="244"/>
      <c r="BS322" s="244"/>
      <c r="BT322" s="244"/>
      <c r="BU322" s="242"/>
      <c r="BV322" s="244"/>
    </row>
    <row r="323" customFormat="false" ht="13.8" hidden="false" customHeight="false" outlineLevel="0" collapsed="false">
      <c r="A323" s="241"/>
      <c r="B323" s="242"/>
      <c r="C323" s="242"/>
      <c r="D323" s="242"/>
      <c r="E323" s="242"/>
      <c r="F323" s="242"/>
      <c r="G323" s="244"/>
      <c r="H323" s="244"/>
      <c r="I323" s="244"/>
      <c r="J323" s="245"/>
      <c r="K323" s="244"/>
      <c r="L323" s="244"/>
      <c r="M323" s="244"/>
      <c r="N323" s="244"/>
      <c r="O323" s="244"/>
      <c r="P323" s="244"/>
      <c r="Q323" s="244"/>
      <c r="R323" s="244"/>
      <c r="S323" s="244"/>
      <c r="T323" s="246"/>
      <c r="U323" s="246"/>
      <c r="V323" s="244"/>
      <c r="W323" s="247"/>
      <c r="X323" s="248"/>
      <c r="Y323" s="244"/>
      <c r="Z323" s="244"/>
      <c r="AA323" s="244"/>
      <c r="AB323" s="244"/>
      <c r="AC323" s="249"/>
      <c r="AD323" s="249"/>
      <c r="AE323" s="244"/>
      <c r="AF323" s="244"/>
      <c r="AG323" s="244"/>
      <c r="AH323" s="244"/>
      <c r="AI323" s="244"/>
      <c r="AJ323" s="244"/>
      <c r="AK323" s="250"/>
      <c r="AL323" s="244"/>
      <c r="AM323" s="244"/>
      <c r="AN323" s="244"/>
      <c r="AO323" s="251"/>
      <c r="AP323" s="244"/>
      <c r="AQ323" s="244"/>
      <c r="AR323" s="244"/>
      <c r="AS323" s="244"/>
      <c r="AT323" s="252"/>
      <c r="AU323" s="244"/>
      <c r="AV323" s="244"/>
      <c r="AW323" s="244"/>
      <c r="AX323" s="25"/>
      <c r="AY323" s="244"/>
      <c r="AZ323" s="244"/>
      <c r="BA323" s="244"/>
      <c r="BB323" s="244"/>
      <c r="BC323" s="244"/>
      <c r="BD323" s="244"/>
      <c r="BE323" s="244"/>
      <c r="BF323" s="244"/>
      <c r="BG323" s="244"/>
      <c r="BH323" s="244"/>
      <c r="BI323" s="244"/>
      <c r="BJ323" s="242"/>
      <c r="BK323" s="242"/>
      <c r="BL323" s="244"/>
      <c r="BM323" s="244"/>
      <c r="BN323" s="244"/>
      <c r="BO323" s="244"/>
      <c r="BP323" s="244"/>
      <c r="BQ323" s="244"/>
      <c r="BR323" s="244"/>
      <c r="BS323" s="244"/>
      <c r="BT323" s="244"/>
      <c r="BU323" s="242"/>
      <c r="BV323" s="244"/>
    </row>
    <row r="324" customFormat="false" ht="13.8" hidden="false" customHeight="false" outlineLevel="0" collapsed="false">
      <c r="A324" s="241"/>
      <c r="B324" s="242"/>
      <c r="C324" s="242"/>
      <c r="D324" s="242"/>
      <c r="E324" s="242"/>
      <c r="F324" s="242"/>
      <c r="G324" s="244"/>
      <c r="H324" s="244"/>
      <c r="I324" s="244"/>
      <c r="J324" s="245"/>
      <c r="K324" s="244"/>
      <c r="L324" s="244"/>
      <c r="M324" s="244"/>
      <c r="N324" s="244"/>
      <c r="O324" s="244"/>
      <c r="P324" s="244"/>
      <c r="Q324" s="244"/>
      <c r="R324" s="244"/>
      <c r="S324" s="244"/>
      <c r="T324" s="246"/>
      <c r="U324" s="246"/>
      <c r="V324" s="244"/>
      <c r="W324" s="247"/>
      <c r="X324" s="248"/>
      <c r="Y324" s="244"/>
      <c r="Z324" s="244"/>
      <c r="AA324" s="244"/>
      <c r="AB324" s="244"/>
      <c r="AC324" s="249"/>
      <c r="AD324" s="249"/>
      <c r="AE324" s="244"/>
      <c r="AF324" s="244"/>
      <c r="AG324" s="244"/>
      <c r="AH324" s="244"/>
      <c r="AI324" s="244"/>
      <c r="AJ324" s="244"/>
      <c r="AK324" s="250"/>
      <c r="AL324" s="244"/>
      <c r="AM324" s="244"/>
      <c r="AN324" s="244"/>
      <c r="AO324" s="251"/>
      <c r="AP324" s="244"/>
      <c r="AQ324" s="244"/>
      <c r="AR324" s="244"/>
      <c r="AS324" s="244"/>
      <c r="AT324" s="252"/>
      <c r="AU324" s="244"/>
      <c r="AV324" s="244"/>
      <c r="AW324" s="244"/>
      <c r="AX324" s="25"/>
      <c r="AY324" s="244"/>
      <c r="AZ324" s="244"/>
      <c r="BA324" s="244"/>
      <c r="BB324" s="244"/>
      <c r="BC324" s="244"/>
      <c r="BD324" s="244"/>
      <c r="BE324" s="244"/>
      <c r="BF324" s="244"/>
      <c r="BG324" s="244"/>
      <c r="BH324" s="244"/>
      <c r="BI324" s="244"/>
      <c r="BJ324" s="242"/>
      <c r="BK324" s="242"/>
      <c r="BL324" s="244"/>
      <c r="BM324" s="244"/>
      <c r="BN324" s="244"/>
      <c r="BO324" s="244"/>
      <c r="BP324" s="244"/>
      <c r="BQ324" s="244"/>
      <c r="BR324" s="244"/>
      <c r="BS324" s="244"/>
      <c r="BT324" s="244"/>
      <c r="BU324" s="242"/>
      <c r="BV324" s="244"/>
    </row>
    <row r="325" customFormat="false" ht="13.8" hidden="false" customHeight="false" outlineLevel="0" collapsed="false">
      <c r="A325" s="241"/>
      <c r="B325" s="242"/>
      <c r="C325" s="242"/>
      <c r="D325" s="242"/>
      <c r="E325" s="242"/>
      <c r="F325" s="242"/>
      <c r="G325" s="244"/>
      <c r="H325" s="244"/>
      <c r="I325" s="244"/>
      <c r="J325" s="245"/>
      <c r="K325" s="244"/>
      <c r="L325" s="244"/>
      <c r="M325" s="244"/>
      <c r="N325" s="244"/>
      <c r="O325" s="244"/>
      <c r="P325" s="244"/>
      <c r="Q325" s="244"/>
      <c r="R325" s="244"/>
      <c r="S325" s="244"/>
      <c r="T325" s="246"/>
      <c r="U325" s="246"/>
      <c r="V325" s="244"/>
      <c r="W325" s="247"/>
      <c r="X325" s="248"/>
      <c r="Y325" s="244"/>
      <c r="Z325" s="244"/>
      <c r="AA325" s="244"/>
      <c r="AB325" s="244"/>
      <c r="AC325" s="249"/>
      <c r="AD325" s="249"/>
      <c r="AE325" s="244"/>
      <c r="AF325" s="244"/>
      <c r="AG325" s="244"/>
      <c r="AH325" s="244"/>
      <c r="AI325" s="244"/>
      <c r="AJ325" s="244"/>
      <c r="AK325" s="250"/>
      <c r="AL325" s="244"/>
      <c r="AM325" s="244"/>
      <c r="AN325" s="244"/>
      <c r="AO325" s="251"/>
      <c r="AP325" s="244"/>
      <c r="AQ325" s="244"/>
      <c r="AR325" s="244"/>
      <c r="AS325" s="244"/>
      <c r="AT325" s="252"/>
      <c r="AU325" s="244"/>
      <c r="AV325" s="244"/>
      <c r="AW325" s="244"/>
      <c r="AX325" s="25"/>
      <c r="AY325" s="244"/>
      <c r="AZ325" s="244"/>
      <c r="BA325" s="244"/>
      <c r="BB325" s="244"/>
      <c r="BC325" s="244"/>
      <c r="BD325" s="244"/>
      <c r="BE325" s="244"/>
      <c r="BF325" s="244"/>
      <c r="BG325" s="244"/>
      <c r="BH325" s="244"/>
      <c r="BI325" s="244"/>
      <c r="BJ325" s="242"/>
      <c r="BK325" s="242"/>
      <c r="BL325" s="244"/>
      <c r="BM325" s="244"/>
      <c r="BN325" s="244"/>
      <c r="BO325" s="244"/>
      <c r="BP325" s="244"/>
      <c r="BQ325" s="244"/>
      <c r="BR325" s="244"/>
      <c r="BS325" s="244"/>
      <c r="BT325" s="244"/>
      <c r="BU325" s="242"/>
      <c r="BV325" s="244"/>
    </row>
    <row r="326" customFormat="false" ht="13.8" hidden="false" customHeight="false" outlineLevel="0" collapsed="false">
      <c r="A326" s="241"/>
      <c r="B326" s="242"/>
      <c r="C326" s="242"/>
      <c r="D326" s="242"/>
      <c r="E326" s="242"/>
      <c r="F326" s="242"/>
      <c r="G326" s="244"/>
      <c r="H326" s="244"/>
      <c r="I326" s="244"/>
      <c r="J326" s="245"/>
      <c r="K326" s="244"/>
      <c r="L326" s="244"/>
      <c r="M326" s="244"/>
      <c r="N326" s="244"/>
      <c r="O326" s="244"/>
      <c r="P326" s="244"/>
      <c r="Q326" s="244"/>
      <c r="R326" s="244"/>
      <c r="S326" s="244"/>
      <c r="T326" s="246"/>
      <c r="U326" s="246"/>
      <c r="V326" s="244"/>
      <c r="W326" s="247"/>
      <c r="X326" s="248"/>
      <c r="Y326" s="244"/>
      <c r="Z326" s="244"/>
      <c r="AA326" s="244"/>
      <c r="AB326" s="244"/>
      <c r="AC326" s="249"/>
      <c r="AD326" s="249"/>
      <c r="AE326" s="244"/>
      <c r="AF326" s="244"/>
      <c r="AG326" s="244"/>
      <c r="AH326" s="244"/>
      <c r="AI326" s="244"/>
      <c r="AJ326" s="244"/>
      <c r="AK326" s="250"/>
      <c r="AL326" s="244"/>
      <c r="AM326" s="244"/>
      <c r="AN326" s="244"/>
      <c r="AO326" s="251"/>
      <c r="AP326" s="244"/>
      <c r="AQ326" s="244"/>
      <c r="AR326" s="244"/>
      <c r="AS326" s="244"/>
      <c r="AT326" s="252"/>
      <c r="AU326" s="244"/>
      <c r="AV326" s="244"/>
      <c r="AW326" s="244"/>
      <c r="AX326" s="25"/>
      <c r="AY326" s="244"/>
      <c r="AZ326" s="244"/>
      <c r="BA326" s="244"/>
      <c r="BB326" s="244"/>
      <c r="BC326" s="244"/>
      <c r="BD326" s="244"/>
      <c r="BE326" s="244"/>
      <c r="BF326" s="244"/>
      <c r="BG326" s="244"/>
      <c r="BH326" s="244"/>
      <c r="BI326" s="244"/>
      <c r="BJ326" s="242"/>
      <c r="BK326" s="242"/>
      <c r="BL326" s="244"/>
      <c r="BM326" s="244"/>
      <c r="BN326" s="244"/>
      <c r="BO326" s="244"/>
      <c r="BP326" s="244"/>
      <c r="BQ326" s="244"/>
      <c r="BR326" s="244"/>
      <c r="BS326" s="244"/>
      <c r="BT326" s="244"/>
      <c r="BU326" s="242"/>
      <c r="BV326" s="244"/>
    </row>
    <row r="327" customFormat="false" ht="13.8" hidden="false" customHeight="false" outlineLevel="0" collapsed="false">
      <c r="A327" s="241"/>
      <c r="B327" s="242"/>
      <c r="C327" s="242"/>
      <c r="D327" s="242"/>
      <c r="E327" s="242"/>
      <c r="F327" s="242"/>
      <c r="G327" s="244"/>
      <c r="H327" s="244"/>
      <c r="I327" s="244"/>
      <c r="J327" s="245"/>
      <c r="K327" s="244"/>
      <c r="L327" s="244"/>
      <c r="M327" s="244"/>
      <c r="N327" s="244"/>
      <c r="O327" s="244"/>
      <c r="P327" s="244"/>
      <c r="Q327" s="244"/>
      <c r="R327" s="244"/>
      <c r="S327" s="244"/>
      <c r="T327" s="246"/>
      <c r="U327" s="246"/>
      <c r="V327" s="244"/>
      <c r="W327" s="247"/>
      <c r="X327" s="248"/>
      <c r="Y327" s="244"/>
      <c r="Z327" s="244"/>
      <c r="AA327" s="244"/>
      <c r="AB327" s="244"/>
      <c r="AC327" s="249"/>
      <c r="AD327" s="249"/>
      <c r="AE327" s="244"/>
      <c r="AF327" s="244"/>
      <c r="AG327" s="244"/>
      <c r="AH327" s="244"/>
      <c r="AI327" s="244"/>
      <c r="AJ327" s="244"/>
      <c r="AK327" s="250"/>
      <c r="AL327" s="244"/>
      <c r="AM327" s="244"/>
      <c r="AN327" s="244"/>
      <c r="AO327" s="251"/>
      <c r="AP327" s="244"/>
      <c r="AQ327" s="244"/>
      <c r="AR327" s="244"/>
      <c r="AS327" s="244"/>
      <c r="AT327" s="252"/>
      <c r="AU327" s="244"/>
      <c r="AV327" s="244"/>
      <c r="AW327" s="244"/>
      <c r="AX327" s="25"/>
      <c r="AY327" s="244"/>
      <c r="AZ327" s="244"/>
      <c r="BA327" s="244"/>
      <c r="BB327" s="244"/>
      <c r="BC327" s="244"/>
      <c r="BD327" s="244"/>
      <c r="BE327" s="244"/>
      <c r="BF327" s="244"/>
      <c r="BG327" s="244"/>
      <c r="BH327" s="244"/>
      <c r="BI327" s="244"/>
      <c r="BJ327" s="242"/>
      <c r="BK327" s="242"/>
      <c r="BL327" s="244"/>
      <c r="BM327" s="244"/>
      <c r="BN327" s="244"/>
      <c r="BO327" s="244"/>
      <c r="BP327" s="244"/>
      <c r="BQ327" s="244"/>
      <c r="BR327" s="244"/>
      <c r="BS327" s="244"/>
      <c r="BT327" s="244"/>
      <c r="BU327" s="242"/>
      <c r="BV327" s="244"/>
    </row>
    <row r="328" customFormat="false" ht="13.8" hidden="false" customHeight="false" outlineLevel="0" collapsed="false">
      <c r="A328" s="241"/>
      <c r="B328" s="242"/>
      <c r="C328" s="242"/>
      <c r="D328" s="242"/>
      <c r="E328" s="242"/>
      <c r="F328" s="242"/>
      <c r="G328" s="244"/>
      <c r="H328" s="244"/>
      <c r="I328" s="244"/>
      <c r="J328" s="245"/>
      <c r="K328" s="244"/>
      <c r="L328" s="244"/>
      <c r="M328" s="244"/>
      <c r="N328" s="244"/>
      <c r="O328" s="244"/>
      <c r="P328" s="244"/>
      <c r="Q328" s="244"/>
      <c r="R328" s="244"/>
      <c r="S328" s="244"/>
      <c r="T328" s="246"/>
      <c r="U328" s="246"/>
      <c r="V328" s="244"/>
      <c r="W328" s="247"/>
      <c r="X328" s="248"/>
      <c r="Y328" s="244"/>
      <c r="Z328" s="244"/>
      <c r="AA328" s="244"/>
      <c r="AB328" s="244"/>
      <c r="AC328" s="249"/>
      <c r="AD328" s="249"/>
      <c r="AE328" s="244"/>
      <c r="AF328" s="244"/>
      <c r="AG328" s="244"/>
      <c r="AH328" s="244"/>
      <c r="AI328" s="244"/>
      <c r="AJ328" s="244"/>
      <c r="AK328" s="250"/>
      <c r="AL328" s="244"/>
      <c r="AM328" s="244"/>
      <c r="AN328" s="244"/>
      <c r="AO328" s="251"/>
      <c r="AP328" s="244"/>
      <c r="AQ328" s="244"/>
      <c r="AR328" s="244"/>
      <c r="AS328" s="244"/>
      <c r="AT328" s="252"/>
      <c r="AU328" s="244"/>
      <c r="AV328" s="244"/>
      <c r="AW328" s="244"/>
      <c r="AX328" s="25"/>
      <c r="AY328" s="244"/>
      <c r="AZ328" s="244"/>
      <c r="BA328" s="244"/>
      <c r="BB328" s="244"/>
      <c r="BC328" s="244"/>
      <c r="BD328" s="244"/>
      <c r="BE328" s="244"/>
      <c r="BF328" s="244"/>
      <c r="BG328" s="244"/>
      <c r="BH328" s="244"/>
      <c r="BI328" s="244"/>
      <c r="BJ328" s="242"/>
      <c r="BK328" s="242"/>
      <c r="BL328" s="244"/>
      <c r="BM328" s="244"/>
      <c r="BN328" s="244"/>
      <c r="BO328" s="244"/>
      <c r="BP328" s="244"/>
      <c r="BQ328" s="244"/>
      <c r="BR328" s="244"/>
      <c r="BS328" s="244"/>
      <c r="BT328" s="244"/>
      <c r="BU328" s="242"/>
      <c r="BV328" s="244"/>
    </row>
    <row r="329" customFormat="false" ht="13.8" hidden="false" customHeight="false" outlineLevel="0" collapsed="false">
      <c r="A329" s="241"/>
      <c r="B329" s="242"/>
      <c r="C329" s="242"/>
      <c r="D329" s="242"/>
      <c r="E329" s="242"/>
      <c r="F329" s="242"/>
      <c r="G329" s="244"/>
      <c r="H329" s="244"/>
      <c r="I329" s="244"/>
      <c r="J329" s="245"/>
      <c r="K329" s="244"/>
      <c r="L329" s="244"/>
      <c r="M329" s="244"/>
      <c r="N329" s="244"/>
      <c r="O329" s="244"/>
      <c r="P329" s="244"/>
      <c r="Q329" s="244"/>
      <c r="R329" s="244"/>
      <c r="S329" s="244"/>
      <c r="T329" s="246"/>
      <c r="U329" s="246"/>
      <c r="V329" s="244"/>
      <c r="W329" s="247"/>
      <c r="X329" s="248"/>
      <c r="Y329" s="244"/>
      <c r="Z329" s="244"/>
      <c r="AA329" s="244"/>
      <c r="AB329" s="244"/>
      <c r="AC329" s="249"/>
      <c r="AD329" s="249"/>
      <c r="AE329" s="244"/>
      <c r="AF329" s="244"/>
      <c r="AG329" s="244"/>
      <c r="AH329" s="244"/>
      <c r="AI329" s="244"/>
      <c r="AJ329" s="244"/>
      <c r="AK329" s="250"/>
      <c r="AL329" s="244"/>
      <c r="AM329" s="244"/>
      <c r="AN329" s="244"/>
      <c r="AO329" s="251"/>
      <c r="AP329" s="244"/>
      <c r="AQ329" s="244"/>
      <c r="AR329" s="244"/>
      <c r="AS329" s="244"/>
      <c r="AT329" s="252"/>
      <c r="AU329" s="244"/>
      <c r="AV329" s="244"/>
      <c r="AW329" s="244"/>
      <c r="AX329" s="25"/>
      <c r="AY329" s="244"/>
      <c r="AZ329" s="244"/>
      <c r="BA329" s="244"/>
      <c r="BB329" s="244"/>
      <c r="BC329" s="244"/>
      <c r="BD329" s="244"/>
      <c r="BE329" s="244"/>
      <c r="BF329" s="244"/>
      <c r="BG329" s="244"/>
      <c r="BH329" s="244"/>
      <c r="BI329" s="244"/>
      <c r="BJ329" s="242"/>
      <c r="BK329" s="242"/>
      <c r="BL329" s="244"/>
      <c r="BM329" s="244"/>
      <c r="BN329" s="244"/>
      <c r="BO329" s="244"/>
      <c r="BP329" s="244"/>
      <c r="BQ329" s="244"/>
      <c r="BR329" s="244"/>
      <c r="BS329" s="244"/>
      <c r="BT329" s="244"/>
      <c r="BU329" s="242"/>
      <c r="BV329" s="244"/>
    </row>
    <row r="330" customFormat="false" ht="13.8" hidden="false" customHeight="false" outlineLevel="0" collapsed="false">
      <c r="A330" s="241"/>
      <c r="B330" s="242"/>
      <c r="C330" s="242"/>
      <c r="D330" s="242"/>
      <c r="E330" s="242"/>
      <c r="F330" s="242"/>
      <c r="G330" s="244"/>
      <c r="H330" s="244"/>
      <c r="I330" s="244"/>
      <c r="J330" s="245"/>
      <c r="K330" s="244"/>
      <c r="L330" s="244"/>
      <c r="M330" s="244"/>
      <c r="N330" s="244"/>
      <c r="O330" s="244"/>
      <c r="P330" s="244"/>
      <c r="Q330" s="244"/>
      <c r="R330" s="244"/>
      <c r="S330" s="244"/>
      <c r="T330" s="246"/>
      <c r="U330" s="246"/>
      <c r="V330" s="244"/>
      <c r="W330" s="247"/>
      <c r="X330" s="248"/>
      <c r="Y330" s="244"/>
      <c r="Z330" s="244"/>
      <c r="AA330" s="244"/>
      <c r="AB330" s="244"/>
      <c r="AC330" s="249"/>
      <c r="AD330" s="249"/>
      <c r="AE330" s="244"/>
      <c r="AF330" s="244"/>
      <c r="AG330" s="244"/>
      <c r="AH330" s="244"/>
      <c r="AI330" s="244"/>
      <c r="AJ330" s="244"/>
      <c r="AK330" s="250"/>
      <c r="AL330" s="244"/>
      <c r="AM330" s="244"/>
      <c r="AN330" s="244"/>
      <c r="AO330" s="251"/>
      <c r="AP330" s="244"/>
      <c r="AQ330" s="244"/>
      <c r="AR330" s="244"/>
      <c r="AS330" s="244"/>
      <c r="AT330" s="252"/>
      <c r="AU330" s="244"/>
      <c r="AV330" s="244"/>
      <c r="AW330" s="244"/>
      <c r="AX330" s="25"/>
      <c r="AY330" s="244"/>
      <c r="AZ330" s="244"/>
      <c r="BA330" s="244"/>
      <c r="BB330" s="244"/>
      <c r="BC330" s="244"/>
      <c r="BD330" s="244"/>
      <c r="BE330" s="244"/>
      <c r="BF330" s="244"/>
      <c r="BG330" s="244"/>
      <c r="BH330" s="244"/>
      <c r="BI330" s="244"/>
      <c r="BJ330" s="242"/>
      <c r="BK330" s="242"/>
      <c r="BL330" s="244"/>
      <c r="BM330" s="244"/>
      <c r="BN330" s="244"/>
      <c r="BO330" s="244"/>
      <c r="BP330" s="244"/>
      <c r="BQ330" s="244"/>
      <c r="BR330" s="244"/>
      <c r="BS330" s="244"/>
      <c r="BT330" s="244"/>
      <c r="BU330" s="242"/>
      <c r="BV330" s="244"/>
    </row>
    <row r="331" customFormat="false" ht="13.8" hidden="false" customHeight="false" outlineLevel="0" collapsed="false">
      <c r="A331" s="241"/>
      <c r="B331" s="242"/>
      <c r="C331" s="242"/>
      <c r="D331" s="242"/>
      <c r="E331" s="242"/>
      <c r="F331" s="242"/>
      <c r="G331" s="244"/>
      <c r="H331" s="244"/>
      <c r="I331" s="244"/>
      <c r="J331" s="245"/>
      <c r="K331" s="244"/>
      <c r="L331" s="244"/>
      <c r="M331" s="244"/>
      <c r="N331" s="244"/>
      <c r="O331" s="244"/>
      <c r="P331" s="244"/>
      <c r="Q331" s="244"/>
      <c r="R331" s="244"/>
      <c r="S331" s="244"/>
      <c r="T331" s="246"/>
      <c r="U331" s="246"/>
      <c r="V331" s="244"/>
      <c r="W331" s="247"/>
      <c r="X331" s="248"/>
      <c r="Y331" s="244"/>
      <c r="Z331" s="244"/>
      <c r="AA331" s="244"/>
      <c r="AB331" s="244"/>
      <c r="AC331" s="249"/>
      <c r="AD331" s="249"/>
      <c r="AE331" s="244"/>
      <c r="AF331" s="244"/>
      <c r="AG331" s="244"/>
      <c r="AH331" s="244"/>
      <c r="AI331" s="244"/>
      <c r="AJ331" s="244"/>
      <c r="AK331" s="250"/>
      <c r="AL331" s="244"/>
      <c r="AM331" s="244"/>
      <c r="AN331" s="244"/>
      <c r="AO331" s="251"/>
      <c r="AP331" s="244"/>
      <c r="AQ331" s="244"/>
      <c r="AR331" s="244"/>
      <c r="AS331" s="244"/>
      <c r="AT331" s="252"/>
      <c r="AU331" s="244"/>
      <c r="AV331" s="244"/>
      <c r="AW331" s="244"/>
      <c r="AX331" s="25"/>
      <c r="AY331" s="244"/>
      <c r="AZ331" s="244"/>
      <c r="BA331" s="244"/>
      <c r="BB331" s="244"/>
      <c r="BC331" s="244"/>
      <c r="BD331" s="244"/>
      <c r="BE331" s="244"/>
      <c r="BF331" s="244"/>
      <c r="BG331" s="244"/>
      <c r="BH331" s="244"/>
      <c r="BI331" s="244"/>
      <c r="BJ331" s="242"/>
      <c r="BK331" s="242"/>
      <c r="BL331" s="244"/>
      <c r="BM331" s="244"/>
      <c r="BN331" s="244"/>
      <c r="BO331" s="244"/>
      <c r="BP331" s="244"/>
      <c r="BQ331" s="244"/>
      <c r="BR331" s="244"/>
      <c r="BS331" s="244"/>
      <c r="BT331" s="244"/>
      <c r="BU331" s="242"/>
      <c r="BV331" s="244"/>
    </row>
    <row r="332" customFormat="false" ht="13.8" hidden="false" customHeight="false" outlineLevel="0" collapsed="false">
      <c r="A332" s="241"/>
      <c r="B332" s="242"/>
      <c r="C332" s="242"/>
      <c r="D332" s="242"/>
      <c r="E332" s="242"/>
      <c r="F332" s="242"/>
      <c r="G332" s="244"/>
      <c r="H332" s="244"/>
      <c r="I332" s="244"/>
      <c r="J332" s="245"/>
      <c r="K332" s="244"/>
      <c r="L332" s="244"/>
      <c r="M332" s="244"/>
      <c r="N332" s="244"/>
      <c r="O332" s="244"/>
      <c r="P332" s="244"/>
      <c r="Q332" s="244"/>
      <c r="R332" s="244"/>
      <c r="S332" s="244"/>
      <c r="T332" s="246"/>
      <c r="U332" s="246"/>
      <c r="V332" s="244"/>
      <c r="W332" s="247"/>
      <c r="X332" s="248"/>
      <c r="Y332" s="244"/>
      <c r="Z332" s="244"/>
      <c r="AA332" s="244"/>
      <c r="AB332" s="244"/>
      <c r="AC332" s="249"/>
      <c r="AD332" s="249"/>
      <c r="AE332" s="244"/>
      <c r="AF332" s="244"/>
      <c r="AG332" s="244"/>
      <c r="AH332" s="244"/>
      <c r="AI332" s="244"/>
      <c r="AJ332" s="244"/>
      <c r="AK332" s="250"/>
      <c r="AL332" s="244"/>
      <c r="AM332" s="244"/>
      <c r="AN332" s="244"/>
      <c r="AO332" s="251"/>
      <c r="AP332" s="244"/>
      <c r="AQ332" s="244"/>
      <c r="AR332" s="244"/>
      <c r="AS332" s="244"/>
      <c r="AT332" s="252"/>
      <c r="AU332" s="244"/>
      <c r="AV332" s="244"/>
      <c r="AW332" s="244"/>
      <c r="AX332" s="25"/>
      <c r="AY332" s="244"/>
      <c r="AZ332" s="244"/>
      <c r="BA332" s="244"/>
      <c r="BB332" s="244"/>
      <c r="BC332" s="244"/>
      <c r="BD332" s="244"/>
      <c r="BE332" s="244"/>
      <c r="BF332" s="244"/>
      <c r="BG332" s="244"/>
      <c r="BH332" s="244"/>
      <c r="BI332" s="244"/>
      <c r="BJ332" s="242"/>
      <c r="BK332" s="242"/>
      <c r="BL332" s="244"/>
      <c r="BM332" s="244"/>
      <c r="BN332" s="244"/>
      <c r="BO332" s="244"/>
      <c r="BP332" s="244"/>
      <c r="BQ332" s="244"/>
      <c r="BR332" s="244"/>
      <c r="BS332" s="244"/>
      <c r="BT332" s="244"/>
      <c r="BU332" s="242"/>
      <c r="BV332" s="244"/>
    </row>
    <row r="333" customFormat="false" ht="13.8" hidden="false" customHeight="false" outlineLevel="0" collapsed="false">
      <c r="A333" s="241"/>
      <c r="B333" s="242"/>
      <c r="C333" s="242"/>
      <c r="D333" s="242"/>
      <c r="E333" s="242"/>
      <c r="F333" s="242"/>
      <c r="G333" s="244"/>
      <c r="H333" s="244"/>
      <c r="I333" s="244"/>
      <c r="J333" s="245"/>
      <c r="K333" s="244"/>
      <c r="L333" s="244"/>
      <c r="M333" s="244"/>
      <c r="N333" s="244"/>
      <c r="O333" s="244"/>
      <c r="P333" s="244"/>
      <c r="Q333" s="244"/>
      <c r="R333" s="244"/>
      <c r="S333" s="244"/>
      <c r="T333" s="246"/>
      <c r="U333" s="246"/>
      <c r="V333" s="244"/>
      <c r="W333" s="247"/>
      <c r="X333" s="248"/>
      <c r="Y333" s="244"/>
      <c r="Z333" s="244"/>
      <c r="AA333" s="244"/>
      <c r="AB333" s="244"/>
      <c r="AC333" s="249"/>
      <c r="AD333" s="249"/>
      <c r="AE333" s="244"/>
      <c r="AF333" s="244"/>
      <c r="AG333" s="244"/>
      <c r="AH333" s="244"/>
      <c r="AI333" s="244"/>
      <c r="AJ333" s="244"/>
      <c r="AK333" s="250"/>
      <c r="AL333" s="244"/>
      <c r="AM333" s="244"/>
      <c r="AN333" s="244"/>
      <c r="AO333" s="251"/>
      <c r="AP333" s="244"/>
      <c r="AQ333" s="244"/>
      <c r="AR333" s="244"/>
      <c r="AS333" s="244"/>
      <c r="AT333" s="252"/>
      <c r="AU333" s="244"/>
      <c r="AV333" s="244"/>
      <c r="AW333" s="244"/>
      <c r="AX333" s="25"/>
      <c r="AY333" s="244"/>
      <c r="AZ333" s="244"/>
      <c r="BA333" s="244"/>
      <c r="BB333" s="244"/>
      <c r="BC333" s="244"/>
      <c r="BD333" s="244"/>
      <c r="BE333" s="244"/>
      <c r="BF333" s="244"/>
      <c r="BG333" s="244"/>
      <c r="BH333" s="244"/>
      <c r="BI333" s="244"/>
      <c r="BJ333" s="242"/>
      <c r="BK333" s="242"/>
      <c r="BL333" s="244"/>
      <c r="BM333" s="244"/>
      <c r="BN333" s="244"/>
      <c r="BO333" s="244"/>
      <c r="BP333" s="244"/>
      <c r="BQ333" s="244"/>
      <c r="BR333" s="244"/>
      <c r="BS333" s="244"/>
      <c r="BT333" s="244"/>
      <c r="BU333" s="242"/>
      <c r="BV333" s="244"/>
    </row>
    <row r="334" customFormat="false" ht="13.8" hidden="false" customHeight="false" outlineLevel="0" collapsed="false">
      <c r="A334" s="241"/>
      <c r="B334" s="242"/>
      <c r="C334" s="242"/>
      <c r="D334" s="242"/>
      <c r="E334" s="242"/>
      <c r="F334" s="242"/>
      <c r="G334" s="244"/>
      <c r="H334" s="244"/>
      <c r="I334" s="244"/>
      <c r="J334" s="245"/>
      <c r="K334" s="244"/>
      <c r="L334" s="244"/>
      <c r="M334" s="244"/>
      <c r="N334" s="244"/>
      <c r="O334" s="244"/>
      <c r="P334" s="244"/>
      <c r="Q334" s="244"/>
      <c r="R334" s="244"/>
      <c r="S334" s="244"/>
      <c r="T334" s="246"/>
      <c r="U334" s="246"/>
      <c r="V334" s="244"/>
      <c r="W334" s="247"/>
      <c r="X334" s="248"/>
      <c r="Y334" s="244"/>
      <c r="Z334" s="244"/>
      <c r="AA334" s="244"/>
      <c r="AB334" s="244"/>
      <c r="AC334" s="249"/>
      <c r="AD334" s="249"/>
      <c r="AE334" s="244"/>
      <c r="AF334" s="244"/>
      <c r="AG334" s="244"/>
      <c r="AH334" s="244"/>
      <c r="AI334" s="244"/>
      <c r="AJ334" s="244"/>
      <c r="AK334" s="250"/>
      <c r="AL334" s="244"/>
      <c r="AM334" s="244"/>
      <c r="AN334" s="244"/>
      <c r="AO334" s="251"/>
      <c r="AP334" s="244"/>
      <c r="AQ334" s="244"/>
      <c r="AR334" s="244"/>
      <c r="AS334" s="244"/>
      <c r="AT334" s="252"/>
      <c r="AU334" s="244"/>
      <c r="AV334" s="244"/>
      <c r="AW334" s="244"/>
      <c r="AX334" s="25"/>
      <c r="AY334" s="244"/>
      <c r="AZ334" s="244"/>
      <c r="BA334" s="244"/>
      <c r="BB334" s="244"/>
      <c r="BC334" s="244"/>
      <c r="BD334" s="244"/>
      <c r="BE334" s="244"/>
      <c r="BF334" s="244"/>
      <c r="BG334" s="244"/>
      <c r="BH334" s="244"/>
      <c r="BI334" s="244"/>
      <c r="BJ334" s="242"/>
      <c r="BK334" s="242"/>
      <c r="BL334" s="244"/>
      <c r="BM334" s="244"/>
      <c r="BN334" s="244"/>
      <c r="BO334" s="244"/>
      <c r="BP334" s="244"/>
      <c r="BQ334" s="244"/>
      <c r="BR334" s="244"/>
      <c r="BS334" s="244"/>
      <c r="BT334" s="244"/>
      <c r="BU334" s="242"/>
      <c r="BV334" s="244"/>
    </row>
    <row r="335" customFormat="false" ht="13.8" hidden="false" customHeight="false" outlineLevel="0" collapsed="false">
      <c r="A335" s="241"/>
      <c r="B335" s="242"/>
      <c r="C335" s="242"/>
      <c r="D335" s="242"/>
      <c r="E335" s="242"/>
      <c r="F335" s="242"/>
      <c r="G335" s="244"/>
      <c r="H335" s="244"/>
      <c r="I335" s="244"/>
      <c r="J335" s="245"/>
      <c r="K335" s="244"/>
      <c r="L335" s="244"/>
      <c r="M335" s="244"/>
      <c r="N335" s="244"/>
      <c r="O335" s="244"/>
      <c r="P335" s="244"/>
      <c r="Q335" s="244"/>
      <c r="R335" s="244"/>
      <c r="S335" s="244"/>
      <c r="T335" s="246"/>
      <c r="U335" s="246"/>
      <c r="V335" s="244"/>
      <c r="W335" s="247"/>
      <c r="X335" s="248"/>
      <c r="Y335" s="244"/>
      <c r="Z335" s="244"/>
      <c r="AA335" s="244"/>
      <c r="AB335" s="244"/>
      <c r="AC335" s="249"/>
      <c r="AD335" s="249"/>
      <c r="AE335" s="244"/>
      <c r="AF335" s="244"/>
      <c r="AG335" s="244"/>
      <c r="AH335" s="244"/>
      <c r="AI335" s="244"/>
      <c r="AJ335" s="244"/>
      <c r="AK335" s="250"/>
      <c r="AL335" s="244"/>
      <c r="AM335" s="244"/>
      <c r="AN335" s="244"/>
      <c r="AO335" s="251"/>
      <c r="AP335" s="244"/>
      <c r="AQ335" s="244"/>
      <c r="AR335" s="244"/>
      <c r="AS335" s="244"/>
      <c r="AT335" s="252"/>
      <c r="AU335" s="244"/>
      <c r="AV335" s="244"/>
      <c r="AW335" s="244"/>
      <c r="AX335" s="25"/>
      <c r="AY335" s="244"/>
      <c r="AZ335" s="244"/>
      <c r="BA335" s="244"/>
      <c r="BB335" s="244"/>
      <c r="BC335" s="244"/>
      <c r="BD335" s="244"/>
      <c r="BE335" s="244"/>
      <c r="BF335" s="244"/>
      <c r="BG335" s="244"/>
      <c r="BH335" s="244"/>
      <c r="BI335" s="244"/>
      <c r="BJ335" s="242"/>
      <c r="BK335" s="242"/>
      <c r="BL335" s="244"/>
      <c r="BM335" s="244"/>
      <c r="BN335" s="244"/>
      <c r="BO335" s="244"/>
      <c r="BP335" s="244"/>
      <c r="BQ335" s="244"/>
      <c r="BR335" s="244"/>
      <c r="BS335" s="244"/>
      <c r="BT335" s="244"/>
      <c r="BU335" s="242"/>
      <c r="BV335" s="244"/>
    </row>
    <row r="336" customFormat="false" ht="13.8" hidden="false" customHeight="false" outlineLevel="0" collapsed="false">
      <c r="A336" s="241"/>
      <c r="B336" s="242"/>
      <c r="C336" s="242"/>
      <c r="D336" s="242"/>
      <c r="E336" s="242"/>
      <c r="F336" s="242"/>
      <c r="G336" s="244"/>
      <c r="H336" s="244"/>
      <c r="I336" s="244"/>
      <c r="J336" s="245"/>
      <c r="K336" s="244"/>
      <c r="L336" s="244"/>
      <c r="M336" s="244"/>
      <c r="N336" s="244"/>
      <c r="O336" s="244"/>
      <c r="P336" s="244"/>
      <c r="Q336" s="244"/>
      <c r="R336" s="244"/>
      <c r="S336" s="244"/>
      <c r="T336" s="246"/>
      <c r="U336" s="246"/>
      <c r="V336" s="244"/>
      <c r="W336" s="247"/>
      <c r="X336" s="248"/>
      <c r="Y336" s="244"/>
      <c r="Z336" s="244"/>
      <c r="AA336" s="244"/>
      <c r="AB336" s="244"/>
      <c r="AC336" s="249"/>
      <c r="AD336" s="249"/>
      <c r="AE336" s="244"/>
      <c r="AF336" s="244"/>
      <c r="AG336" s="244"/>
      <c r="AH336" s="244"/>
      <c r="AI336" s="244"/>
      <c r="AJ336" s="244"/>
      <c r="AK336" s="250"/>
      <c r="AL336" s="244"/>
      <c r="AM336" s="244"/>
      <c r="AN336" s="244"/>
      <c r="AO336" s="251"/>
      <c r="AP336" s="244"/>
      <c r="AQ336" s="244"/>
      <c r="AR336" s="244"/>
      <c r="AS336" s="244"/>
      <c r="AT336" s="252"/>
      <c r="AU336" s="244"/>
      <c r="AV336" s="244"/>
      <c r="AW336" s="244"/>
      <c r="AX336" s="25"/>
      <c r="AY336" s="244"/>
      <c r="AZ336" s="244"/>
      <c r="BA336" s="244"/>
      <c r="BB336" s="244"/>
      <c r="BC336" s="244"/>
      <c r="BD336" s="244"/>
      <c r="BE336" s="244"/>
      <c r="BF336" s="244"/>
      <c r="BG336" s="244"/>
      <c r="BH336" s="244"/>
      <c r="BI336" s="244"/>
      <c r="BJ336" s="242"/>
      <c r="BK336" s="242"/>
      <c r="BL336" s="244"/>
      <c r="BM336" s="244"/>
      <c r="BN336" s="244"/>
      <c r="BO336" s="244"/>
      <c r="BP336" s="244"/>
      <c r="BQ336" s="244"/>
      <c r="BR336" s="244"/>
      <c r="BS336" s="244"/>
      <c r="BT336" s="244"/>
      <c r="BU336" s="242"/>
      <c r="BV336" s="244"/>
    </row>
    <row r="337" customFormat="false" ht="13.8" hidden="false" customHeight="false" outlineLevel="0" collapsed="false">
      <c r="A337" s="241"/>
      <c r="B337" s="242"/>
      <c r="C337" s="242"/>
      <c r="D337" s="242"/>
      <c r="E337" s="242"/>
      <c r="F337" s="242"/>
      <c r="G337" s="244"/>
      <c r="H337" s="244"/>
      <c r="I337" s="244"/>
      <c r="J337" s="245"/>
      <c r="K337" s="244"/>
      <c r="L337" s="244"/>
      <c r="M337" s="244"/>
      <c r="N337" s="244"/>
      <c r="O337" s="244"/>
      <c r="P337" s="244"/>
      <c r="Q337" s="244"/>
      <c r="R337" s="244"/>
      <c r="S337" s="244"/>
      <c r="T337" s="246"/>
      <c r="U337" s="246"/>
      <c r="V337" s="244"/>
      <c r="W337" s="247"/>
      <c r="X337" s="248"/>
      <c r="Y337" s="244"/>
      <c r="Z337" s="244"/>
      <c r="AA337" s="244"/>
      <c r="AB337" s="244"/>
      <c r="AC337" s="249"/>
      <c r="AD337" s="249"/>
      <c r="AE337" s="244"/>
      <c r="AF337" s="244"/>
      <c r="AG337" s="244"/>
      <c r="AH337" s="244"/>
      <c r="AI337" s="244"/>
      <c r="AJ337" s="244"/>
      <c r="AK337" s="250"/>
      <c r="AL337" s="244"/>
      <c r="AM337" s="244"/>
      <c r="AN337" s="244"/>
      <c r="AO337" s="251"/>
      <c r="AP337" s="244"/>
      <c r="AQ337" s="244"/>
      <c r="AR337" s="244"/>
      <c r="AS337" s="244"/>
      <c r="AT337" s="252"/>
      <c r="AU337" s="244"/>
      <c r="AV337" s="244"/>
      <c r="AW337" s="244"/>
      <c r="AX337" s="25"/>
      <c r="AY337" s="244"/>
      <c r="AZ337" s="244"/>
      <c r="BA337" s="244"/>
      <c r="BB337" s="244"/>
      <c r="BC337" s="244"/>
      <c r="BD337" s="244"/>
      <c r="BE337" s="244"/>
      <c r="BF337" s="244"/>
      <c r="BG337" s="244"/>
      <c r="BH337" s="244"/>
      <c r="BI337" s="244"/>
      <c r="BJ337" s="242"/>
      <c r="BK337" s="242"/>
      <c r="BL337" s="244"/>
      <c r="BM337" s="244"/>
      <c r="BN337" s="244"/>
      <c r="BO337" s="244"/>
      <c r="BP337" s="244"/>
      <c r="BQ337" s="244"/>
      <c r="BR337" s="244"/>
      <c r="BS337" s="244"/>
      <c r="BT337" s="244"/>
      <c r="BU337" s="242"/>
      <c r="BV337" s="244"/>
    </row>
    <row r="338" customFormat="false" ht="13.8" hidden="false" customHeight="false" outlineLevel="0" collapsed="false">
      <c r="A338" s="241"/>
      <c r="B338" s="242"/>
      <c r="C338" s="242"/>
      <c r="D338" s="242"/>
      <c r="E338" s="242"/>
      <c r="F338" s="242"/>
      <c r="G338" s="244"/>
      <c r="H338" s="244"/>
      <c r="I338" s="244"/>
      <c r="J338" s="245"/>
      <c r="K338" s="244"/>
      <c r="L338" s="244"/>
      <c r="M338" s="244"/>
      <c r="N338" s="244"/>
      <c r="O338" s="244"/>
      <c r="P338" s="244"/>
      <c r="Q338" s="244"/>
      <c r="R338" s="244"/>
      <c r="S338" s="244"/>
      <c r="T338" s="246"/>
      <c r="U338" s="246"/>
      <c r="V338" s="244"/>
      <c r="W338" s="247"/>
      <c r="X338" s="248"/>
      <c r="Y338" s="244"/>
      <c r="Z338" s="244"/>
      <c r="AA338" s="244"/>
      <c r="AB338" s="244"/>
      <c r="AC338" s="249"/>
      <c r="AD338" s="249"/>
      <c r="AE338" s="244"/>
      <c r="AF338" s="244"/>
      <c r="AG338" s="244"/>
      <c r="AH338" s="244"/>
      <c r="AI338" s="244"/>
      <c r="AJ338" s="244"/>
      <c r="AK338" s="250"/>
      <c r="AL338" s="244"/>
      <c r="AM338" s="244"/>
      <c r="AN338" s="244"/>
      <c r="AO338" s="251"/>
      <c r="AP338" s="244"/>
      <c r="AQ338" s="244"/>
      <c r="AR338" s="244"/>
      <c r="AS338" s="244"/>
      <c r="AT338" s="252"/>
      <c r="AU338" s="244"/>
      <c r="AV338" s="244"/>
      <c r="AW338" s="244"/>
      <c r="AX338" s="25"/>
      <c r="AY338" s="244"/>
      <c r="AZ338" s="244"/>
      <c r="BA338" s="244"/>
      <c r="BB338" s="244"/>
      <c r="BC338" s="244"/>
      <c r="BD338" s="244"/>
      <c r="BE338" s="244"/>
      <c r="BF338" s="244"/>
      <c r="BG338" s="244"/>
      <c r="BH338" s="244"/>
      <c r="BI338" s="244"/>
      <c r="BJ338" s="242"/>
      <c r="BK338" s="242"/>
      <c r="BL338" s="244"/>
      <c r="BM338" s="244"/>
      <c r="BN338" s="244"/>
      <c r="BO338" s="244"/>
      <c r="BP338" s="244"/>
      <c r="BQ338" s="244"/>
      <c r="BR338" s="244"/>
      <c r="BS338" s="244"/>
      <c r="BT338" s="244"/>
      <c r="BU338" s="242"/>
      <c r="BV338" s="244"/>
    </row>
    <row r="339" customFormat="false" ht="13.8" hidden="false" customHeight="false" outlineLevel="0" collapsed="false">
      <c r="A339" s="241"/>
      <c r="B339" s="242"/>
      <c r="C339" s="242"/>
      <c r="D339" s="242"/>
      <c r="E339" s="242"/>
      <c r="F339" s="242"/>
      <c r="G339" s="244"/>
      <c r="H339" s="244"/>
      <c r="I339" s="244"/>
      <c r="J339" s="245"/>
      <c r="K339" s="244"/>
      <c r="L339" s="244"/>
      <c r="M339" s="244"/>
      <c r="N339" s="244"/>
      <c r="O339" s="244"/>
      <c r="P339" s="244"/>
      <c r="Q339" s="244"/>
      <c r="R339" s="244"/>
      <c r="S339" s="244"/>
      <c r="T339" s="246"/>
      <c r="U339" s="246"/>
      <c r="V339" s="244"/>
      <c r="W339" s="247"/>
      <c r="X339" s="248"/>
      <c r="Y339" s="244"/>
      <c r="Z339" s="244"/>
      <c r="AA339" s="244"/>
      <c r="AB339" s="244"/>
      <c r="AC339" s="249"/>
      <c r="AD339" s="249"/>
      <c r="AE339" s="244"/>
      <c r="AF339" s="244"/>
      <c r="AG339" s="244"/>
      <c r="AH339" s="244"/>
      <c r="AI339" s="244"/>
      <c r="AJ339" s="244"/>
      <c r="AK339" s="250"/>
      <c r="AL339" s="244"/>
      <c r="AM339" s="244"/>
      <c r="AN339" s="244"/>
      <c r="AO339" s="251"/>
      <c r="AP339" s="244"/>
      <c r="AQ339" s="244"/>
      <c r="AR339" s="244"/>
      <c r="AS339" s="244"/>
      <c r="AT339" s="252"/>
      <c r="AU339" s="244"/>
      <c r="AV339" s="244"/>
      <c r="AW339" s="244"/>
      <c r="AX339" s="25"/>
      <c r="AY339" s="244"/>
      <c r="AZ339" s="244"/>
      <c r="BA339" s="244"/>
      <c r="BB339" s="244"/>
      <c r="BC339" s="244"/>
      <c r="BD339" s="244"/>
      <c r="BE339" s="244"/>
      <c r="BF339" s="244"/>
      <c r="BG339" s="244"/>
      <c r="BH339" s="244"/>
      <c r="BI339" s="244"/>
      <c r="BJ339" s="242"/>
      <c r="BK339" s="242"/>
      <c r="BL339" s="244"/>
      <c r="BM339" s="244"/>
      <c r="BN339" s="244"/>
      <c r="BO339" s="244"/>
      <c r="BP339" s="244"/>
      <c r="BQ339" s="244"/>
      <c r="BR339" s="244"/>
      <c r="BS339" s="244"/>
      <c r="BT339" s="244"/>
      <c r="BU339" s="242"/>
      <c r="BV339" s="244"/>
    </row>
    <row r="340" customFormat="false" ht="13.8" hidden="false" customHeight="false" outlineLevel="0" collapsed="false">
      <c r="A340" s="241"/>
      <c r="B340" s="242"/>
      <c r="C340" s="242"/>
      <c r="D340" s="242"/>
      <c r="E340" s="242"/>
      <c r="F340" s="242"/>
      <c r="G340" s="244"/>
      <c r="H340" s="244"/>
      <c r="I340" s="244"/>
      <c r="J340" s="245"/>
      <c r="K340" s="244"/>
      <c r="L340" s="244"/>
      <c r="M340" s="244"/>
      <c r="N340" s="244"/>
      <c r="O340" s="244"/>
      <c r="P340" s="244"/>
      <c r="Q340" s="244"/>
      <c r="R340" s="244"/>
      <c r="S340" s="244"/>
      <c r="T340" s="246"/>
      <c r="U340" s="246"/>
      <c r="V340" s="244"/>
      <c r="W340" s="247"/>
      <c r="X340" s="248"/>
      <c r="Y340" s="244"/>
      <c r="Z340" s="244"/>
      <c r="AA340" s="244"/>
      <c r="AB340" s="244"/>
      <c r="AC340" s="249"/>
      <c r="AD340" s="249"/>
      <c r="AE340" s="244"/>
      <c r="AF340" s="244"/>
      <c r="AG340" s="244"/>
      <c r="AH340" s="244"/>
      <c r="AI340" s="244"/>
      <c r="AJ340" s="244"/>
      <c r="AK340" s="250"/>
      <c r="AL340" s="244"/>
      <c r="AM340" s="244"/>
      <c r="AN340" s="244"/>
      <c r="AO340" s="251"/>
      <c r="AP340" s="244"/>
      <c r="AQ340" s="244"/>
      <c r="AR340" s="244"/>
      <c r="AS340" s="244"/>
      <c r="AT340" s="252"/>
      <c r="AU340" s="244"/>
      <c r="AV340" s="244"/>
      <c r="AW340" s="244"/>
      <c r="AX340" s="25"/>
      <c r="AY340" s="244"/>
      <c r="AZ340" s="244"/>
      <c r="BA340" s="244"/>
      <c r="BB340" s="244"/>
      <c r="BC340" s="244"/>
      <c r="BD340" s="244"/>
      <c r="BE340" s="244"/>
      <c r="BF340" s="244"/>
      <c r="BG340" s="244"/>
      <c r="BH340" s="244"/>
      <c r="BI340" s="244"/>
      <c r="BJ340" s="242"/>
      <c r="BK340" s="242"/>
      <c r="BL340" s="244"/>
      <c r="BM340" s="244"/>
      <c r="BN340" s="244"/>
      <c r="BO340" s="244"/>
      <c r="BP340" s="244"/>
      <c r="BQ340" s="244"/>
      <c r="BR340" s="244"/>
      <c r="BS340" s="244"/>
      <c r="BT340" s="244"/>
      <c r="BU340" s="242"/>
      <c r="BV340" s="244"/>
    </row>
    <row r="341" customFormat="false" ht="13.8" hidden="false" customHeight="false" outlineLevel="0" collapsed="false">
      <c r="A341" s="241"/>
      <c r="B341" s="242"/>
      <c r="C341" s="242"/>
      <c r="D341" s="242"/>
      <c r="E341" s="242"/>
      <c r="F341" s="242"/>
      <c r="G341" s="244"/>
      <c r="H341" s="244"/>
      <c r="I341" s="244"/>
      <c r="J341" s="245"/>
      <c r="K341" s="244"/>
      <c r="L341" s="244"/>
      <c r="M341" s="244"/>
      <c r="N341" s="244"/>
      <c r="O341" s="244"/>
      <c r="P341" s="244"/>
      <c r="Q341" s="244"/>
      <c r="R341" s="244"/>
      <c r="S341" s="244"/>
      <c r="T341" s="246"/>
      <c r="U341" s="246"/>
      <c r="V341" s="244"/>
      <c r="W341" s="247"/>
      <c r="X341" s="248"/>
      <c r="Y341" s="244"/>
      <c r="Z341" s="244"/>
      <c r="AA341" s="244"/>
      <c r="AB341" s="244"/>
      <c r="AC341" s="249"/>
      <c r="AD341" s="249"/>
      <c r="AE341" s="244"/>
      <c r="AF341" s="244"/>
      <c r="AG341" s="244"/>
      <c r="AH341" s="244"/>
      <c r="AI341" s="244"/>
      <c r="AJ341" s="244"/>
      <c r="AK341" s="250"/>
      <c r="AL341" s="244"/>
      <c r="AM341" s="244"/>
      <c r="AN341" s="244"/>
      <c r="AO341" s="251"/>
      <c r="AP341" s="244"/>
      <c r="AQ341" s="244"/>
      <c r="AR341" s="244"/>
      <c r="AS341" s="244"/>
      <c r="AT341" s="252"/>
      <c r="AU341" s="244"/>
      <c r="AV341" s="244"/>
      <c r="AW341" s="244"/>
      <c r="AX341" s="25"/>
      <c r="AY341" s="244"/>
      <c r="AZ341" s="244"/>
      <c r="BA341" s="244"/>
      <c r="BB341" s="244"/>
      <c r="BC341" s="244"/>
      <c r="BD341" s="244"/>
      <c r="BE341" s="244"/>
      <c r="BF341" s="244"/>
      <c r="BG341" s="244"/>
      <c r="BH341" s="244"/>
      <c r="BI341" s="244"/>
      <c r="BJ341" s="242"/>
      <c r="BK341" s="242"/>
      <c r="BL341" s="244"/>
      <c r="BM341" s="244"/>
      <c r="BN341" s="244"/>
      <c r="BO341" s="244"/>
      <c r="BP341" s="244"/>
      <c r="BQ341" s="244"/>
      <c r="BR341" s="244"/>
      <c r="BS341" s="244"/>
      <c r="BT341" s="244"/>
      <c r="BU341" s="242"/>
      <c r="BV341" s="244"/>
    </row>
    <row r="342" customFormat="false" ht="13.8" hidden="false" customHeight="false" outlineLevel="0" collapsed="false">
      <c r="A342" s="241"/>
      <c r="B342" s="242"/>
      <c r="C342" s="242"/>
      <c r="D342" s="242"/>
      <c r="E342" s="242"/>
      <c r="F342" s="242"/>
      <c r="G342" s="244"/>
      <c r="H342" s="244"/>
      <c r="I342" s="244"/>
      <c r="J342" s="245"/>
      <c r="K342" s="244"/>
      <c r="L342" s="244"/>
      <c r="M342" s="244"/>
      <c r="N342" s="244"/>
      <c r="O342" s="244"/>
      <c r="P342" s="244"/>
      <c r="Q342" s="244"/>
      <c r="R342" s="244"/>
      <c r="S342" s="244"/>
      <c r="T342" s="246"/>
      <c r="U342" s="246"/>
      <c r="V342" s="244"/>
      <c r="W342" s="247"/>
      <c r="X342" s="248"/>
      <c r="Y342" s="244"/>
      <c r="Z342" s="244"/>
      <c r="AA342" s="244"/>
      <c r="AB342" s="244"/>
      <c r="AC342" s="249"/>
      <c r="AD342" s="249"/>
      <c r="AE342" s="244"/>
      <c r="AF342" s="244"/>
      <c r="AG342" s="244"/>
      <c r="AH342" s="244"/>
      <c r="AI342" s="244"/>
      <c r="AJ342" s="244"/>
      <c r="AK342" s="250"/>
      <c r="AL342" s="244"/>
      <c r="AM342" s="244"/>
      <c r="AN342" s="244"/>
      <c r="AO342" s="251"/>
      <c r="AP342" s="244"/>
      <c r="AQ342" s="244"/>
      <c r="AR342" s="244"/>
      <c r="AS342" s="244"/>
      <c r="AT342" s="252"/>
      <c r="AU342" s="244"/>
      <c r="AV342" s="244"/>
      <c r="AW342" s="244"/>
      <c r="AX342" s="25"/>
      <c r="AY342" s="244"/>
      <c r="AZ342" s="244"/>
      <c r="BA342" s="244"/>
      <c r="BB342" s="244"/>
      <c r="BC342" s="244"/>
      <c r="BD342" s="244"/>
      <c r="BE342" s="244"/>
      <c r="BF342" s="244"/>
      <c r="BG342" s="244"/>
      <c r="BH342" s="244"/>
      <c r="BI342" s="244"/>
      <c r="BJ342" s="242"/>
      <c r="BK342" s="242"/>
      <c r="BL342" s="244"/>
      <c r="BM342" s="244"/>
      <c r="BN342" s="244"/>
      <c r="BO342" s="244"/>
      <c r="BP342" s="244"/>
      <c r="BQ342" s="244"/>
      <c r="BR342" s="244"/>
      <c r="BS342" s="244"/>
      <c r="BT342" s="244"/>
      <c r="BU342" s="242"/>
      <c r="BV342" s="244"/>
    </row>
    <row r="343" customFormat="false" ht="13.8" hidden="false" customHeight="false" outlineLevel="0" collapsed="false">
      <c r="A343" s="241"/>
      <c r="B343" s="242"/>
      <c r="C343" s="242"/>
      <c r="D343" s="242"/>
      <c r="E343" s="242"/>
      <c r="F343" s="242"/>
      <c r="G343" s="244"/>
      <c r="H343" s="244"/>
      <c r="I343" s="244"/>
      <c r="J343" s="245"/>
      <c r="K343" s="244"/>
      <c r="L343" s="244"/>
      <c r="M343" s="244"/>
      <c r="N343" s="244"/>
      <c r="O343" s="244"/>
      <c r="P343" s="244"/>
      <c r="Q343" s="244"/>
      <c r="R343" s="244"/>
      <c r="S343" s="244"/>
      <c r="T343" s="246"/>
      <c r="U343" s="246"/>
      <c r="V343" s="244"/>
      <c r="W343" s="247"/>
      <c r="X343" s="248"/>
      <c r="Y343" s="244"/>
      <c r="Z343" s="244"/>
      <c r="AA343" s="244"/>
      <c r="AB343" s="244"/>
      <c r="AC343" s="249"/>
      <c r="AD343" s="249"/>
      <c r="AE343" s="244"/>
      <c r="AF343" s="244"/>
      <c r="AG343" s="244"/>
      <c r="AH343" s="244"/>
      <c r="AI343" s="244"/>
      <c r="AJ343" s="244"/>
      <c r="AK343" s="250"/>
      <c r="AL343" s="244"/>
      <c r="AM343" s="244"/>
      <c r="AN343" s="244"/>
      <c r="AO343" s="251"/>
      <c r="AP343" s="244"/>
      <c r="AQ343" s="244"/>
      <c r="AR343" s="244"/>
      <c r="AS343" s="244"/>
      <c r="AT343" s="252"/>
      <c r="AU343" s="244"/>
      <c r="AV343" s="244"/>
      <c r="AW343" s="244"/>
      <c r="AX343" s="25"/>
      <c r="AY343" s="244"/>
      <c r="AZ343" s="244"/>
      <c r="BA343" s="244"/>
      <c r="BB343" s="244"/>
      <c r="BC343" s="244"/>
      <c r="BD343" s="244"/>
      <c r="BE343" s="244"/>
      <c r="BF343" s="244"/>
      <c r="BG343" s="244"/>
      <c r="BH343" s="244"/>
      <c r="BI343" s="244"/>
      <c r="BJ343" s="242"/>
      <c r="BK343" s="242"/>
      <c r="BL343" s="244"/>
      <c r="BM343" s="244"/>
      <c r="BN343" s="244"/>
      <c r="BO343" s="244"/>
      <c r="BP343" s="244"/>
      <c r="BQ343" s="244"/>
      <c r="BR343" s="244"/>
      <c r="BS343" s="244"/>
      <c r="BT343" s="244"/>
      <c r="BU343" s="242"/>
      <c r="BV343" s="244"/>
    </row>
    <row r="344" customFormat="false" ht="13.8" hidden="false" customHeight="false" outlineLevel="0" collapsed="false">
      <c r="A344" s="241"/>
      <c r="B344" s="242"/>
      <c r="C344" s="242"/>
      <c r="D344" s="242"/>
      <c r="E344" s="242"/>
      <c r="F344" s="242"/>
      <c r="G344" s="244"/>
      <c r="H344" s="244"/>
      <c r="I344" s="244"/>
      <c r="J344" s="245"/>
      <c r="K344" s="244"/>
      <c r="L344" s="244"/>
      <c r="M344" s="244"/>
      <c r="N344" s="244"/>
      <c r="O344" s="244"/>
      <c r="P344" s="244"/>
      <c r="Q344" s="244"/>
      <c r="R344" s="244"/>
      <c r="S344" s="244"/>
      <c r="T344" s="246"/>
      <c r="U344" s="246"/>
      <c r="V344" s="244"/>
      <c r="W344" s="247"/>
      <c r="X344" s="248"/>
      <c r="Y344" s="244"/>
      <c r="Z344" s="244"/>
      <c r="AA344" s="244"/>
      <c r="AB344" s="244"/>
      <c r="AC344" s="249"/>
      <c r="AD344" s="249"/>
      <c r="AE344" s="244"/>
      <c r="AF344" s="244"/>
      <c r="AG344" s="244"/>
      <c r="AH344" s="244"/>
      <c r="AI344" s="244"/>
      <c r="AJ344" s="244"/>
      <c r="AK344" s="250"/>
      <c r="AL344" s="244"/>
      <c r="AM344" s="244"/>
      <c r="AN344" s="244"/>
      <c r="AO344" s="251"/>
      <c r="AP344" s="244"/>
      <c r="AQ344" s="244"/>
      <c r="AR344" s="244"/>
      <c r="AS344" s="244"/>
      <c r="AT344" s="252"/>
      <c r="AU344" s="244"/>
      <c r="AV344" s="244"/>
      <c r="AW344" s="244"/>
      <c r="AX344" s="25"/>
      <c r="AY344" s="244"/>
      <c r="AZ344" s="244"/>
      <c r="BA344" s="244"/>
      <c r="BB344" s="244"/>
      <c r="BC344" s="244"/>
      <c r="BD344" s="244"/>
      <c r="BE344" s="244"/>
      <c r="BF344" s="244"/>
      <c r="BG344" s="244"/>
      <c r="BH344" s="244"/>
      <c r="BI344" s="244"/>
      <c r="BJ344" s="242"/>
      <c r="BK344" s="242"/>
      <c r="BL344" s="244"/>
      <c r="BM344" s="244"/>
      <c r="BN344" s="244"/>
      <c r="BO344" s="244"/>
      <c r="BP344" s="244"/>
      <c r="BQ344" s="244"/>
      <c r="BR344" s="244"/>
      <c r="BS344" s="244"/>
      <c r="BT344" s="244"/>
      <c r="BU344" s="242"/>
      <c r="BV344" s="244"/>
    </row>
    <row r="345" customFormat="false" ht="13.8" hidden="false" customHeight="false" outlineLevel="0" collapsed="false">
      <c r="A345" s="241"/>
      <c r="B345" s="242"/>
      <c r="C345" s="242"/>
      <c r="D345" s="242"/>
      <c r="E345" s="242"/>
      <c r="F345" s="242"/>
      <c r="G345" s="244"/>
      <c r="H345" s="244"/>
      <c r="I345" s="244"/>
      <c r="J345" s="245"/>
      <c r="K345" s="244"/>
      <c r="L345" s="244"/>
      <c r="M345" s="244"/>
      <c r="N345" s="244"/>
      <c r="O345" s="244"/>
      <c r="P345" s="244"/>
      <c r="Q345" s="244"/>
      <c r="R345" s="244"/>
      <c r="S345" s="244"/>
      <c r="T345" s="246"/>
      <c r="U345" s="246"/>
      <c r="V345" s="244"/>
      <c r="W345" s="247"/>
      <c r="X345" s="248"/>
      <c r="Y345" s="244"/>
      <c r="Z345" s="244"/>
      <c r="AA345" s="244"/>
      <c r="AB345" s="244"/>
      <c r="AC345" s="249"/>
      <c r="AD345" s="249"/>
      <c r="AE345" s="244"/>
      <c r="AF345" s="244"/>
      <c r="AG345" s="244"/>
      <c r="AH345" s="244"/>
      <c r="AI345" s="244"/>
      <c r="AJ345" s="244"/>
      <c r="AK345" s="250"/>
      <c r="AL345" s="244"/>
      <c r="AM345" s="244"/>
      <c r="AN345" s="244"/>
      <c r="AO345" s="251"/>
      <c r="AP345" s="244"/>
      <c r="AQ345" s="244"/>
      <c r="AR345" s="244"/>
      <c r="AS345" s="244"/>
      <c r="AT345" s="252"/>
      <c r="AU345" s="244"/>
      <c r="AV345" s="244"/>
      <c r="AW345" s="244"/>
      <c r="AX345" s="25"/>
      <c r="AY345" s="244"/>
      <c r="AZ345" s="244"/>
      <c r="BA345" s="244"/>
      <c r="BB345" s="244"/>
      <c r="BC345" s="244"/>
      <c r="BD345" s="244"/>
      <c r="BE345" s="244"/>
      <c r="BF345" s="244"/>
      <c r="BG345" s="244"/>
      <c r="BH345" s="244"/>
      <c r="BI345" s="244"/>
      <c r="BJ345" s="242"/>
      <c r="BK345" s="242"/>
      <c r="BL345" s="244"/>
      <c r="BM345" s="244"/>
      <c r="BN345" s="244"/>
      <c r="BO345" s="244"/>
      <c r="BP345" s="244"/>
      <c r="BQ345" s="244"/>
      <c r="BR345" s="244"/>
      <c r="BS345" s="244"/>
      <c r="BT345" s="244"/>
      <c r="BU345" s="242"/>
      <c r="BV345" s="244"/>
    </row>
    <row r="346" customFormat="false" ht="13.8" hidden="false" customHeight="false" outlineLevel="0" collapsed="false">
      <c r="A346" s="241"/>
      <c r="B346" s="242"/>
      <c r="C346" s="242"/>
      <c r="D346" s="242"/>
      <c r="E346" s="242"/>
      <c r="F346" s="242"/>
      <c r="G346" s="244"/>
      <c r="H346" s="244"/>
      <c r="I346" s="244"/>
      <c r="J346" s="245"/>
      <c r="K346" s="244"/>
      <c r="L346" s="244"/>
      <c r="M346" s="244"/>
      <c r="N346" s="244"/>
      <c r="O346" s="244"/>
      <c r="P346" s="244"/>
      <c r="Q346" s="244"/>
      <c r="R346" s="244"/>
      <c r="S346" s="244"/>
      <c r="T346" s="246"/>
      <c r="U346" s="246"/>
      <c r="V346" s="244"/>
      <c r="W346" s="247"/>
      <c r="X346" s="248"/>
      <c r="Y346" s="244"/>
      <c r="Z346" s="244"/>
      <c r="AA346" s="244"/>
      <c r="AB346" s="244"/>
      <c r="AC346" s="249"/>
      <c r="AD346" s="249"/>
      <c r="AE346" s="244"/>
      <c r="AF346" s="244"/>
      <c r="AG346" s="244"/>
      <c r="AH346" s="244"/>
      <c r="AI346" s="244"/>
      <c r="AJ346" s="244"/>
      <c r="AK346" s="250"/>
      <c r="AL346" s="244"/>
      <c r="AM346" s="244"/>
      <c r="AN346" s="244"/>
      <c r="AO346" s="251"/>
      <c r="AP346" s="244"/>
      <c r="AQ346" s="244"/>
      <c r="AR346" s="244"/>
      <c r="AS346" s="244"/>
      <c r="AT346" s="252"/>
      <c r="AU346" s="244"/>
      <c r="AV346" s="244"/>
      <c r="AW346" s="244"/>
      <c r="AX346" s="25"/>
      <c r="AY346" s="244"/>
      <c r="AZ346" s="244"/>
      <c r="BA346" s="244"/>
      <c r="BB346" s="244"/>
      <c r="BC346" s="244"/>
      <c r="BD346" s="244"/>
      <c r="BE346" s="244"/>
      <c r="BF346" s="244"/>
      <c r="BG346" s="244"/>
      <c r="BH346" s="244"/>
      <c r="BI346" s="244"/>
      <c r="BJ346" s="242"/>
      <c r="BK346" s="242"/>
      <c r="BL346" s="244"/>
      <c r="BM346" s="244"/>
      <c r="BN346" s="244"/>
      <c r="BO346" s="244"/>
      <c r="BP346" s="244"/>
      <c r="BQ346" s="244"/>
      <c r="BR346" s="244"/>
      <c r="BS346" s="244"/>
      <c r="BT346" s="244"/>
      <c r="BU346" s="242"/>
      <c r="BV346" s="244"/>
    </row>
    <row r="347" customFormat="false" ht="13.8" hidden="false" customHeight="false" outlineLevel="0" collapsed="false">
      <c r="A347" s="241"/>
      <c r="B347" s="242"/>
      <c r="C347" s="242"/>
      <c r="D347" s="242"/>
      <c r="E347" s="242"/>
      <c r="F347" s="242"/>
      <c r="G347" s="244"/>
      <c r="H347" s="244"/>
      <c r="I347" s="244"/>
      <c r="J347" s="245"/>
      <c r="K347" s="244"/>
      <c r="L347" s="244"/>
      <c r="M347" s="244"/>
      <c r="N347" s="244"/>
      <c r="O347" s="244"/>
      <c r="P347" s="244"/>
      <c r="Q347" s="244"/>
      <c r="R347" s="244"/>
      <c r="S347" s="244"/>
      <c r="T347" s="246"/>
      <c r="U347" s="246"/>
      <c r="V347" s="244"/>
      <c r="W347" s="247"/>
      <c r="X347" s="248"/>
      <c r="Y347" s="244"/>
      <c r="Z347" s="244"/>
      <c r="AA347" s="244"/>
      <c r="AB347" s="244"/>
      <c r="AC347" s="249"/>
      <c r="AD347" s="249"/>
      <c r="AE347" s="244"/>
      <c r="AF347" s="244"/>
      <c r="AG347" s="244"/>
      <c r="AH347" s="244"/>
      <c r="AI347" s="244"/>
      <c r="AJ347" s="244"/>
      <c r="AK347" s="250"/>
      <c r="AL347" s="244"/>
      <c r="AM347" s="244"/>
      <c r="AN347" s="244"/>
      <c r="AO347" s="251"/>
      <c r="AP347" s="244"/>
      <c r="AQ347" s="244"/>
      <c r="AR347" s="244"/>
      <c r="AS347" s="244"/>
      <c r="AT347" s="252"/>
      <c r="AU347" s="244"/>
      <c r="AV347" s="244"/>
      <c r="AW347" s="244"/>
      <c r="AX347" s="25"/>
      <c r="AY347" s="244"/>
      <c r="AZ347" s="244"/>
      <c r="BA347" s="244"/>
      <c r="BB347" s="244"/>
      <c r="BC347" s="244"/>
      <c r="BD347" s="244"/>
      <c r="BE347" s="244"/>
      <c r="BF347" s="244"/>
      <c r="BG347" s="244"/>
      <c r="BH347" s="244"/>
      <c r="BI347" s="244"/>
      <c r="BJ347" s="242"/>
      <c r="BK347" s="242"/>
      <c r="BL347" s="244"/>
      <c r="BM347" s="244"/>
      <c r="BN347" s="244"/>
      <c r="BO347" s="244"/>
      <c r="BP347" s="244"/>
      <c r="BQ347" s="244"/>
      <c r="BR347" s="244"/>
      <c r="BS347" s="244"/>
      <c r="BT347" s="244"/>
      <c r="BU347" s="242"/>
      <c r="BV347" s="244"/>
    </row>
    <row r="348" customFormat="false" ht="13.8" hidden="false" customHeight="false" outlineLevel="0" collapsed="false">
      <c r="A348" s="241"/>
      <c r="B348" s="242"/>
      <c r="C348" s="242"/>
      <c r="D348" s="242"/>
      <c r="E348" s="242"/>
      <c r="F348" s="242"/>
      <c r="G348" s="244"/>
      <c r="H348" s="244"/>
      <c r="I348" s="244"/>
      <c r="J348" s="245"/>
      <c r="K348" s="244"/>
      <c r="L348" s="244"/>
      <c r="M348" s="244"/>
      <c r="N348" s="244"/>
      <c r="O348" s="244"/>
      <c r="P348" s="244"/>
      <c r="Q348" s="244"/>
      <c r="R348" s="244"/>
      <c r="S348" s="244"/>
      <c r="T348" s="246"/>
      <c r="U348" s="246"/>
      <c r="V348" s="244"/>
      <c r="W348" s="247"/>
      <c r="X348" s="248"/>
      <c r="Y348" s="244"/>
      <c r="Z348" s="244"/>
      <c r="AA348" s="244"/>
      <c r="AB348" s="244"/>
      <c r="AC348" s="249"/>
      <c r="AD348" s="249"/>
      <c r="AE348" s="244"/>
      <c r="AF348" s="244"/>
      <c r="AG348" s="244"/>
      <c r="AH348" s="244"/>
      <c r="AI348" s="244"/>
      <c r="AJ348" s="244"/>
      <c r="AK348" s="250"/>
      <c r="AL348" s="244"/>
      <c r="AM348" s="244"/>
      <c r="AN348" s="244"/>
      <c r="AO348" s="251"/>
      <c r="AP348" s="244"/>
      <c r="AQ348" s="244"/>
      <c r="AR348" s="244"/>
      <c r="AS348" s="244"/>
      <c r="AT348" s="252"/>
      <c r="AU348" s="244"/>
      <c r="AV348" s="244"/>
      <c r="AW348" s="244"/>
      <c r="AX348" s="25"/>
      <c r="AY348" s="244"/>
      <c r="AZ348" s="244"/>
      <c r="BA348" s="244"/>
      <c r="BB348" s="244"/>
      <c r="BC348" s="244"/>
      <c r="BD348" s="244"/>
      <c r="BE348" s="244"/>
      <c r="BF348" s="244"/>
      <c r="BG348" s="244"/>
      <c r="BH348" s="244"/>
      <c r="BI348" s="244"/>
      <c r="BJ348" s="242"/>
      <c r="BK348" s="242"/>
      <c r="BL348" s="244"/>
      <c r="BM348" s="244"/>
      <c r="BN348" s="244"/>
      <c r="BO348" s="244"/>
      <c r="BP348" s="244"/>
      <c r="BQ348" s="244"/>
      <c r="BR348" s="244"/>
      <c r="BS348" s="244"/>
      <c r="BT348" s="244"/>
      <c r="BU348" s="242"/>
      <c r="BV348" s="244"/>
    </row>
    <row r="349" customFormat="false" ht="13.8" hidden="false" customHeight="false" outlineLevel="0" collapsed="false">
      <c r="A349" s="241"/>
      <c r="B349" s="242"/>
      <c r="C349" s="242"/>
      <c r="D349" s="242"/>
      <c r="E349" s="242"/>
      <c r="F349" s="242"/>
      <c r="G349" s="244"/>
      <c r="H349" s="244"/>
      <c r="I349" s="244"/>
      <c r="J349" s="245"/>
      <c r="K349" s="244"/>
      <c r="L349" s="244"/>
      <c r="M349" s="244"/>
      <c r="N349" s="244"/>
      <c r="O349" s="244"/>
      <c r="P349" s="244"/>
      <c r="Q349" s="244"/>
      <c r="R349" s="244"/>
      <c r="S349" s="244"/>
      <c r="T349" s="246"/>
      <c r="U349" s="246"/>
      <c r="V349" s="244"/>
      <c r="W349" s="247"/>
      <c r="X349" s="248"/>
      <c r="Y349" s="244"/>
      <c r="Z349" s="244"/>
      <c r="AA349" s="244"/>
      <c r="AB349" s="244"/>
      <c r="AC349" s="249"/>
      <c r="AD349" s="249"/>
      <c r="AE349" s="244"/>
      <c r="AF349" s="244"/>
      <c r="AG349" s="244"/>
      <c r="AH349" s="244"/>
      <c r="AI349" s="244"/>
      <c r="AJ349" s="244"/>
      <c r="AK349" s="250"/>
      <c r="AL349" s="244"/>
      <c r="AM349" s="244"/>
      <c r="AN349" s="244"/>
      <c r="AO349" s="251"/>
      <c r="AP349" s="244"/>
      <c r="AQ349" s="244"/>
      <c r="AR349" s="244"/>
      <c r="AS349" s="244"/>
      <c r="AT349" s="252"/>
      <c r="AU349" s="244"/>
      <c r="AV349" s="244"/>
      <c r="AW349" s="244"/>
      <c r="AX349" s="25"/>
      <c r="AY349" s="244"/>
      <c r="AZ349" s="244"/>
      <c r="BA349" s="244"/>
      <c r="BB349" s="244"/>
      <c r="BC349" s="244"/>
      <c r="BD349" s="244"/>
      <c r="BE349" s="244"/>
      <c r="BF349" s="244"/>
      <c r="BG349" s="244"/>
      <c r="BH349" s="244"/>
      <c r="BI349" s="244"/>
      <c r="BJ349" s="242"/>
      <c r="BK349" s="242"/>
      <c r="BL349" s="244"/>
      <c r="BM349" s="244"/>
      <c r="BN349" s="244"/>
      <c r="BO349" s="244"/>
      <c r="BP349" s="244"/>
      <c r="BQ349" s="244"/>
      <c r="BR349" s="244"/>
      <c r="BS349" s="244"/>
      <c r="BT349" s="244"/>
      <c r="BU349" s="242"/>
      <c r="BV349" s="244"/>
    </row>
    <row r="350" customFormat="false" ht="13.8" hidden="false" customHeight="false" outlineLevel="0" collapsed="false">
      <c r="A350" s="241"/>
      <c r="B350" s="242"/>
      <c r="C350" s="242"/>
      <c r="D350" s="242"/>
      <c r="E350" s="242"/>
      <c r="F350" s="242"/>
      <c r="G350" s="244"/>
      <c r="H350" s="244"/>
      <c r="I350" s="244"/>
      <c r="J350" s="245"/>
      <c r="K350" s="244"/>
      <c r="L350" s="244"/>
      <c r="M350" s="244"/>
      <c r="N350" s="244"/>
      <c r="O350" s="244"/>
      <c r="P350" s="244"/>
      <c r="Q350" s="244"/>
      <c r="R350" s="244"/>
      <c r="S350" s="244"/>
      <c r="T350" s="246"/>
      <c r="U350" s="246"/>
      <c r="V350" s="244"/>
      <c r="W350" s="247"/>
      <c r="X350" s="248"/>
      <c r="Y350" s="244"/>
      <c r="Z350" s="244"/>
      <c r="AA350" s="244"/>
      <c r="AB350" s="244"/>
      <c r="AC350" s="249"/>
      <c r="AD350" s="249"/>
      <c r="AE350" s="244"/>
      <c r="AF350" s="244"/>
      <c r="AG350" s="244"/>
      <c r="AH350" s="244"/>
      <c r="AI350" s="244"/>
      <c r="AJ350" s="244"/>
      <c r="AK350" s="250"/>
      <c r="AL350" s="244"/>
      <c r="AM350" s="244"/>
      <c r="AN350" s="244"/>
      <c r="AO350" s="251"/>
      <c r="AP350" s="244"/>
      <c r="AQ350" s="244"/>
      <c r="AR350" s="244"/>
      <c r="AS350" s="244"/>
      <c r="AT350" s="252"/>
      <c r="AU350" s="244"/>
      <c r="AV350" s="244"/>
      <c r="AW350" s="244"/>
      <c r="AX350" s="25"/>
      <c r="AY350" s="244"/>
      <c r="AZ350" s="244"/>
      <c r="BA350" s="244"/>
      <c r="BB350" s="244"/>
      <c r="BC350" s="244"/>
      <c r="BD350" s="244"/>
      <c r="BE350" s="244"/>
      <c r="BF350" s="244"/>
      <c r="BG350" s="244"/>
      <c r="BH350" s="244"/>
      <c r="BI350" s="244"/>
      <c r="BJ350" s="242"/>
      <c r="BK350" s="242"/>
      <c r="BL350" s="244"/>
      <c r="BM350" s="244"/>
      <c r="BN350" s="244"/>
      <c r="BO350" s="244"/>
      <c r="BP350" s="244"/>
      <c r="BQ350" s="244"/>
      <c r="BR350" s="244"/>
      <c r="BS350" s="244"/>
      <c r="BT350" s="244"/>
      <c r="BU350" s="242"/>
      <c r="BV350" s="244"/>
    </row>
    <row r="351" customFormat="false" ht="13.8" hidden="false" customHeight="false" outlineLevel="0" collapsed="false">
      <c r="A351" s="241"/>
      <c r="B351" s="242"/>
      <c r="C351" s="242"/>
      <c r="D351" s="242"/>
      <c r="E351" s="242"/>
      <c r="F351" s="242"/>
      <c r="G351" s="244"/>
      <c r="H351" s="244"/>
      <c r="I351" s="244"/>
      <c r="J351" s="245"/>
      <c r="K351" s="244"/>
      <c r="L351" s="244"/>
      <c r="M351" s="244"/>
      <c r="N351" s="244"/>
      <c r="O351" s="244"/>
      <c r="P351" s="244"/>
      <c r="Q351" s="244"/>
      <c r="R351" s="244"/>
      <c r="S351" s="244"/>
      <c r="T351" s="246"/>
      <c r="U351" s="246"/>
      <c r="V351" s="244"/>
      <c r="W351" s="247"/>
      <c r="X351" s="248"/>
      <c r="Y351" s="244"/>
      <c r="Z351" s="244"/>
      <c r="AA351" s="244"/>
      <c r="AB351" s="244"/>
      <c r="AC351" s="249"/>
      <c r="AD351" s="249"/>
      <c r="AE351" s="244"/>
      <c r="AF351" s="244"/>
      <c r="AG351" s="244"/>
      <c r="AH351" s="244"/>
      <c r="AI351" s="244"/>
      <c r="AJ351" s="244"/>
      <c r="AK351" s="250"/>
      <c r="AL351" s="244"/>
      <c r="AM351" s="244"/>
      <c r="AN351" s="244"/>
      <c r="AO351" s="251"/>
      <c r="AP351" s="244"/>
      <c r="AQ351" s="244"/>
      <c r="AR351" s="244"/>
      <c r="AS351" s="244"/>
      <c r="AT351" s="252"/>
      <c r="AU351" s="244"/>
      <c r="AV351" s="244"/>
      <c r="AW351" s="244"/>
      <c r="AX351" s="25"/>
      <c r="AY351" s="244"/>
      <c r="AZ351" s="244"/>
      <c r="BA351" s="244"/>
      <c r="BB351" s="244"/>
      <c r="BC351" s="244"/>
      <c r="BD351" s="244"/>
      <c r="BE351" s="244"/>
      <c r="BF351" s="244"/>
      <c r="BG351" s="244"/>
      <c r="BH351" s="244"/>
      <c r="BI351" s="244"/>
      <c r="BJ351" s="242"/>
      <c r="BK351" s="242"/>
      <c r="BL351" s="244"/>
      <c r="BM351" s="244"/>
      <c r="BN351" s="244"/>
      <c r="BO351" s="244"/>
      <c r="BP351" s="244"/>
      <c r="BQ351" s="244"/>
      <c r="BR351" s="244"/>
      <c r="BS351" s="244"/>
      <c r="BT351" s="244"/>
      <c r="BU351" s="242"/>
      <c r="BV351" s="244"/>
    </row>
    <row r="352" customFormat="false" ht="13.8" hidden="false" customHeight="false" outlineLevel="0" collapsed="false">
      <c r="A352" s="241"/>
      <c r="B352" s="242"/>
      <c r="C352" s="242"/>
      <c r="D352" s="242"/>
      <c r="E352" s="242"/>
      <c r="F352" s="242"/>
      <c r="G352" s="244"/>
      <c r="H352" s="244"/>
      <c r="I352" s="244"/>
      <c r="J352" s="245"/>
      <c r="K352" s="244"/>
      <c r="L352" s="244"/>
      <c r="M352" s="244"/>
      <c r="N352" s="244"/>
      <c r="O352" s="244"/>
      <c r="P352" s="244"/>
      <c r="Q352" s="244"/>
      <c r="R352" s="244"/>
      <c r="S352" s="244"/>
      <c r="T352" s="246"/>
      <c r="U352" s="246"/>
      <c r="V352" s="244"/>
      <c r="W352" s="247"/>
      <c r="X352" s="248"/>
      <c r="Y352" s="244"/>
      <c r="Z352" s="244"/>
      <c r="AA352" s="244"/>
      <c r="AB352" s="244"/>
      <c r="AC352" s="249"/>
      <c r="AD352" s="249"/>
      <c r="AE352" s="244"/>
      <c r="AF352" s="244"/>
      <c r="AG352" s="244"/>
      <c r="AH352" s="244"/>
      <c r="AI352" s="244"/>
      <c r="AJ352" s="244"/>
      <c r="AK352" s="250"/>
      <c r="AL352" s="244"/>
      <c r="AM352" s="244"/>
      <c r="AN352" s="244"/>
      <c r="AO352" s="251"/>
      <c r="AP352" s="244"/>
      <c r="AQ352" s="244"/>
      <c r="AR352" s="244"/>
      <c r="AS352" s="244"/>
      <c r="AT352" s="252"/>
      <c r="AU352" s="244"/>
      <c r="AV352" s="244"/>
      <c r="AW352" s="244"/>
      <c r="AX352" s="25"/>
      <c r="AY352" s="244"/>
      <c r="AZ352" s="244"/>
      <c r="BA352" s="244"/>
      <c r="BB352" s="244"/>
      <c r="BC352" s="244"/>
      <c r="BD352" s="244"/>
      <c r="BE352" s="244"/>
      <c r="BF352" s="244"/>
      <c r="BG352" s="244"/>
      <c r="BH352" s="244"/>
      <c r="BI352" s="244"/>
      <c r="BJ352" s="242"/>
      <c r="BK352" s="242"/>
      <c r="BL352" s="244"/>
      <c r="BM352" s="244"/>
      <c r="BN352" s="244"/>
      <c r="BO352" s="244"/>
      <c r="BP352" s="244"/>
      <c r="BQ352" s="244"/>
      <c r="BR352" s="244"/>
      <c r="BS352" s="244"/>
      <c r="BT352" s="244"/>
      <c r="BU352" s="242"/>
      <c r="BV352" s="244"/>
    </row>
    <row r="353" customFormat="false" ht="13.8" hidden="false" customHeight="false" outlineLevel="0" collapsed="false">
      <c r="A353" s="241"/>
      <c r="B353" s="242"/>
      <c r="C353" s="242"/>
      <c r="D353" s="242"/>
      <c r="E353" s="242"/>
      <c r="F353" s="242"/>
      <c r="G353" s="244"/>
      <c r="H353" s="244"/>
      <c r="I353" s="244"/>
      <c r="J353" s="245"/>
      <c r="K353" s="244"/>
      <c r="L353" s="244"/>
      <c r="M353" s="244"/>
      <c r="N353" s="244"/>
      <c r="O353" s="244"/>
      <c r="P353" s="244"/>
      <c r="Q353" s="244"/>
      <c r="R353" s="244"/>
      <c r="S353" s="244"/>
      <c r="T353" s="246"/>
      <c r="U353" s="246"/>
      <c r="V353" s="244"/>
      <c r="W353" s="247"/>
      <c r="X353" s="248"/>
      <c r="Y353" s="244"/>
      <c r="Z353" s="244"/>
      <c r="AA353" s="244"/>
      <c r="AB353" s="244"/>
      <c r="AC353" s="249"/>
      <c r="AD353" s="249"/>
      <c r="AE353" s="244"/>
      <c r="AF353" s="244"/>
      <c r="AG353" s="244"/>
      <c r="AH353" s="244"/>
      <c r="AI353" s="244"/>
      <c r="AJ353" s="244"/>
      <c r="AK353" s="250"/>
      <c r="AL353" s="244"/>
      <c r="AM353" s="244"/>
      <c r="AN353" s="244"/>
      <c r="AO353" s="251"/>
      <c r="AP353" s="244"/>
      <c r="AQ353" s="244"/>
      <c r="AR353" s="244"/>
      <c r="AS353" s="244"/>
      <c r="AT353" s="252"/>
      <c r="AU353" s="244"/>
      <c r="AV353" s="244"/>
      <c r="AW353" s="244"/>
      <c r="AX353" s="25"/>
      <c r="AY353" s="244"/>
      <c r="AZ353" s="244"/>
      <c r="BA353" s="244"/>
      <c r="BB353" s="244"/>
      <c r="BC353" s="244"/>
      <c r="BD353" s="244"/>
      <c r="BE353" s="244"/>
      <c r="BF353" s="244"/>
      <c r="BG353" s="244"/>
      <c r="BH353" s="244"/>
      <c r="BI353" s="244"/>
      <c r="BJ353" s="242"/>
      <c r="BK353" s="242"/>
      <c r="BL353" s="244"/>
      <c r="BM353" s="244"/>
      <c r="BN353" s="244"/>
      <c r="BO353" s="244"/>
      <c r="BP353" s="244"/>
      <c r="BQ353" s="244"/>
      <c r="BR353" s="244"/>
      <c r="BS353" s="244"/>
      <c r="BT353" s="244"/>
      <c r="BU353" s="242"/>
      <c r="BV353" s="244"/>
    </row>
    <row r="354" customFormat="false" ht="13.8" hidden="false" customHeight="false" outlineLevel="0" collapsed="false">
      <c r="A354" s="241"/>
      <c r="B354" s="242"/>
      <c r="C354" s="242"/>
      <c r="D354" s="242"/>
      <c r="E354" s="242"/>
      <c r="F354" s="242"/>
      <c r="G354" s="244"/>
      <c r="H354" s="244"/>
      <c r="I354" s="244"/>
      <c r="J354" s="245"/>
      <c r="K354" s="244"/>
      <c r="L354" s="244"/>
      <c r="M354" s="244"/>
      <c r="N354" s="244"/>
      <c r="O354" s="244"/>
      <c r="P354" s="244"/>
      <c r="Q354" s="244"/>
      <c r="R354" s="244"/>
      <c r="S354" s="244"/>
      <c r="T354" s="246"/>
      <c r="U354" s="246"/>
      <c r="V354" s="244"/>
      <c r="W354" s="247"/>
      <c r="X354" s="248"/>
      <c r="Y354" s="244"/>
      <c r="Z354" s="244"/>
      <c r="AA354" s="244"/>
      <c r="AB354" s="244"/>
      <c r="AC354" s="249"/>
      <c r="AD354" s="249"/>
      <c r="AE354" s="244"/>
      <c r="AF354" s="244"/>
      <c r="AG354" s="244"/>
      <c r="AH354" s="244"/>
      <c r="AI354" s="244"/>
      <c r="AJ354" s="244"/>
      <c r="AK354" s="250"/>
      <c r="AL354" s="244"/>
      <c r="AM354" s="244"/>
      <c r="AN354" s="244"/>
      <c r="AO354" s="251"/>
      <c r="AP354" s="244"/>
      <c r="AQ354" s="244"/>
      <c r="AR354" s="244"/>
      <c r="AS354" s="244"/>
      <c r="AT354" s="252"/>
      <c r="AU354" s="244"/>
      <c r="AV354" s="244"/>
      <c r="AW354" s="244"/>
      <c r="AX354" s="25"/>
      <c r="AY354" s="244"/>
      <c r="AZ354" s="244"/>
      <c r="BA354" s="244"/>
      <c r="BB354" s="244"/>
      <c r="BC354" s="244"/>
      <c r="BD354" s="244"/>
      <c r="BE354" s="244"/>
      <c r="BF354" s="244"/>
      <c r="BG354" s="244"/>
      <c r="BH354" s="244"/>
      <c r="BI354" s="244"/>
      <c r="BJ354" s="242"/>
      <c r="BK354" s="242"/>
      <c r="BL354" s="244"/>
      <c r="BM354" s="244"/>
      <c r="BN354" s="244"/>
      <c r="BO354" s="244"/>
      <c r="BP354" s="244"/>
      <c r="BQ354" s="244"/>
      <c r="BR354" s="244"/>
      <c r="BS354" s="244"/>
      <c r="BT354" s="244"/>
      <c r="BU354" s="242"/>
      <c r="BV354" s="244"/>
    </row>
    <row r="355" customFormat="false" ht="13.8" hidden="false" customHeight="false" outlineLevel="0" collapsed="false">
      <c r="A355" s="241"/>
      <c r="B355" s="242"/>
      <c r="C355" s="242"/>
      <c r="D355" s="242"/>
      <c r="E355" s="242"/>
      <c r="F355" s="242"/>
      <c r="G355" s="244"/>
      <c r="H355" s="244"/>
      <c r="I355" s="244"/>
      <c r="J355" s="245"/>
      <c r="K355" s="244"/>
      <c r="L355" s="244"/>
      <c r="M355" s="244"/>
      <c r="N355" s="244"/>
      <c r="O355" s="244"/>
      <c r="P355" s="244"/>
      <c r="Q355" s="244"/>
      <c r="R355" s="244"/>
      <c r="S355" s="244"/>
      <c r="T355" s="246"/>
      <c r="U355" s="246"/>
      <c r="V355" s="244"/>
      <c r="W355" s="247"/>
      <c r="X355" s="248"/>
      <c r="Y355" s="244"/>
      <c r="Z355" s="244"/>
      <c r="AA355" s="244"/>
      <c r="AB355" s="244"/>
      <c r="AC355" s="249"/>
      <c r="AD355" s="249"/>
      <c r="AE355" s="244"/>
      <c r="AF355" s="244"/>
      <c r="AG355" s="244"/>
      <c r="AH355" s="244"/>
      <c r="AI355" s="244"/>
      <c r="AJ355" s="244"/>
      <c r="AK355" s="250"/>
      <c r="AL355" s="244"/>
      <c r="AM355" s="244"/>
      <c r="AN355" s="244"/>
      <c r="AO355" s="251"/>
      <c r="AP355" s="244"/>
      <c r="AQ355" s="244"/>
      <c r="AR355" s="244"/>
      <c r="AS355" s="244"/>
      <c r="AT355" s="252"/>
      <c r="AU355" s="244"/>
      <c r="AV355" s="244"/>
      <c r="AW355" s="244"/>
      <c r="AX355" s="25"/>
      <c r="AY355" s="244"/>
      <c r="AZ355" s="244"/>
      <c r="BA355" s="244"/>
      <c r="BB355" s="244"/>
      <c r="BC355" s="244"/>
      <c r="BD355" s="244"/>
      <c r="BE355" s="244"/>
      <c r="BF355" s="244"/>
      <c r="BG355" s="244"/>
      <c r="BH355" s="244"/>
      <c r="BI355" s="244"/>
      <c r="BJ355" s="242"/>
      <c r="BK355" s="242"/>
      <c r="BL355" s="244"/>
      <c r="BM355" s="244"/>
      <c r="BN355" s="244"/>
      <c r="BO355" s="244"/>
      <c r="BP355" s="244"/>
      <c r="BQ355" s="244"/>
      <c r="BR355" s="244"/>
      <c r="BS355" s="244"/>
      <c r="BT355" s="244"/>
      <c r="BU355" s="242"/>
      <c r="BV355" s="244"/>
    </row>
    <row r="356" customFormat="false" ht="13.8" hidden="false" customHeight="false" outlineLevel="0" collapsed="false">
      <c r="A356" s="241"/>
      <c r="B356" s="242"/>
      <c r="C356" s="242"/>
      <c r="D356" s="242"/>
      <c r="E356" s="242"/>
      <c r="F356" s="242"/>
      <c r="G356" s="244"/>
      <c r="H356" s="244"/>
      <c r="I356" s="244"/>
      <c r="J356" s="245"/>
      <c r="K356" s="244"/>
      <c r="L356" s="244"/>
      <c r="M356" s="244"/>
      <c r="N356" s="244"/>
      <c r="O356" s="244"/>
      <c r="P356" s="244"/>
      <c r="Q356" s="244"/>
      <c r="R356" s="244"/>
      <c r="S356" s="244"/>
      <c r="T356" s="246"/>
      <c r="U356" s="246"/>
      <c r="V356" s="244"/>
      <c r="W356" s="247"/>
      <c r="X356" s="248"/>
      <c r="Y356" s="244"/>
      <c r="Z356" s="244"/>
      <c r="AA356" s="244"/>
      <c r="AB356" s="244"/>
      <c r="AC356" s="249"/>
      <c r="AD356" s="249"/>
      <c r="AE356" s="244"/>
      <c r="AF356" s="244"/>
      <c r="AG356" s="244"/>
      <c r="AH356" s="244"/>
      <c r="AI356" s="244"/>
      <c r="AJ356" s="244"/>
      <c r="AK356" s="250"/>
      <c r="AL356" s="244"/>
      <c r="AM356" s="244"/>
      <c r="AN356" s="244"/>
      <c r="AO356" s="251"/>
      <c r="AP356" s="244"/>
      <c r="AQ356" s="244"/>
      <c r="AR356" s="244"/>
      <c r="AS356" s="244"/>
      <c r="AT356" s="252"/>
      <c r="AU356" s="244"/>
      <c r="AV356" s="244"/>
      <c r="AW356" s="244"/>
      <c r="AX356" s="25"/>
      <c r="AY356" s="244"/>
      <c r="AZ356" s="244"/>
      <c r="BA356" s="244"/>
      <c r="BB356" s="244"/>
      <c r="BC356" s="244"/>
      <c r="BD356" s="244"/>
      <c r="BE356" s="244"/>
      <c r="BF356" s="244"/>
      <c r="BG356" s="244"/>
      <c r="BH356" s="244"/>
      <c r="BI356" s="244"/>
      <c r="BJ356" s="242"/>
      <c r="BK356" s="242"/>
      <c r="BL356" s="244"/>
      <c r="BM356" s="244"/>
      <c r="BN356" s="244"/>
      <c r="BO356" s="244"/>
      <c r="BP356" s="244"/>
      <c r="BQ356" s="244"/>
      <c r="BR356" s="244"/>
      <c r="BS356" s="244"/>
      <c r="BT356" s="244"/>
      <c r="BU356" s="242"/>
      <c r="BV356" s="244"/>
    </row>
    <row r="357" customFormat="false" ht="13.8" hidden="false" customHeight="false" outlineLevel="0" collapsed="false">
      <c r="A357" s="241"/>
      <c r="B357" s="242"/>
      <c r="C357" s="242"/>
      <c r="D357" s="242"/>
      <c r="E357" s="242"/>
      <c r="F357" s="242"/>
      <c r="G357" s="244"/>
      <c r="H357" s="244"/>
      <c r="I357" s="244"/>
      <c r="J357" s="245"/>
      <c r="K357" s="244"/>
      <c r="L357" s="244"/>
      <c r="M357" s="244"/>
      <c r="N357" s="244"/>
      <c r="O357" s="244"/>
      <c r="P357" s="244"/>
      <c r="Q357" s="244"/>
      <c r="R357" s="244"/>
      <c r="S357" s="244"/>
      <c r="T357" s="246"/>
      <c r="U357" s="246"/>
      <c r="V357" s="244"/>
      <c r="W357" s="247"/>
      <c r="X357" s="248"/>
      <c r="Y357" s="244"/>
      <c r="Z357" s="244"/>
      <c r="AA357" s="244"/>
      <c r="AB357" s="244"/>
      <c r="AC357" s="249"/>
      <c r="AD357" s="249"/>
      <c r="AE357" s="244"/>
      <c r="AF357" s="244"/>
      <c r="AG357" s="244"/>
      <c r="AH357" s="244"/>
      <c r="AI357" s="244"/>
      <c r="AJ357" s="244"/>
      <c r="AK357" s="250"/>
      <c r="AL357" s="244"/>
      <c r="AM357" s="244"/>
      <c r="AN357" s="244"/>
      <c r="AO357" s="251"/>
      <c r="AP357" s="244"/>
      <c r="AQ357" s="244"/>
      <c r="AR357" s="244"/>
      <c r="AS357" s="244"/>
      <c r="AT357" s="252"/>
      <c r="AU357" s="244"/>
      <c r="AV357" s="244"/>
      <c r="AW357" s="244"/>
      <c r="AX357" s="25"/>
      <c r="AY357" s="244"/>
      <c r="AZ357" s="244"/>
      <c r="BA357" s="244"/>
      <c r="BB357" s="244"/>
      <c r="BC357" s="244"/>
      <c r="BD357" s="244"/>
      <c r="BE357" s="244"/>
      <c r="BF357" s="244"/>
      <c r="BG357" s="244"/>
      <c r="BH357" s="244"/>
      <c r="BI357" s="244"/>
      <c r="BJ357" s="242"/>
      <c r="BK357" s="242"/>
      <c r="BL357" s="244"/>
      <c r="BM357" s="244"/>
      <c r="BN357" s="244"/>
      <c r="BO357" s="244"/>
      <c r="BP357" s="244"/>
      <c r="BQ357" s="244"/>
      <c r="BR357" s="244"/>
      <c r="BS357" s="244"/>
      <c r="BT357" s="244"/>
      <c r="BU357" s="242"/>
      <c r="BV357" s="244"/>
    </row>
    <row r="358" customFormat="false" ht="13.8" hidden="false" customHeight="false" outlineLevel="0" collapsed="false">
      <c r="A358" s="241"/>
      <c r="B358" s="242"/>
      <c r="C358" s="242"/>
      <c r="D358" s="242"/>
      <c r="E358" s="242"/>
      <c r="F358" s="242"/>
      <c r="G358" s="244"/>
      <c r="H358" s="244"/>
      <c r="I358" s="244"/>
      <c r="J358" s="245"/>
      <c r="K358" s="244"/>
      <c r="L358" s="244"/>
      <c r="M358" s="244"/>
      <c r="N358" s="244"/>
      <c r="O358" s="244"/>
      <c r="P358" s="244"/>
      <c r="Q358" s="244"/>
      <c r="R358" s="244"/>
      <c r="S358" s="244"/>
      <c r="T358" s="246"/>
      <c r="U358" s="246"/>
      <c r="V358" s="244"/>
      <c r="W358" s="247"/>
      <c r="X358" s="248"/>
      <c r="Y358" s="244"/>
      <c r="Z358" s="244"/>
      <c r="AA358" s="244"/>
      <c r="AB358" s="244"/>
      <c r="AC358" s="249"/>
      <c r="AD358" s="249"/>
      <c r="AE358" s="244"/>
      <c r="AF358" s="244"/>
      <c r="AG358" s="244"/>
      <c r="AH358" s="244"/>
      <c r="AI358" s="244"/>
      <c r="AJ358" s="244"/>
      <c r="AK358" s="250"/>
      <c r="AL358" s="244"/>
      <c r="AM358" s="244"/>
      <c r="AN358" s="244"/>
      <c r="AO358" s="251"/>
      <c r="AP358" s="244"/>
      <c r="AQ358" s="244"/>
      <c r="AR358" s="244"/>
      <c r="AS358" s="244"/>
      <c r="AT358" s="252"/>
      <c r="AU358" s="244"/>
      <c r="AV358" s="244"/>
      <c r="AW358" s="244"/>
      <c r="AX358" s="25"/>
      <c r="AY358" s="244"/>
      <c r="AZ358" s="244"/>
      <c r="BA358" s="244"/>
      <c r="BB358" s="244"/>
      <c r="BC358" s="244"/>
      <c r="BD358" s="244"/>
      <c r="BE358" s="244"/>
      <c r="BF358" s="244"/>
      <c r="BG358" s="244"/>
      <c r="BH358" s="244"/>
      <c r="BI358" s="244"/>
      <c r="BJ358" s="242"/>
      <c r="BK358" s="242"/>
      <c r="BL358" s="244"/>
      <c r="BM358" s="244"/>
      <c r="BN358" s="244"/>
      <c r="BO358" s="244"/>
      <c r="BP358" s="244"/>
      <c r="BQ358" s="244"/>
      <c r="BR358" s="244"/>
      <c r="BS358" s="244"/>
      <c r="BT358" s="244"/>
      <c r="BU358" s="242"/>
      <c r="BV358" s="244"/>
    </row>
    <row r="359" customFormat="false" ht="13.8" hidden="false" customHeight="false" outlineLevel="0" collapsed="false">
      <c r="A359" s="241"/>
      <c r="B359" s="242"/>
      <c r="C359" s="242"/>
      <c r="D359" s="242"/>
      <c r="E359" s="242"/>
      <c r="F359" s="242"/>
      <c r="G359" s="244"/>
      <c r="H359" s="244"/>
      <c r="I359" s="244"/>
      <c r="J359" s="245"/>
      <c r="K359" s="244"/>
      <c r="L359" s="244"/>
      <c r="M359" s="244"/>
      <c r="N359" s="244"/>
      <c r="O359" s="244"/>
      <c r="P359" s="244"/>
      <c r="Q359" s="244"/>
      <c r="R359" s="244"/>
      <c r="S359" s="244"/>
      <c r="T359" s="246"/>
      <c r="U359" s="246"/>
      <c r="V359" s="244"/>
      <c r="W359" s="247"/>
      <c r="X359" s="248"/>
      <c r="Y359" s="244"/>
      <c r="Z359" s="244"/>
      <c r="AA359" s="244"/>
      <c r="AB359" s="244"/>
      <c r="AC359" s="249"/>
      <c r="AD359" s="249"/>
      <c r="AE359" s="244"/>
      <c r="AF359" s="244"/>
      <c r="AG359" s="244"/>
      <c r="AH359" s="244"/>
      <c r="AI359" s="244"/>
      <c r="AJ359" s="244"/>
      <c r="AK359" s="250"/>
      <c r="AL359" s="244"/>
      <c r="AM359" s="244"/>
      <c r="AN359" s="244"/>
      <c r="AO359" s="251"/>
      <c r="AP359" s="244"/>
      <c r="AQ359" s="244"/>
      <c r="AR359" s="244"/>
      <c r="AS359" s="244"/>
      <c r="AT359" s="252"/>
      <c r="AU359" s="244"/>
      <c r="AV359" s="244"/>
      <c r="AW359" s="244"/>
      <c r="AX359" s="25"/>
      <c r="AY359" s="244"/>
      <c r="AZ359" s="244"/>
      <c r="BA359" s="244"/>
      <c r="BB359" s="244"/>
      <c r="BC359" s="244"/>
      <c r="BD359" s="244"/>
      <c r="BE359" s="244"/>
      <c r="BF359" s="244"/>
      <c r="BG359" s="244"/>
      <c r="BH359" s="244"/>
      <c r="BI359" s="244"/>
      <c r="BJ359" s="242"/>
      <c r="BK359" s="242"/>
      <c r="BL359" s="244"/>
      <c r="BM359" s="244"/>
      <c r="BN359" s="244"/>
      <c r="BO359" s="244"/>
      <c r="BP359" s="244"/>
      <c r="BQ359" s="244"/>
      <c r="BR359" s="244"/>
      <c r="BS359" s="244"/>
      <c r="BT359" s="244"/>
      <c r="BU359" s="242"/>
      <c r="BV359" s="244"/>
    </row>
    <row r="360" customFormat="false" ht="13.8" hidden="false" customHeight="false" outlineLevel="0" collapsed="false">
      <c r="A360" s="241"/>
      <c r="B360" s="242"/>
      <c r="C360" s="242"/>
      <c r="D360" s="242"/>
      <c r="E360" s="242"/>
      <c r="F360" s="242"/>
      <c r="G360" s="244"/>
      <c r="H360" s="244"/>
      <c r="I360" s="244"/>
      <c r="J360" s="245"/>
      <c r="K360" s="244"/>
      <c r="L360" s="244"/>
      <c r="M360" s="244"/>
      <c r="N360" s="244"/>
      <c r="O360" s="244"/>
      <c r="P360" s="244"/>
      <c r="Q360" s="244"/>
      <c r="R360" s="244"/>
      <c r="S360" s="244"/>
      <c r="T360" s="246"/>
      <c r="U360" s="246"/>
      <c r="V360" s="244"/>
      <c r="W360" s="247"/>
      <c r="X360" s="248"/>
      <c r="Y360" s="244"/>
      <c r="Z360" s="244"/>
      <c r="AA360" s="244"/>
      <c r="AB360" s="244"/>
      <c r="AC360" s="249"/>
      <c r="AD360" s="249"/>
      <c r="AE360" s="244"/>
      <c r="AF360" s="244"/>
      <c r="AG360" s="244"/>
      <c r="AH360" s="244"/>
      <c r="AI360" s="244"/>
      <c r="AJ360" s="244"/>
      <c r="AK360" s="250"/>
      <c r="AL360" s="244"/>
      <c r="AM360" s="244"/>
      <c r="AN360" s="244"/>
      <c r="AO360" s="251"/>
      <c r="AP360" s="244"/>
      <c r="AQ360" s="244"/>
      <c r="AR360" s="244"/>
      <c r="AS360" s="244"/>
      <c r="AT360" s="252"/>
      <c r="AU360" s="244"/>
      <c r="AV360" s="244"/>
      <c r="AW360" s="244"/>
      <c r="AX360" s="25"/>
      <c r="AY360" s="244"/>
      <c r="AZ360" s="244"/>
      <c r="BA360" s="244"/>
      <c r="BB360" s="244"/>
      <c r="BC360" s="244"/>
      <c r="BD360" s="244"/>
      <c r="BE360" s="244"/>
      <c r="BF360" s="244"/>
      <c r="BG360" s="244"/>
      <c r="BH360" s="244"/>
      <c r="BI360" s="244"/>
      <c r="BJ360" s="242"/>
      <c r="BK360" s="242"/>
      <c r="BL360" s="244"/>
      <c r="BM360" s="244"/>
      <c r="BN360" s="244"/>
      <c r="BO360" s="244"/>
      <c r="BP360" s="244"/>
      <c r="BQ360" s="244"/>
      <c r="BR360" s="244"/>
      <c r="BS360" s="244"/>
      <c r="BT360" s="244"/>
      <c r="BU360" s="242"/>
      <c r="BV360" s="244"/>
    </row>
    <row r="361" customFormat="false" ht="13.8" hidden="false" customHeight="false" outlineLevel="0" collapsed="false">
      <c r="A361" s="241"/>
      <c r="B361" s="242"/>
      <c r="C361" s="242"/>
      <c r="D361" s="242"/>
      <c r="E361" s="242"/>
      <c r="F361" s="242"/>
      <c r="G361" s="244"/>
      <c r="H361" s="244"/>
      <c r="I361" s="244"/>
      <c r="J361" s="245"/>
      <c r="K361" s="244"/>
      <c r="L361" s="244"/>
      <c r="M361" s="244"/>
      <c r="N361" s="244"/>
      <c r="O361" s="244"/>
      <c r="P361" s="244"/>
      <c r="Q361" s="244"/>
      <c r="R361" s="244"/>
      <c r="S361" s="244"/>
      <c r="T361" s="246"/>
      <c r="U361" s="246"/>
      <c r="V361" s="244"/>
      <c r="W361" s="247"/>
      <c r="X361" s="248"/>
      <c r="Y361" s="244"/>
      <c r="Z361" s="244"/>
      <c r="AA361" s="244"/>
      <c r="AB361" s="244"/>
      <c r="AC361" s="249"/>
      <c r="AD361" s="249"/>
      <c r="AE361" s="244"/>
      <c r="AF361" s="244"/>
      <c r="AG361" s="244"/>
      <c r="AH361" s="244"/>
      <c r="AI361" s="244"/>
      <c r="AJ361" s="244"/>
      <c r="AK361" s="250"/>
      <c r="AL361" s="244"/>
      <c r="AM361" s="244"/>
      <c r="AN361" s="244"/>
      <c r="AO361" s="251"/>
      <c r="AP361" s="244"/>
      <c r="AQ361" s="244"/>
      <c r="AR361" s="244"/>
      <c r="AS361" s="244"/>
      <c r="AT361" s="252"/>
      <c r="AU361" s="244"/>
      <c r="AV361" s="244"/>
      <c r="AW361" s="244"/>
      <c r="AX361" s="25"/>
      <c r="AY361" s="244"/>
      <c r="AZ361" s="244"/>
      <c r="BA361" s="244"/>
      <c r="BB361" s="244"/>
      <c r="BC361" s="244"/>
      <c r="BD361" s="244"/>
      <c r="BE361" s="244"/>
      <c r="BF361" s="244"/>
      <c r="BG361" s="244"/>
      <c r="BH361" s="244"/>
      <c r="BI361" s="244"/>
      <c r="BJ361" s="242"/>
      <c r="BK361" s="242"/>
      <c r="BL361" s="244"/>
      <c r="BM361" s="244"/>
      <c r="BN361" s="244"/>
      <c r="BO361" s="244"/>
      <c r="BP361" s="244"/>
      <c r="BQ361" s="244"/>
      <c r="BR361" s="244"/>
      <c r="BS361" s="244"/>
      <c r="BT361" s="244"/>
      <c r="BU361" s="242"/>
      <c r="BV361" s="244"/>
    </row>
    <row r="362" customFormat="false" ht="13.8" hidden="false" customHeight="false" outlineLevel="0" collapsed="false">
      <c r="A362" s="241"/>
      <c r="B362" s="242"/>
      <c r="C362" s="242"/>
      <c r="D362" s="242"/>
      <c r="E362" s="242"/>
      <c r="F362" s="242"/>
      <c r="G362" s="244"/>
      <c r="H362" s="244"/>
      <c r="I362" s="244"/>
      <c r="J362" s="245"/>
      <c r="K362" s="244"/>
      <c r="L362" s="244"/>
      <c r="M362" s="244"/>
      <c r="N362" s="244"/>
      <c r="O362" s="244"/>
      <c r="P362" s="244"/>
      <c r="Q362" s="244"/>
      <c r="R362" s="244"/>
      <c r="S362" s="244"/>
      <c r="T362" s="246"/>
      <c r="U362" s="246"/>
      <c r="V362" s="244"/>
      <c r="W362" s="247"/>
      <c r="X362" s="248"/>
      <c r="Y362" s="244"/>
      <c r="Z362" s="244"/>
      <c r="AA362" s="244"/>
      <c r="AB362" s="244"/>
      <c r="AC362" s="249"/>
      <c r="AD362" s="249"/>
      <c r="AE362" s="244"/>
      <c r="AF362" s="244"/>
      <c r="AG362" s="244"/>
      <c r="AH362" s="244"/>
      <c r="AI362" s="244"/>
      <c r="AJ362" s="244"/>
      <c r="AK362" s="250"/>
      <c r="AL362" s="244"/>
      <c r="AM362" s="244"/>
      <c r="AN362" s="244"/>
      <c r="AO362" s="251"/>
      <c r="AP362" s="244"/>
      <c r="AQ362" s="244"/>
      <c r="AR362" s="244"/>
      <c r="AS362" s="244"/>
      <c r="AT362" s="252"/>
      <c r="AU362" s="244"/>
      <c r="AV362" s="244"/>
      <c r="AW362" s="244"/>
      <c r="AX362" s="25"/>
      <c r="AY362" s="244"/>
      <c r="AZ362" s="244"/>
      <c r="BA362" s="244"/>
      <c r="BB362" s="244"/>
      <c r="BC362" s="244"/>
      <c r="BD362" s="244"/>
      <c r="BE362" s="244"/>
      <c r="BF362" s="244"/>
      <c r="BG362" s="244"/>
      <c r="BH362" s="244"/>
      <c r="BI362" s="244"/>
      <c r="BJ362" s="242"/>
      <c r="BK362" s="242"/>
      <c r="BL362" s="244"/>
      <c r="BM362" s="244"/>
      <c r="BN362" s="244"/>
      <c r="BO362" s="244"/>
      <c r="BP362" s="244"/>
      <c r="BQ362" s="244"/>
      <c r="BR362" s="244"/>
      <c r="BS362" s="244"/>
      <c r="BT362" s="244"/>
      <c r="BU362" s="242"/>
      <c r="BV362" s="244"/>
    </row>
    <row r="363" customFormat="false" ht="13.8" hidden="false" customHeight="false" outlineLevel="0" collapsed="false">
      <c r="A363" s="241"/>
      <c r="B363" s="242"/>
      <c r="C363" s="242"/>
      <c r="D363" s="242"/>
      <c r="E363" s="242"/>
      <c r="F363" s="242"/>
      <c r="G363" s="244"/>
      <c r="H363" s="244"/>
      <c r="I363" s="244"/>
      <c r="J363" s="245"/>
      <c r="K363" s="244"/>
      <c r="L363" s="244"/>
      <c r="M363" s="244"/>
      <c r="N363" s="244"/>
      <c r="O363" s="244"/>
      <c r="P363" s="244"/>
      <c r="Q363" s="244"/>
      <c r="R363" s="244"/>
      <c r="S363" s="244"/>
      <c r="T363" s="246"/>
      <c r="U363" s="246"/>
      <c r="V363" s="244"/>
      <c r="W363" s="247"/>
      <c r="X363" s="248"/>
      <c r="Y363" s="244"/>
      <c r="Z363" s="244"/>
      <c r="AA363" s="244"/>
      <c r="AB363" s="244"/>
      <c r="AC363" s="249"/>
      <c r="AD363" s="249"/>
      <c r="AE363" s="244"/>
      <c r="AF363" s="244"/>
      <c r="AG363" s="244"/>
      <c r="AH363" s="244"/>
      <c r="AI363" s="244"/>
      <c r="AJ363" s="244"/>
      <c r="AK363" s="250"/>
      <c r="AL363" s="244"/>
      <c r="AM363" s="244"/>
      <c r="AN363" s="244"/>
      <c r="AO363" s="251"/>
      <c r="AP363" s="244"/>
      <c r="AQ363" s="244"/>
      <c r="AR363" s="244"/>
      <c r="AS363" s="244"/>
      <c r="AT363" s="252"/>
      <c r="AU363" s="244"/>
      <c r="AV363" s="244"/>
      <c r="AW363" s="244"/>
      <c r="AX363" s="25"/>
      <c r="AY363" s="244"/>
      <c r="AZ363" s="244"/>
      <c r="BA363" s="244"/>
      <c r="BB363" s="244"/>
      <c r="BC363" s="244"/>
      <c r="BD363" s="244"/>
      <c r="BE363" s="244"/>
      <c r="BF363" s="244"/>
      <c r="BG363" s="244"/>
      <c r="BH363" s="244"/>
      <c r="BI363" s="244"/>
      <c r="BJ363" s="242"/>
      <c r="BK363" s="242"/>
      <c r="BL363" s="244"/>
      <c r="BM363" s="244"/>
      <c r="BN363" s="244"/>
      <c r="BO363" s="244"/>
      <c r="BP363" s="244"/>
      <c r="BQ363" s="244"/>
      <c r="BR363" s="244"/>
      <c r="BS363" s="244"/>
      <c r="BT363" s="244"/>
      <c r="BU363" s="242"/>
      <c r="BV363" s="244"/>
    </row>
    <row r="364" customFormat="false" ht="13.8" hidden="false" customHeight="false" outlineLevel="0" collapsed="false">
      <c r="A364" s="241"/>
      <c r="B364" s="242"/>
      <c r="C364" s="242"/>
      <c r="D364" s="242"/>
      <c r="E364" s="242"/>
      <c r="F364" s="242"/>
      <c r="G364" s="244"/>
      <c r="H364" s="244"/>
      <c r="I364" s="244"/>
      <c r="J364" s="245"/>
      <c r="K364" s="244"/>
      <c r="L364" s="244"/>
      <c r="M364" s="244"/>
      <c r="N364" s="244"/>
      <c r="O364" s="244"/>
      <c r="P364" s="244"/>
      <c r="Q364" s="244"/>
      <c r="R364" s="244"/>
      <c r="S364" s="244"/>
      <c r="T364" s="246"/>
      <c r="U364" s="246"/>
      <c r="V364" s="244"/>
      <c r="W364" s="247"/>
      <c r="X364" s="248"/>
      <c r="Y364" s="244"/>
      <c r="Z364" s="244"/>
      <c r="AA364" s="244"/>
      <c r="AB364" s="244"/>
      <c r="AC364" s="249"/>
      <c r="AD364" s="249"/>
      <c r="AE364" s="244"/>
      <c r="AF364" s="244"/>
      <c r="AG364" s="244"/>
      <c r="AH364" s="244"/>
      <c r="AI364" s="244"/>
      <c r="AJ364" s="244"/>
      <c r="AK364" s="250"/>
      <c r="AL364" s="244"/>
      <c r="AM364" s="244"/>
      <c r="AN364" s="244"/>
      <c r="AO364" s="251"/>
      <c r="AP364" s="244"/>
      <c r="AQ364" s="244"/>
      <c r="AR364" s="244"/>
      <c r="AS364" s="244"/>
      <c r="AT364" s="252"/>
      <c r="AU364" s="244"/>
      <c r="AV364" s="244"/>
      <c r="AW364" s="244"/>
      <c r="AX364" s="25"/>
      <c r="AY364" s="244"/>
      <c r="AZ364" s="244"/>
      <c r="BA364" s="244"/>
      <c r="BB364" s="244"/>
      <c r="BC364" s="244"/>
      <c r="BD364" s="244"/>
      <c r="BE364" s="244"/>
      <c r="BF364" s="244"/>
      <c r="BG364" s="244"/>
      <c r="BH364" s="244"/>
      <c r="BI364" s="244"/>
      <c r="BJ364" s="242"/>
      <c r="BK364" s="242"/>
      <c r="BL364" s="244"/>
      <c r="BM364" s="244"/>
      <c r="BN364" s="244"/>
      <c r="BO364" s="244"/>
      <c r="BP364" s="244"/>
      <c r="BQ364" s="244"/>
      <c r="BR364" s="244"/>
      <c r="BS364" s="244"/>
      <c r="BT364" s="244"/>
      <c r="BU364" s="242"/>
      <c r="BV364" s="244"/>
    </row>
    <row r="365" customFormat="false" ht="13.8" hidden="false" customHeight="false" outlineLevel="0" collapsed="false">
      <c r="A365" s="241"/>
      <c r="B365" s="242"/>
      <c r="C365" s="242"/>
      <c r="D365" s="242"/>
      <c r="E365" s="242"/>
      <c r="F365" s="242"/>
      <c r="G365" s="244"/>
      <c r="H365" s="244"/>
      <c r="I365" s="244"/>
      <c r="J365" s="245"/>
      <c r="K365" s="244"/>
      <c r="L365" s="244"/>
      <c r="M365" s="244"/>
      <c r="N365" s="244"/>
      <c r="O365" s="244"/>
      <c r="P365" s="244"/>
      <c r="Q365" s="244"/>
      <c r="R365" s="244"/>
      <c r="S365" s="244"/>
      <c r="T365" s="246"/>
      <c r="U365" s="246"/>
      <c r="V365" s="244"/>
      <c r="W365" s="247"/>
      <c r="X365" s="248"/>
      <c r="Y365" s="244"/>
      <c r="Z365" s="244"/>
      <c r="AA365" s="244"/>
      <c r="AB365" s="244"/>
      <c r="AC365" s="249"/>
      <c r="AD365" s="249"/>
      <c r="AE365" s="244"/>
      <c r="AF365" s="244"/>
      <c r="AG365" s="244"/>
      <c r="AH365" s="244"/>
      <c r="AI365" s="244"/>
      <c r="AJ365" s="244"/>
      <c r="AK365" s="250"/>
      <c r="AL365" s="244"/>
      <c r="AM365" s="244"/>
      <c r="AN365" s="244"/>
      <c r="AO365" s="251"/>
      <c r="AP365" s="244"/>
      <c r="AQ365" s="244"/>
      <c r="AR365" s="244"/>
      <c r="AS365" s="244"/>
      <c r="AT365" s="252"/>
      <c r="AU365" s="244"/>
      <c r="AV365" s="244"/>
      <c r="AW365" s="244"/>
      <c r="AX365" s="25"/>
      <c r="AY365" s="244"/>
      <c r="AZ365" s="244"/>
      <c r="BA365" s="244"/>
      <c r="BB365" s="244"/>
      <c r="BC365" s="244"/>
      <c r="BD365" s="244"/>
      <c r="BE365" s="244"/>
      <c r="BF365" s="244"/>
      <c r="BG365" s="244"/>
      <c r="BH365" s="244"/>
      <c r="BI365" s="244"/>
      <c r="BJ365" s="242"/>
      <c r="BK365" s="242"/>
      <c r="BL365" s="244"/>
      <c r="BM365" s="244"/>
      <c r="BN365" s="244"/>
      <c r="BO365" s="244"/>
      <c r="BP365" s="244"/>
      <c r="BQ365" s="244"/>
      <c r="BR365" s="244"/>
      <c r="BS365" s="244"/>
      <c r="BT365" s="244"/>
      <c r="BU365" s="242"/>
      <c r="BV365" s="244"/>
    </row>
    <row r="366" customFormat="false" ht="13.8" hidden="false" customHeight="false" outlineLevel="0" collapsed="false">
      <c r="A366" s="241"/>
      <c r="B366" s="242"/>
      <c r="C366" s="242"/>
      <c r="D366" s="242"/>
      <c r="E366" s="242"/>
      <c r="F366" s="242"/>
      <c r="G366" s="244"/>
      <c r="H366" s="244"/>
      <c r="I366" s="244"/>
      <c r="J366" s="245"/>
      <c r="K366" s="244"/>
      <c r="L366" s="244"/>
      <c r="M366" s="244"/>
      <c r="N366" s="244"/>
      <c r="O366" s="244"/>
      <c r="P366" s="244"/>
      <c r="Q366" s="244"/>
      <c r="R366" s="244"/>
      <c r="S366" s="244"/>
      <c r="T366" s="246"/>
      <c r="U366" s="246"/>
      <c r="V366" s="244"/>
      <c r="W366" s="247"/>
      <c r="X366" s="248"/>
      <c r="Y366" s="244"/>
      <c r="Z366" s="244"/>
      <c r="AA366" s="244"/>
      <c r="AB366" s="244"/>
      <c r="AC366" s="249"/>
      <c r="AD366" s="249"/>
      <c r="AE366" s="244"/>
      <c r="AF366" s="244"/>
      <c r="AG366" s="244"/>
      <c r="AH366" s="244"/>
      <c r="AI366" s="244"/>
      <c r="AJ366" s="244"/>
      <c r="AK366" s="250"/>
      <c r="AL366" s="244"/>
      <c r="AM366" s="244"/>
      <c r="AN366" s="244"/>
      <c r="AO366" s="251"/>
      <c r="AP366" s="244"/>
      <c r="AQ366" s="244"/>
      <c r="AR366" s="244"/>
      <c r="AS366" s="244"/>
      <c r="AT366" s="252"/>
      <c r="AU366" s="244"/>
      <c r="AV366" s="244"/>
      <c r="AW366" s="244"/>
      <c r="AX366" s="25"/>
      <c r="AY366" s="244"/>
      <c r="AZ366" s="244"/>
      <c r="BA366" s="244"/>
      <c r="BB366" s="244"/>
      <c r="BC366" s="244"/>
      <c r="BD366" s="244"/>
      <c r="BE366" s="244"/>
      <c r="BF366" s="244"/>
      <c r="BG366" s="244"/>
      <c r="BH366" s="244"/>
      <c r="BI366" s="244"/>
      <c r="BJ366" s="242"/>
      <c r="BK366" s="242"/>
      <c r="BL366" s="244"/>
      <c r="BM366" s="244"/>
      <c r="BN366" s="244"/>
      <c r="BO366" s="244"/>
      <c r="BP366" s="244"/>
      <c r="BQ366" s="244"/>
      <c r="BR366" s="244"/>
      <c r="BS366" s="244"/>
      <c r="BT366" s="244"/>
      <c r="BU366" s="242"/>
      <c r="BV366" s="244"/>
    </row>
    <row r="367" customFormat="false" ht="13.8" hidden="false" customHeight="false" outlineLevel="0" collapsed="false">
      <c r="A367" s="241"/>
      <c r="B367" s="242"/>
      <c r="C367" s="242"/>
      <c r="D367" s="242"/>
      <c r="E367" s="242"/>
      <c r="F367" s="242"/>
      <c r="G367" s="244"/>
      <c r="H367" s="244"/>
      <c r="I367" s="244"/>
      <c r="J367" s="245"/>
      <c r="K367" s="244"/>
      <c r="L367" s="244"/>
      <c r="M367" s="244"/>
      <c r="N367" s="244"/>
      <c r="O367" s="244"/>
      <c r="P367" s="244"/>
      <c r="Q367" s="244"/>
      <c r="R367" s="244"/>
      <c r="S367" s="244"/>
      <c r="T367" s="246"/>
      <c r="U367" s="246"/>
      <c r="V367" s="244"/>
      <c r="W367" s="247"/>
      <c r="X367" s="248"/>
      <c r="Y367" s="244"/>
      <c r="Z367" s="244"/>
      <c r="AA367" s="244"/>
      <c r="AB367" s="244"/>
      <c r="AC367" s="249"/>
      <c r="AD367" s="249"/>
      <c r="AE367" s="244"/>
      <c r="AF367" s="244"/>
      <c r="AG367" s="244"/>
      <c r="AH367" s="244"/>
      <c r="AI367" s="244"/>
      <c r="AJ367" s="244"/>
      <c r="AK367" s="250"/>
      <c r="AL367" s="244"/>
      <c r="AM367" s="244"/>
      <c r="AN367" s="244"/>
      <c r="AO367" s="251"/>
      <c r="AP367" s="244"/>
      <c r="AQ367" s="244"/>
      <c r="AR367" s="244"/>
      <c r="AS367" s="244"/>
      <c r="AT367" s="252"/>
      <c r="AU367" s="244"/>
      <c r="AV367" s="244"/>
      <c r="AW367" s="244"/>
      <c r="AX367" s="25"/>
      <c r="AY367" s="244"/>
      <c r="AZ367" s="244"/>
      <c r="BA367" s="244"/>
      <c r="BB367" s="244"/>
      <c r="BC367" s="244"/>
      <c r="BD367" s="244"/>
      <c r="BE367" s="244"/>
      <c r="BF367" s="244"/>
      <c r="BG367" s="244"/>
      <c r="BH367" s="244"/>
      <c r="BI367" s="244"/>
      <c r="BJ367" s="242"/>
      <c r="BK367" s="242"/>
      <c r="BL367" s="244"/>
      <c r="BM367" s="244"/>
      <c r="BN367" s="244"/>
      <c r="BO367" s="244"/>
      <c r="BP367" s="244"/>
      <c r="BQ367" s="244"/>
      <c r="BR367" s="244"/>
      <c r="BS367" s="244"/>
      <c r="BT367" s="244"/>
      <c r="BU367" s="242"/>
      <c r="BV367" s="244"/>
    </row>
    <row r="368" customFormat="false" ht="13.8" hidden="false" customHeight="false" outlineLevel="0" collapsed="false">
      <c r="A368" s="241"/>
      <c r="B368" s="242"/>
      <c r="C368" s="242"/>
      <c r="D368" s="242"/>
      <c r="E368" s="242"/>
      <c r="F368" s="242"/>
      <c r="G368" s="244"/>
      <c r="H368" s="244"/>
      <c r="I368" s="244"/>
      <c r="J368" s="245"/>
      <c r="K368" s="244"/>
      <c r="L368" s="244"/>
      <c r="M368" s="244"/>
      <c r="N368" s="244"/>
      <c r="O368" s="244"/>
      <c r="P368" s="244"/>
      <c r="Q368" s="244"/>
      <c r="R368" s="244"/>
      <c r="S368" s="244"/>
      <c r="T368" s="246"/>
      <c r="U368" s="246"/>
      <c r="V368" s="244"/>
      <c r="W368" s="247"/>
      <c r="X368" s="248"/>
      <c r="Y368" s="244"/>
      <c r="Z368" s="244"/>
      <c r="AA368" s="244"/>
      <c r="AB368" s="244"/>
      <c r="AC368" s="249"/>
      <c r="AD368" s="249"/>
      <c r="AE368" s="244"/>
      <c r="AF368" s="244"/>
      <c r="AG368" s="244"/>
      <c r="AH368" s="244"/>
      <c r="AI368" s="244"/>
      <c r="AJ368" s="244"/>
      <c r="AK368" s="250"/>
      <c r="AL368" s="244"/>
      <c r="AM368" s="244"/>
      <c r="AN368" s="244"/>
      <c r="AO368" s="251"/>
      <c r="AP368" s="244"/>
      <c r="AQ368" s="244"/>
      <c r="AR368" s="244"/>
      <c r="AS368" s="244"/>
      <c r="AT368" s="252"/>
      <c r="AU368" s="244"/>
      <c r="AV368" s="244"/>
      <c r="AW368" s="244"/>
      <c r="AX368" s="25"/>
      <c r="AY368" s="244"/>
      <c r="AZ368" s="244"/>
      <c r="BA368" s="244"/>
      <c r="BB368" s="244"/>
      <c r="BC368" s="244"/>
      <c r="BD368" s="244"/>
      <c r="BE368" s="244"/>
      <c r="BF368" s="244"/>
      <c r="BG368" s="244"/>
      <c r="BH368" s="244"/>
      <c r="BI368" s="244"/>
      <c r="BJ368" s="242"/>
      <c r="BK368" s="242"/>
      <c r="BL368" s="244"/>
      <c r="BM368" s="244"/>
      <c r="BN368" s="244"/>
      <c r="BO368" s="244"/>
      <c r="BP368" s="244"/>
      <c r="BQ368" s="244"/>
      <c r="BR368" s="244"/>
      <c r="BS368" s="244"/>
      <c r="BT368" s="244"/>
      <c r="BU368" s="242"/>
      <c r="BV368" s="244"/>
    </row>
    <row r="369" customFormat="false" ht="13.8" hidden="false" customHeight="false" outlineLevel="0" collapsed="false">
      <c r="A369" s="241"/>
      <c r="B369" s="242"/>
      <c r="C369" s="242"/>
      <c r="D369" s="242"/>
      <c r="E369" s="242"/>
      <c r="F369" s="242"/>
      <c r="G369" s="244"/>
      <c r="H369" s="244"/>
      <c r="I369" s="244"/>
      <c r="J369" s="245"/>
      <c r="K369" s="244"/>
      <c r="L369" s="244"/>
      <c r="M369" s="244"/>
      <c r="N369" s="244"/>
      <c r="O369" s="244"/>
      <c r="P369" s="244"/>
      <c r="Q369" s="244"/>
      <c r="R369" s="244"/>
      <c r="S369" s="244"/>
      <c r="T369" s="246"/>
      <c r="U369" s="246"/>
      <c r="V369" s="244"/>
      <c r="W369" s="247"/>
      <c r="X369" s="248"/>
      <c r="Y369" s="244"/>
      <c r="Z369" s="244"/>
      <c r="AA369" s="244"/>
      <c r="AB369" s="244"/>
      <c r="AC369" s="249"/>
      <c r="AD369" s="249"/>
      <c r="AE369" s="244"/>
      <c r="AF369" s="244"/>
      <c r="AG369" s="244"/>
      <c r="AH369" s="244"/>
      <c r="AI369" s="244"/>
      <c r="AJ369" s="244"/>
      <c r="AK369" s="250"/>
      <c r="AL369" s="244"/>
      <c r="AM369" s="244"/>
      <c r="AN369" s="244"/>
      <c r="AO369" s="251"/>
      <c r="AP369" s="244"/>
      <c r="AQ369" s="244"/>
      <c r="AR369" s="244"/>
      <c r="AS369" s="244"/>
      <c r="AT369" s="252"/>
      <c r="AU369" s="244"/>
      <c r="AV369" s="244"/>
      <c r="AW369" s="244"/>
      <c r="AX369" s="25"/>
      <c r="AY369" s="244"/>
      <c r="AZ369" s="244"/>
      <c r="BA369" s="244"/>
      <c r="BB369" s="244"/>
      <c r="BC369" s="244"/>
      <c r="BD369" s="244"/>
      <c r="BE369" s="244"/>
      <c r="BF369" s="244"/>
      <c r="BG369" s="244"/>
      <c r="BH369" s="244"/>
      <c r="BI369" s="244"/>
      <c r="BJ369" s="242"/>
      <c r="BK369" s="242"/>
      <c r="BL369" s="244"/>
      <c r="BM369" s="244"/>
      <c r="BN369" s="244"/>
      <c r="BO369" s="244"/>
      <c r="BP369" s="244"/>
      <c r="BQ369" s="244"/>
      <c r="BR369" s="244"/>
      <c r="BS369" s="244"/>
      <c r="BT369" s="244"/>
      <c r="BU369" s="242"/>
      <c r="BV369" s="244"/>
    </row>
    <row r="370" customFormat="false" ht="13.8" hidden="false" customHeight="false" outlineLevel="0" collapsed="false">
      <c r="A370" s="241"/>
      <c r="B370" s="242"/>
      <c r="C370" s="242"/>
      <c r="D370" s="242"/>
      <c r="E370" s="242"/>
      <c r="F370" s="242"/>
      <c r="G370" s="244"/>
      <c r="H370" s="244"/>
      <c r="I370" s="244"/>
      <c r="J370" s="245"/>
      <c r="K370" s="244"/>
      <c r="L370" s="244"/>
      <c r="M370" s="244"/>
      <c r="N370" s="244"/>
      <c r="O370" s="244"/>
      <c r="P370" s="244"/>
      <c r="Q370" s="244"/>
      <c r="R370" s="244"/>
      <c r="S370" s="244"/>
      <c r="T370" s="246"/>
      <c r="U370" s="246"/>
      <c r="V370" s="244"/>
      <c r="W370" s="247"/>
      <c r="X370" s="248"/>
      <c r="Y370" s="244"/>
      <c r="Z370" s="244"/>
      <c r="AA370" s="244"/>
      <c r="AB370" s="244"/>
      <c r="AC370" s="249"/>
      <c r="AD370" s="249"/>
      <c r="AE370" s="244"/>
      <c r="AF370" s="244"/>
      <c r="AG370" s="244"/>
      <c r="AH370" s="244"/>
      <c r="AI370" s="244"/>
      <c r="AJ370" s="244"/>
      <c r="AK370" s="250"/>
      <c r="AL370" s="244"/>
      <c r="AM370" s="244"/>
      <c r="AN370" s="244"/>
      <c r="AO370" s="251"/>
      <c r="AP370" s="244"/>
      <c r="AQ370" s="244"/>
      <c r="AR370" s="244"/>
      <c r="AS370" s="244"/>
      <c r="AT370" s="252"/>
      <c r="AU370" s="244"/>
      <c r="AV370" s="244"/>
      <c r="AW370" s="244"/>
      <c r="AX370" s="25"/>
      <c r="AY370" s="244"/>
      <c r="AZ370" s="244"/>
      <c r="BA370" s="244"/>
      <c r="BB370" s="244"/>
      <c r="BC370" s="244"/>
      <c r="BD370" s="244"/>
      <c r="BE370" s="244"/>
      <c r="BF370" s="244"/>
      <c r="BG370" s="244"/>
      <c r="BH370" s="244"/>
      <c r="BI370" s="244"/>
      <c r="BJ370" s="242"/>
      <c r="BK370" s="242"/>
      <c r="BL370" s="244"/>
      <c r="BM370" s="244"/>
      <c r="BN370" s="244"/>
      <c r="BO370" s="244"/>
      <c r="BP370" s="244"/>
      <c r="BQ370" s="244"/>
      <c r="BR370" s="244"/>
      <c r="BS370" s="244"/>
      <c r="BT370" s="244"/>
      <c r="BU370" s="242"/>
      <c r="BV370" s="244"/>
    </row>
    <row r="371" customFormat="false" ht="13.8" hidden="false" customHeight="false" outlineLevel="0" collapsed="false">
      <c r="A371" s="241"/>
      <c r="B371" s="242"/>
      <c r="C371" s="242"/>
      <c r="D371" s="242"/>
      <c r="E371" s="242"/>
      <c r="F371" s="242"/>
      <c r="G371" s="244"/>
      <c r="H371" s="244"/>
      <c r="I371" s="244"/>
      <c r="J371" s="245"/>
      <c r="K371" s="244"/>
      <c r="L371" s="244"/>
      <c r="M371" s="244"/>
      <c r="N371" s="244"/>
      <c r="O371" s="244"/>
      <c r="P371" s="244"/>
      <c r="Q371" s="244"/>
      <c r="R371" s="244"/>
      <c r="S371" s="244"/>
      <c r="T371" s="246"/>
      <c r="U371" s="246"/>
      <c r="V371" s="244"/>
      <c r="W371" s="247"/>
      <c r="X371" s="248"/>
      <c r="Y371" s="244"/>
      <c r="Z371" s="244"/>
      <c r="AA371" s="244"/>
      <c r="AB371" s="244"/>
      <c r="AC371" s="249"/>
      <c r="AD371" s="249"/>
      <c r="AE371" s="244"/>
      <c r="AF371" s="244"/>
      <c r="AG371" s="244"/>
      <c r="AH371" s="244"/>
      <c r="AI371" s="244"/>
      <c r="AJ371" s="244"/>
      <c r="AK371" s="250"/>
      <c r="AL371" s="244"/>
      <c r="AM371" s="244"/>
      <c r="AN371" s="244"/>
      <c r="AO371" s="251"/>
      <c r="AP371" s="244"/>
      <c r="AQ371" s="244"/>
      <c r="AR371" s="244"/>
      <c r="AS371" s="244"/>
      <c r="AT371" s="252"/>
      <c r="AU371" s="244"/>
      <c r="AV371" s="244"/>
      <c r="AW371" s="244"/>
      <c r="AX371" s="25"/>
      <c r="AY371" s="244"/>
      <c r="AZ371" s="244"/>
      <c r="BA371" s="244"/>
      <c r="BB371" s="244"/>
      <c r="BC371" s="244"/>
      <c r="BD371" s="244"/>
      <c r="BE371" s="244"/>
      <c r="BF371" s="244"/>
      <c r="BG371" s="244"/>
      <c r="BH371" s="244"/>
      <c r="BI371" s="244"/>
      <c r="BJ371" s="242"/>
      <c r="BK371" s="242"/>
      <c r="BL371" s="244"/>
      <c r="BM371" s="244"/>
      <c r="BN371" s="244"/>
      <c r="BO371" s="244"/>
      <c r="BP371" s="244"/>
      <c r="BQ371" s="244"/>
      <c r="BR371" s="244"/>
      <c r="BS371" s="244"/>
      <c r="BT371" s="244"/>
      <c r="BU371" s="242"/>
      <c r="BV371" s="244"/>
    </row>
    <row r="372" customFormat="false" ht="13.8" hidden="false" customHeight="false" outlineLevel="0" collapsed="false">
      <c r="A372" s="241"/>
      <c r="B372" s="242"/>
      <c r="C372" s="242"/>
      <c r="D372" s="242"/>
      <c r="E372" s="242"/>
      <c r="F372" s="242"/>
      <c r="G372" s="244"/>
      <c r="H372" s="244"/>
      <c r="I372" s="244"/>
      <c r="J372" s="245"/>
      <c r="K372" s="244"/>
      <c r="L372" s="244"/>
      <c r="M372" s="244"/>
      <c r="N372" s="244"/>
      <c r="O372" s="244"/>
      <c r="P372" s="244"/>
      <c r="Q372" s="244"/>
      <c r="R372" s="244"/>
      <c r="S372" s="244"/>
      <c r="T372" s="246"/>
      <c r="U372" s="246"/>
      <c r="V372" s="244"/>
      <c r="W372" s="247"/>
      <c r="X372" s="248"/>
      <c r="Y372" s="244"/>
      <c r="Z372" s="244"/>
      <c r="AA372" s="244"/>
      <c r="AB372" s="244"/>
      <c r="AC372" s="249"/>
      <c r="AD372" s="249"/>
      <c r="AE372" s="244"/>
      <c r="AF372" s="244"/>
      <c r="AG372" s="244"/>
      <c r="AH372" s="244"/>
      <c r="AI372" s="244"/>
      <c r="AJ372" s="244"/>
      <c r="AK372" s="250"/>
      <c r="AL372" s="244"/>
      <c r="AM372" s="244"/>
      <c r="AN372" s="244"/>
      <c r="AO372" s="251"/>
      <c r="AP372" s="244"/>
      <c r="AQ372" s="244"/>
      <c r="AR372" s="244"/>
      <c r="AS372" s="244"/>
      <c r="AT372" s="252"/>
      <c r="AU372" s="244"/>
      <c r="AV372" s="244"/>
      <c r="AW372" s="244"/>
      <c r="AX372" s="25"/>
      <c r="AY372" s="244"/>
      <c r="AZ372" s="244"/>
      <c r="BA372" s="244"/>
      <c r="BB372" s="244"/>
      <c r="BC372" s="244"/>
      <c r="BD372" s="244"/>
      <c r="BE372" s="244"/>
      <c r="BF372" s="244"/>
      <c r="BG372" s="244"/>
      <c r="BH372" s="244"/>
      <c r="BI372" s="244"/>
      <c r="BJ372" s="242"/>
      <c r="BK372" s="242"/>
      <c r="BL372" s="244"/>
      <c r="BM372" s="244"/>
      <c r="BN372" s="244"/>
      <c r="BO372" s="244"/>
      <c r="BP372" s="244"/>
      <c r="BQ372" s="244"/>
      <c r="BR372" s="244"/>
      <c r="BS372" s="244"/>
      <c r="BT372" s="244"/>
      <c r="BU372" s="242"/>
      <c r="BV372" s="244"/>
    </row>
    <row r="373" customFormat="false" ht="13.8" hidden="false" customHeight="false" outlineLevel="0" collapsed="false">
      <c r="A373" s="241"/>
      <c r="B373" s="242"/>
      <c r="C373" s="242"/>
      <c r="D373" s="242"/>
      <c r="E373" s="242"/>
      <c r="F373" s="242"/>
      <c r="G373" s="244"/>
      <c r="H373" s="244"/>
      <c r="I373" s="244"/>
      <c r="J373" s="245"/>
      <c r="K373" s="244"/>
      <c r="L373" s="244"/>
      <c r="M373" s="244"/>
      <c r="N373" s="244"/>
      <c r="O373" s="244"/>
      <c r="P373" s="244"/>
      <c r="Q373" s="244"/>
      <c r="R373" s="244"/>
      <c r="S373" s="244"/>
      <c r="T373" s="246"/>
      <c r="U373" s="246"/>
      <c r="V373" s="244"/>
      <c r="W373" s="247"/>
      <c r="X373" s="248"/>
      <c r="Y373" s="244"/>
      <c r="Z373" s="244"/>
      <c r="AA373" s="244"/>
      <c r="AB373" s="244"/>
      <c r="AC373" s="249"/>
      <c r="AD373" s="249"/>
      <c r="AE373" s="244"/>
      <c r="AF373" s="244"/>
      <c r="AG373" s="244"/>
      <c r="AH373" s="244"/>
      <c r="AI373" s="244"/>
      <c r="AJ373" s="244"/>
      <c r="AK373" s="250"/>
      <c r="AL373" s="244"/>
      <c r="AM373" s="244"/>
      <c r="AN373" s="244"/>
      <c r="AO373" s="251"/>
      <c r="AP373" s="244"/>
      <c r="AQ373" s="244"/>
      <c r="AR373" s="244"/>
      <c r="AS373" s="244"/>
      <c r="AT373" s="252"/>
      <c r="AU373" s="244"/>
      <c r="AV373" s="244"/>
      <c r="AW373" s="244"/>
      <c r="AX373" s="25"/>
      <c r="AY373" s="244"/>
      <c r="AZ373" s="244"/>
      <c r="BA373" s="244"/>
      <c r="BB373" s="244"/>
      <c r="BC373" s="244"/>
      <c r="BD373" s="244"/>
      <c r="BE373" s="244"/>
      <c r="BF373" s="244"/>
      <c r="BG373" s="244"/>
      <c r="BH373" s="244"/>
      <c r="BI373" s="244"/>
      <c r="BJ373" s="242"/>
      <c r="BK373" s="242"/>
      <c r="BL373" s="244"/>
      <c r="BM373" s="244"/>
      <c r="BN373" s="244"/>
      <c r="BO373" s="244"/>
      <c r="BP373" s="244"/>
      <c r="BQ373" s="244"/>
      <c r="BR373" s="244"/>
      <c r="BS373" s="244"/>
      <c r="BT373" s="244"/>
      <c r="BU373" s="242"/>
      <c r="BV373" s="244"/>
    </row>
    <row r="374" customFormat="false" ht="13.8" hidden="false" customHeight="false" outlineLevel="0" collapsed="false">
      <c r="A374" s="241"/>
      <c r="B374" s="242"/>
      <c r="C374" s="242"/>
      <c r="D374" s="242"/>
      <c r="E374" s="242"/>
      <c r="F374" s="242"/>
      <c r="G374" s="244"/>
      <c r="H374" s="244"/>
      <c r="I374" s="244"/>
      <c r="J374" s="245"/>
      <c r="K374" s="244"/>
      <c r="L374" s="244"/>
      <c r="M374" s="244"/>
      <c r="N374" s="244"/>
      <c r="O374" s="244"/>
      <c r="P374" s="244"/>
      <c r="Q374" s="244"/>
      <c r="R374" s="244"/>
      <c r="S374" s="244"/>
      <c r="T374" s="246"/>
      <c r="U374" s="246"/>
      <c r="V374" s="244"/>
      <c r="W374" s="247"/>
      <c r="X374" s="248"/>
      <c r="Y374" s="244"/>
      <c r="Z374" s="244"/>
      <c r="AA374" s="244"/>
      <c r="AB374" s="244"/>
      <c r="AC374" s="249"/>
      <c r="AD374" s="249"/>
      <c r="AE374" s="244"/>
      <c r="AF374" s="244"/>
      <c r="AG374" s="244"/>
      <c r="AH374" s="244"/>
      <c r="AI374" s="244"/>
      <c r="AJ374" s="244"/>
      <c r="AK374" s="250"/>
      <c r="AL374" s="244"/>
      <c r="AM374" s="244"/>
      <c r="AN374" s="244"/>
      <c r="AO374" s="251"/>
      <c r="AP374" s="244"/>
      <c r="AQ374" s="244"/>
      <c r="AR374" s="244"/>
      <c r="AS374" s="244"/>
      <c r="AT374" s="252"/>
      <c r="AU374" s="244"/>
      <c r="AV374" s="244"/>
      <c r="AW374" s="244"/>
      <c r="AX374" s="25"/>
      <c r="AY374" s="244"/>
      <c r="AZ374" s="244"/>
      <c r="BA374" s="244"/>
      <c r="BB374" s="244"/>
      <c r="BC374" s="244"/>
      <c r="BD374" s="244"/>
      <c r="BE374" s="244"/>
      <c r="BF374" s="244"/>
      <c r="BG374" s="244"/>
      <c r="BH374" s="244"/>
      <c r="BI374" s="244"/>
      <c r="BJ374" s="242"/>
      <c r="BK374" s="242"/>
      <c r="BL374" s="244"/>
      <c r="BM374" s="244"/>
      <c r="BN374" s="244"/>
      <c r="BO374" s="244"/>
      <c r="BP374" s="244"/>
      <c r="BQ374" s="244"/>
      <c r="BR374" s="244"/>
      <c r="BS374" s="244"/>
      <c r="BT374" s="244"/>
      <c r="BU374" s="242"/>
      <c r="BV374" s="244"/>
    </row>
    <row r="375" customFormat="false" ht="13.8" hidden="false" customHeight="false" outlineLevel="0" collapsed="false">
      <c r="A375" s="241"/>
      <c r="B375" s="242"/>
      <c r="C375" s="242"/>
      <c r="D375" s="242"/>
      <c r="E375" s="242"/>
      <c r="F375" s="242"/>
      <c r="G375" s="244"/>
      <c r="H375" s="244"/>
      <c r="I375" s="244"/>
      <c r="J375" s="245"/>
      <c r="K375" s="244"/>
      <c r="L375" s="244"/>
      <c r="M375" s="244"/>
      <c r="N375" s="244"/>
      <c r="O375" s="244"/>
      <c r="P375" s="244"/>
      <c r="Q375" s="244"/>
      <c r="R375" s="244"/>
      <c r="S375" s="244"/>
      <c r="T375" s="246"/>
      <c r="U375" s="246"/>
      <c r="V375" s="244"/>
      <c r="W375" s="247"/>
      <c r="X375" s="248"/>
      <c r="Y375" s="244"/>
      <c r="Z375" s="244"/>
      <c r="AA375" s="244"/>
      <c r="AB375" s="244"/>
      <c r="AC375" s="249"/>
      <c r="AD375" s="249"/>
      <c r="AE375" s="244"/>
      <c r="AF375" s="244"/>
      <c r="AG375" s="244"/>
      <c r="AH375" s="244"/>
      <c r="AI375" s="244"/>
      <c r="AJ375" s="244"/>
      <c r="AK375" s="250"/>
      <c r="AL375" s="244"/>
      <c r="AM375" s="244"/>
      <c r="AN375" s="244"/>
      <c r="AO375" s="251"/>
      <c r="AP375" s="244"/>
      <c r="AQ375" s="244"/>
      <c r="AR375" s="244"/>
      <c r="AS375" s="244"/>
      <c r="AT375" s="252"/>
      <c r="AU375" s="244"/>
      <c r="AV375" s="244"/>
      <c r="AW375" s="244"/>
      <c r="AX375" s="25"/>
      <c r="AY375" s="244"/>
      <c r="AZ375" s="244"/>
      <c r="BA375" s="244"/>
      <c r="BB375" s="244"/>
      <c r="BC375" s="244"/>
      <c r="BD375" s="244"/>
      <c r="BE375" s="244"/>
      <c r="BF375" s="244"/>
      <c r="BG375" s="244"/>
      <c r="BH375" s="244"/>
      <c r="BI375" s="244"/>
      <c r="BJ375" s="242"/>
      <c r="BK375" s="242"/>
      <c r="BL375" s="244"/>
      <c r="BM375" s="244"/>
      <c r="BN375" s="244"/>
      <c r="BO375" s="244"/>
      <c r="BP375" s="244"/>
      <c r="BQ375" s="244"/>
      <c r="BR375" s="244"/>
      <c r="BS375" s="244"/>
      <c r="BT375" s="244"/>
      <c r="BU375" s="242"/>
      <c r="BV375" s="244"/>
    </row>
    <row r="376" customFormat="false" ht="13.8" hidden="false" customHeight="false" outlineLevel="0" collapsed="false">
      <c r="A376" s="241"/>
      <c r="B376" s="242"/>
      <c r="C376" s="242"/>
      <c r="D376" s="242"/>
      <c r="E376" s="242"/>
      <c r="F376" s="242"/>
      <c r="G376" s="244"/>
      <c r="H376" s="244"/>
      <c r="I376" s="244"/>
      <c r="J376" s="245"/>
      <c r="K376" s="244"/>
      <c r="L376" s="244"/>
      <c r="M376" s="244"/>
      <c r="N376" s="244"/>
      <c r="O376" s="244"/>
      <c r="P376" s="244"/>
      <c r="Q376" s="244"/>
      <c r="R376" s="244"/>
      <c r="S376" s="244"/>
      <c r="T376" s="246"/>
      <c r="U376" s="246"/>
      <c r="V376" s="244"/>
      <c r="W376" s="247"/>
      <c r="X376" s="248"/>
      <c r="Y376" s="244"/>
      <c r="Z376" s="244"/>
      <c r="AA376" s="244"/>
      <c r="AB376" s="244"/>
      <c r="AC376" s="249"/>
      <c r="AD376" s="249"/>
      <c r="AE376" s="244"/>
      <c r="AF376" s="244"/>
      <c r="AG376" s="244"/>
      <c r="AH376" s="244"/>
      <c r="AI376" s="244"/>
      <c r="AJ376" s="244"/>
      <c r="AK376" s="250"/>
      <c r="AL376" s="244"/>
      <c r="AM376" s="244"/>
      <c r="AN376" s="244"/>
      <c r="AO376" s="251"/>
      <c r="AP376" s="244"/>
      <c r="AQ376" s="244"/>
      <c r="AR376" s="244"/>
      <c r="AS376" s="244"/>
      <c r="AT376" s="252"/>
      <c r="AU376" s="244"/>
      <c r="AV376" s="244"/>
      <c r="AW376" s="244"/>
      <c r="AX376" s="25"/>
      <c r="AY376" s="244"/>
      <c r="AZ376" s="244"/>
      <c r="BA376" s="244"/>
      <c r="BB376" s="244"/>
      <c r="BC376" s="244"/>
      <c r="BD376" s="244"/>
      <c r="BE376" s="244"/>
      <c r="BF376" s="244"/>
      <c r="BG376" s="244"/>
      <c r="BH376" s="244"/>
      <c r="BI376" s="244"/>
      <c r="BJ376" s="242"/>
      <c r="BK376" s="242"/>
      <c r="BL376" s="244"/>
      <c r="BM376" s="244"/>
      <c r="BN376" s="244"/>
      <c r="BO376" s="244"/>
      <c r="BP376" s="244"/>
      <c r="BQ376" s="244"/>
      <c r="BR376" s="244"/>
      <c r="BS376" s="244"/>
      <c r="BT376" s="244"/>
      <c r="BU376" s="242"/>
      <c r="BV376" s="244"/>
    </row>
    <row r="377" customFormat="false" ht="13.8" hidden="false" customHeight="false" outlineLevel="0" collapsed="false">
      <c r="A377" s="241"/>
      <c r="B377" s="242"/>
      <c r="C377" s="242"/>
      <c r="D377" s="242"/>
      <c r="E377" s="242"/>
      <c r="F377" s="242"/>
      <c r="G377" s="244"/>
      <c r="H377" s="244"/>
      <c r="I377" s="244"/>
      <c r="J377" s="245"/>
      <c r="K377" s="244"/>
      <c r="L377" s="244"/>
      <c r="M377" s="244"/>
      <c r="N377" s="244"/>
      <c r="O377" s="244"/>
      <c r="P377" s="244"/>
      <c r="Q377" s="244"/>
      <c r="R377" s="244"/>
      <c r="S377" s="244"/>
      <c r="T377" s="246"/>
      <c r="U377" s="246"/>
      <c r="V377" s="244"/>
      <c r="W377" s="247"/>
      <c r="X377" s="248"/>
      <c r="Y377" s="244"/>
      <c r="Z377" s="244"/>
      <c r="AA377" s="244"/>
      <c r="AB377" s="244"/>
      <c r="AC377" s="249"/>
      <c r="AD377" s="249"/>
      <c r="AE377" s="244"/>
      <c r="AF377" s="244"/>
      <c r="AG377" s="244"/>
      <c r="AH377" s="244"/>
      <c r="AI377" s="244"/>
      <c r="AJ377" s="244"/>
      <c r="AK377" s="250"/>
      <c r="AL377" s="244"/>
      <c r="AM377" s="244"/>
      <c r="AN377" s="244"/>
      <c r="AO377" s="251"/>
      <c r="AP377" s="244"/>
      <c r="AQ377" s="244"/>
      <c r="AR377" s="244"/>
      <c r="AS377" s="244"/>
      <c r="AT377" s="252"/>
      <c r="AU377" s="244"/>
      <c r="AV377" s="244"/>
      <c r="AW377" s="244"/>
      <c r="AX377" s="25"/>
      <c r="AY377" s="244"/>
      <c r="AZ377" s="244"/>
      <c r="BA377" s="244"/>
      <c r="BB377" s="244"/>
      <c r="BC377" s="244"/>
      <c r="BD377" s="244"/>
      <c r="BE377" s="244"/>
      <c r="BF377" s="244"/>
      <c r="BG377" s="244"/>
      <c r="BH377" s="244"/>
      <c r="BI377" s="244"/>
      <c r="BJ377" s="242"/>
      <c r="BK377" s="242"/>
      <c r="BL377" s="244"/>
      <c r="BM377" s="244"/>
      <c r="BN377" s="244"/>
      <c r="BO377" s="244"/>
      <c r="BP377" s="244"/>
      <c r="BQ377" s="244"/>
      <c r="BR377" s="244"/>
      <c r="BS377" s="244"/>
      <c r="BT377" s="244"/>
      <c r="BU377" s="242"/>
      <c r="BV377" s="244"/>
    </row>
    <row r="378" customFormat="false" ht="13.8" hidden="false" customHeight="false" outlineLevel="0" collapsed="false">
      <c r="A378" s="241"/>
      <c r="B378" s="242"/>
      <c r="C378" s="242"/>
      <c r="D378" s="242"/>
      <c r="E378" s="242"/>
      <c r="F378" s="242"/>
      <c r="G378" s="244"/>
      <c r="H378" s="244"/>
      <c r="I378" s="244"/>
      <c r="J378" s="245"/>
      <c r="K378" s="244"/>
      <c r="L378" s="244"/>
      <c r="M378" s="244"/>
      <c r="N378" s="244"/>
      <c r="O378" s="244"/>
      <c r="P378" s="244"/>
      <c r="Q378" s="244"/>
      <c r="R378" s="244"/>
      <c r="S378" s="244"/>
      <c r="T378" s="246"/>
      <c r="U378" s="246"/>
      <c r="V378" s="244"/>
      <c r="W378" s="247"/>
      <c r="X378" s="248"/>
      <c r="Y378" s="244"/>
      <c r="Z378" s="244"/>
      <c r="AA378" s="244"/>
      <c r="AB378" s="244"/>
      <c r="AC378" s="249"/>
      <c r="AD378" s="249"/>
      <c r="AE378" s="244"/>
      <c r="AF378" s="244"/>
      <c r="AG378" s="244"/>
      <c r="AH378" s="244"/>
      <c r="AI378" s="244"/>
      <c r="AJ378" s="244"/>
      <c r="AK378" s="250"/>
      <c r="AL378" s="244"/>
      <c r="AM378" s="244"/>
      <c r="AN378" s="244"/>
      <c r="AO378" s="251"/>
      <c r="AP378" s="244"/>
      <c r="AQ378" s="244"/>
      <c r="AR378" s="244"/>
      <c r="AS378" s="244"/>
      <c r="AT378" s="252"/>
      <c r="AU378" s="244"/>
      <c r="AV378" s="244"/>
      <c r="AW378" s="244"/>
      <c r="AX378" s="25"/>
      <c r="AY378" s="244"/>
      <c r="AZ378" s="244"/>
      <c r="BA378" s="244"/>
      <c r="BB378" s="244"/>
      <c r="BC378" s="244"/>
      <c r="BD378" s="244"/>
      <c r="BE378" s="244"/>
      <c r="BF378" s="244"/>
      <c r="BG378" s="244"/>
      <c r="BH378" s="244"/>
      <c r="BI378" s="244"/>
      <c r="BJ378" s="242"/>
      <c r="BK378" s="242"/>
      <c r="BL378" s="244"/>
      <c r="BM378" s="244"/>
      <c r="BN378" s="244"/>
      <c r="BO378" s="244"/>
      <c r="BP378" s="244"/>
      <c r="BQ378" s="244"/>
      <c r="BR378" s="244"/>
      <c r="BS378" s="244"/>
      <c r="BT378" s="244"/>
      <c r="BU378" s="242"/>
      <c r="BV378" s="244"/>
    </row>
    <row r="379" customFormat="false" ht="13.8" hidden="false" customHeight="false" outlineLevel="0" collapsed="false">
      <c r="A379" s="241"/>
      <c r="B379" s="242"/>
      <c r="C379" s="242"/>
      <c r="D379" s="242"/>
      <c r="E379" s="242"/>
      <c r="F379" s="242"/>
      <c r="G379" s="244"/>
      <c r="H379" s="244"/>
      <c r="I379" s="244"/>
      <c r="J379" s="245"/>
      <c r="K379" s="244"/>
      <c r="L379" s="244"/>
      <c r="M379" s="244"/>
      <c r="N379" s="244"/>
      <c r="O379" s="244"/>
      <c r="P379" s="244"/>
      <c r="Q379" s="244"/>
      <c r="R379" s="244"/>
      <c r="S379" s="244"/>
      <c r="T379" s="246"/>
      <c r="U379" s="246"/>
      <c r="V379" s="244"/>
      <c r="W379" s="247"/>
      <c r="X379" s="248"/>
      <c r="Y379" s="244"/>
      <c r="Z379" s="244"/>
      <c r="AA379" s="244"/>
      <c r="AB379" s="244"/>
      <c r="AC379" s="249"/>
      <c r="AD379" s="249"/>
      <c r="AE379" s="244"/>
      <c r="AF379" s="244"/>
      <c r="AG379" s="244"/>
      <c r="AH379" s="244"/>
      <c r="AI379" s="244"/>
      <c r="AJ379" s="244"/>
      <c r="AK379" s="250"/>
      <c r="AL379" s="244"/>
      <c r="AM379" s="244"/>
      <c r="AN379" s="244"/>
      <c r="AO379" s="251"/>
      <c r="AP379" s="244"/>
      <c r="AQ379" s="244"/>
      <c r="AR379" s="244"/>
      <c r="AS379" s="244"/>
      <c r="AT379" s="252"/>
      <c r="AU379" s="244"/>
      <c r="AV379" s="244"/>
      <c r="AW379" s="244"/>
      <c r="AX379" s="25"/>
      <c r="AY379" s="244"/>
      <c r="AZ379" s="244"/>
      <c r="BA379" s="244"/>
      <c r="BB379" s="244"/>
      <c r="BC379" s="244"/>
      <c r="BD379" s="244"/>
      <c r="BE379" s="244"/>
      <c r="BF379" s="244"/>
      <c r="BG379" s="244"/>
      <c r="BH379" s="244"/>
      <c r="BI379" s="244"/>
      <c r="BJ379" s="242"/>
      <c r="BK379" s="242"/>
      <c r="BL379" s="244"/>
      <c r="BM379" s="244"/>
      <c r="BN379" s="244"/>
      <c r="BO379" s="244"/>
      <c r="BP379" s="244"/>
      <c r="BQ379" s="244"/>
      <c r="BR379" s="244"/>
      <c r="BS379" s="244"/>
      <c r="BT379" s="244"/>
      <c r="BU379" s="242"/>
      <c r="BV379" s="244"/>
    </row>
    <row r="380" customFormat="false" ht="13.8" hidden="false" customHeight="false" outlineLevel="0" collapsed="false">
      <c r="A380" s="241"/>
      <c r="B380" s="242"/>
      <c r="C380" s="242"/>
      <c r="D380" s="242"/>
      <c r="E380" s="242"/>
      <c r="F380" s="242"/>
      <c r="G380" s="244"/>
      <c r="H380" s="244"/>
      <c r="I380" s="244"/>
      <c r="J380" s="245"/>
      <c r="K380" s="244"/>
      <c r="L380" s="244"/>
      <c r="M380" s="244"/>
      <c r="N380" s="244"/>
      <c r="O380" s="244"/>
      <c r="P380" s="244"/>
      <c r="Q380" s="244"/>
      <c r="R380" s="244"/>
      <c r="S380" s="244"/>
      <c r="T380" s="246"/>
      <c r="U380" s="246"/>
      <c r="V380" s="244"/>
      <c r="W380" s="247"/>
      <c r="X380" s="248"/>
      <c r="Y380" s="244"/>
      <c r="Z380" s="244"/>
      <c r="AA380" s="244"/>
      <c r="AB380" s="244"/>
      <c r="AC380" s="249"/>
      <c r="AD380" s="249"/>
      <c r="AE380" s="244"/>
      <c r="AF380" s="244"/>
      <c r="AG380" s="244"/>
      <c r="AH380" s="244"/>
      <c r="AI380" s="244"/>
      <c r="AJ380" s="244"/>
      <c r="AK380" s="250"/>
      <c r="AL380" s="244"/>
      <c r="AM380" s="244"/>
      <c r="AN380" s="244"/>
      <c r="AO380" s="251"/>
      <c r="AP380" s="244"/>
      <c r="AQ380" s="244"/>
      <c r="AR380" s="244"/>
      <c r="AS380" s="244"/>
      <c r="AT380" s="252"/>
      <c r="AU380" s="244"/>
      <c r="AV380" s="244"/>
      <c r="AW380" s="244"/>
      <c r="AX380" s="25"/>
      <c r="AY380" s="244"/>
      <c r="AZ380" s="244"/>
      <c r="BA380" s="244"/>
      <c r="BB380" s="244"/>
      <c r="BC380" s="244"/>
      <c r="BD380" s="244"/>
      <c r="BE380" s="244"/>
      <c r="BF380" s="244"/>
      <c r="BG380" s="244"/>
      <c r="BH380" s="244"/>
      <c r="BI380" s="244"/>
      <c r="BJ380" s="242"/>
      <c r="BK380" s="242"/>
      <c r="BL380" s="244"/>
      <c r="BM380" s="244"/>
      <c r="BN380" s="244"/>
      <c r="BO380" s="244"/>
      <c r="BP380" s="244"/>
      <c r="BQ380" s="244"/>
      <c r="BR380" s="244"/>
      <c r="BS380" s="244"/>
      <c r="BT380" s="244"/>
      <c r="BU380" s="242"/>
      <c r="BV380" s="244"/>
    </row>
    <row r="381" customFormat="false" ht="13.8" hidden="false" customHeight="false" outlineLevel="0" collapsed="false">
      <c r="A381" s="241"/>
      <c r="B381" s="242"/>
      <c r="C381" s="242"/>
      <c r="D381" s="242"/>
      <c r="E381" s="242"/>
      <c r="F381" s="242"/>
      <c r="G381" s="244"/>
      <c r="H381" s="244"/>
      <c r="I381" s="244"/>
      <c r="J381" s="245"/>
      <c r="K381" s="244"/>
      <c r="L381" s="244"/>
      <c r="M381" s="244"/>
      <c r="N381" s="244"/>
      <c r="O381" s="244"/>
      <c r="P381" s="244"/>
      <c r="Q381" s="244"/>
      <c r="R381" s="244"/>
      <c r="S381" s="244"/>
      <c r="T381" s="246"/>
      <c r="U381" s="246"/>
      <c r="V381" s="244"/>
      <c r="W381" s="247"/>
      <c r="X381" s="248"/>
      <c r="Y381" s="244"/>
      <c r="Z381" s="244"/>
      <c r="AA381" s="244"/>
      <c r="AB381" s="244"/>
      <c r="AC381" s="249"/>
      <c r="AD381" s="249"/>
      <c r="AE381" s="244"/>
      <c r="AF381" s="244"/>
      <c r="AG381" s="244"/>
      <c r="AH381" s="244"/>
      <c r="AI381" s="244"/>
      <c r="AJ381" s="244"/>
      <c r="AK381" s="250"/>
      <c r="AL381" s="244"/>
      <c r="AM381" s="244"/>
      <c r="AN381" s="244"/>
      <c r="AO381" s="251"/>
      <c r="AP381" s="244"/>
      <c r="AQ381" s="244"/>
      <c r="AR381" s="244"/>
      <c r="AS381" s="244"/>
      <c r="AT381" s="252"/>
      <c r="AU381" s="244"/>
      <c r="AV381" s="244"/>
      <c r="AW381" s="244"/>
      <c r="AX381" s="25"/>
      <c r="AY381" s="244"/>
      <c r="AZ381" s="244"/>
      <c r="BA381" s="244"/>
      <c r="BB381" s="244"/>
      <c r="BC381" s="244"/>
      <c r="BD381" s="244"/>
      <c r="BE381" s="244"/>
      <c r="BF381" s="244"/>
      <c r="BG381" s="244"/>
      <c r="BH381" s="244"/>
      <c r="BI381" s="244"/>
      <c r="BJ381" s="242"/>
      <c r="BK381" s="242"/>
      <c r="BL381" s="244"/>
      <c r="BM381" s="244"/>
      <c r="BN381" s="244"/>
      <c r="BO381" s="244"/>
      <c r="BP381" s="244"/>
      <c r="BQ381" s="244"/>
      <c r="BR381" s="244"/>
      <c r="BS381" s="244"/>
      <c r="BT381" s="244"/>
      <c r="BU381" s="242"/>
      <c r="BV381" s="244"/>
    </row>
    <row r="382" customFormat="false" ht="13.8" hidden="false" customHeight="false" outlineLevel="0" collapsed="false">
      <c r="A382" s="241"/>
      <c r="B382" s="242"/>
      <c r="C382" s="242"/>
      <c r="D382" s="242"/>
      <c r="E382" s="242"/>
      <c r="F382" s="242"/>
      <c r="G382" s="244"/>
      <c r="H382" s="244"/>
      <c r="I382" s="244"/>
      <c r="J382" s="245"/>
      <c r="K382" s="244"/>
      <c r="L382" s="244"/>
      <c r="M382" s="244"/>
      <c r="N382" s="244"/>
      <c r="O382" s="244"/>
      <c r="P382" s="244"/>
      <c r="Q382" s="244"/>
      <c r="R382" s="244"/>
      <c r="S382" s="244"/>
      <c r="T382" s="246"/>
      <c r="U382" s="246"/>
      <c r="V382" s="244"/>
      <c r="W382" s="247"/>
      <c r="X382" s="248"/>
      <c r="Y382" s="244"/>
      <c r="Z382" s="244"/>
      <c r="AA382" s="244"/>
      <c r="AB382" s="244"/>
      <c r="AC382" s="249"/>
      <c r="AD382" s="249"/>
      <c r="AE382" s="244"/>
      <c r="AF382" s="244"/>
      <c r="AG382" s="244"/>
      <c r="AH382" s="244"/>
      <c r="AI382" s="244"/>
      <c r="AJ382" s="244"/>
      <c r="AK382" s="250"/>
      <c r="AL382" s="244"/>
      <c r="AM382" s="244"/>
      <c r="AN382" s="244"/>
      <c r="AO382" s="251"/>
      <c r="AP382" s="244"/>
      <c r="AQ382" s="244"/>
      <c r="AR382" s="244"/>
      <c r="AS382" s="244"/>
      <c r="AT382" s="252"/>
      <c r="AU382" s="244"/>
      <c r="AV382" s="244"/>
      <c r="AW382" s="244"/>
      <c r="AX382" s="25"/>
      <c r="AY382" s="244"/>
      <c r="AZ382" s="244"/>
      <c r="BA382" s="244"/>
      <c r="BB382" s="244"/>
      <c r="BC382" s="244"/>
      <c r="BD382" s="244"/>
      <c r="BE382" s="244"/>
      <c r="BF382" s="244"/>
      <c r="BG382" s="244"/>
      <c r="BH382" s="244"/>
      <c r="BI382" s="244"/>
      <c r="BJ382" s="242"/>
      <c r="BK382" s="242"/>
      <c r="BL382" s="244"/>
      <c r="BM382" s="244"/>
      <c r="BN382" s="244"/>
      <c r="BO382" s="244"/>
      <c r="BP382" s="244"/>
      <c r="BQ382" s="244"/>
      <c r="BR382" s="244"/>
      <c r="BS382" s="244"/>
      <c r="BT382" s="244"/>
      <c r="BU382" s="242"/>
      <c r="BV382" s="244"/>
    </row>
    <row r="383" customFormat="false" ht="13.8" hidden="false" customHeight="false" outlineLevel="0" collapsed="false">
      <c r="A383" s="241"/>
      <c r="B383" s="242"/>
      <c r="C383" s="242"/>
      <c r="D383" s="242"/>
      <c r="E383" s="242"/>
      <c r="F383" s="242"/>
      <c r="G383" s="244"/>
      <c r="H383" s="244"/>
      <c r="I383" s="244"/>
      <c r="J383" s="245"/>
      <c r="K383" s="244"/>
      <c r="L383" s="244"/>
      <c r="M383" s="244"/>
      <c r="N383" s="244"/>
      <c r="O383" s="244"/>
      <c r="P383" s="244"/>
      <c r="Q383" s="244"/>
      <c r="R383" s="244"/>
      <c r="S383" s="244"/>
      <c r="T383" s="246"/>
      <c r="U383" s="246"/>
      <c r="V383" s="244"/>
      <c r="W383" s="247"/>
      <c r="X383" s="248"/>
      <c r="Y383" s="244"/>
      <c r="Z383" s="244"/>
      <c r="AA383" s="244"/>
      <c r="AB383" s="244"/>
      <c r="AC383" s="249"/>
      <c r="AD383" s="249"/>
      <c r="AE383" s="244"/>
      <c r="AF383" s="244"/>
      <c r="AG383" s="244"/>
      <c r="AH383" s="244"/>
      <c r="AI383" s="244"/>
      <c r="AJ383" s="244"/>
      <c r="AK383" s="250"/>
      <c r="AL383" s="244"/>
      <c r="AM383" s="244"/>
      <c r="AN383" s="244"/>
      <c r="AO383" s="251"/>
      <c r="AP383" s="244"/>
      <c r="AQ383" s="244"/>
      <c r="AR383" s="244"/>
      <c r="AS383" s="244"/>
      <c r="AT383" s="252"/>
      <c r="AU383" s="244"/>
      <c r="AV383" s="244"/>
      <c r="AW383" s="244"/>
      <c r="AX383" s="25"/>
      <c r="AY383" s="244"/>
      <c r="AZ383" s="244"/>
      <c r="BA383" s="244"/>
      <c r="BB383" s="244"/>
      <c r="BC383" s="244"/>
      <c r="BD383" s="244"/>
      <c r="BE383" s="244"/>
      <c r="BF383" s="244"/>
      <c r="BG383" s="244"/>
      <c r="BH383" s="244"/>
      <c r="BI383" s="244"/>
      <c r="BJ383" s="242"/>
      <c r="BK383" s="242"/>
      <c r="BL383" s="244"/>
      <c r="BM383" s="244"/>
      <c r="BN383" s="244"/>
      <c r="BO383" s="244"/>
      <c r="BP383" s="244"/>
      <c r="BQ383" s="244"/>
      <c r="BR383" s="244"/>
      <c r="BS383" s="244"/>
      <c r="BT383" s="244"/>
      <c r="BU383" s="242"/>
      <c r="BV383" s="244"/>
    </row>
    <row r="384" customFormat="false" ht="13.8" hidden="false" customHeight="false" outlineLevel="0" collapsed="false">
      <c r="A384" s="241"/>
      <c r="B384" s="242"/>
      <c r="C384" s="242"/>
      <c r="D384" s="242"/>
      <c r="E384" s="242"/>
      <c r="F384" s="242"/>
      <c r="G384" s="244"/>
      <c r="H384" s="244"/>
      <c r="I384" s="244"/>
      <c r="J384" s="245"/>
      <c r="K384" s="244"/>
      <c r="L384" s="244"/>
      <c r="M384" s="244"/>
      <c r="N384" s="244"/>
      <c r="O384" s="244"/>
      <c r="P384" s="244"/>
      <c r="Q384" s="244"/>
      <c r="R384" s="244"/>
      <c r="S384" s="244"/>
      <c r="T384" s="246"/>
      <c r="U384" s="246"/>
      <c r="V384" s="244"/>
      <c r="W384" s="247"/>
      <c r="X384" s="248"/>
      <c r="Y384" s="244"/>
      <c r="Z384" s="244"/>
      <c r="AA384" s="244"/>
      <c r="AB384" s="244"/>
      <c r="AC384" s="249"/>
      <c r="AD384" s="249"/>
      <c r="AE384" s="244"/>
      <c r="AF384" s="244"/>
      <c r="AG384" s="244"/>
      <c r="AH384" s="244"/>
      <c r="AI384" s="244"/>
      <c r="AJ384" s="244"/>
      <c r="AK384" s="250"/>
      <c r="AL384" s="244"/>
      <c r="AM384" s="244"/>
      <c r="AN384" s="244"/>
      <c r="AO384" s="251"/>
      <c r="AP384" s="244"/>
      <c r="AQ384" s="244"/>
      <c r="AR384" s="244"/>
      <c r="AS384" s="244"/>
      <c r="AT384" s="252"/>
      <c r="AU384" s="244"/>
      <c r="AV384" s="244"/>
      <c r="AW384" s="244"/>
      <c r="AX384" s="25"/>
      <c r="AY384" s="244"/>
      <c r="AZ384" s="244"/>
      <c r="BA384" s="244"/>
      <c r="BB384" s="244"/>
      <c r="BC384" s="244"/>
      <c r="BD384" s="244"/>
      <c r="BE384" s="244"/>
      <c r="BF384" s="244"/>
      <c r="BG384" s="244"/>
      <c r="BH384" s="244"/>
      <c r="BI384" s="244"/>
      <c r="BJ384" s="242"/>
      <c r="BK384" s="242"/>
      <c r="BL384" s="244"/>
      <c r="BM384" s="244"/>
      <c r="BN384" s="244"/>
      <c r="BO384" s="244"/>
      <c r="BP384" s="244"/>
      <c r="BQ384" s="244"/>
      <c r="BR384" s="244"/>
      <c r="BS384" s="244"/>
      <c r="BT384" s="244"/>
      <c r="BU384" s="242"/>
      <c r="BV384" s="244"/>
    </row>
    <row r="385" customFormat="false" ht="13.8" hidden="false" customHeight="false" outlineLevel="0" collapsed="false">
      <c r="A385" s="241"/>
      <c r="B385" s="242"/>
      <c r="C385" s="242"/>
      <c r="D385" s="242"/>
      <c r="E385" s="242"/>
      <c r="F385" s="242"/>
      <c r="G385" s="244"/>
      <c r="H385" s="244"/>
      <c r="I385" s="244"/>
      <c r="J385" s="245"/>
      <c r="K385" s="244"/>
      <c r="L385" s="244"/>
      <c r="M385" s="244"/>
      <c r="N385" s="244"/>
      <c r="O385" s="244"/>
      <c r="P385" s="244"/>
      <c r="Q385" s="244"/>
      <c r="R385" s="244"/>
      <c r="S385" s="244"/>
      <c r="T385" s="246"/>
      <c r="U385" s="246"/>
      <c r="V385" s="244"/>
      <c r="W385" s="247"/>
      <c r="X385" s="248"/>
      <c r="Y385" s="244"/>
      <c r="Z385" s="244"/>
      <c r="AA385" s="244"/>
      <c r="AB385" s="244"/>
      <c r="AC385" s="249"/>
      <c r="AD385" s="249"/>
      <c r="AE385" s="244"/>
      <c r="AF385" s="244"/>
      <c r="AG385" s="244"/>
      <c r="AH385" s="244"/>
      <c r="AI385" s="244"/>
      <c r="AJ385" s="244"/>
      <c r="AK385" s="250"/>
      <c r="AL385" s="244"/>
      <c r="AM385" s="244"/>
      <c r="AN385" s="244"/>
      <c r="AO385" s="251"/>
      <c r="AP385" s="244"/>
      <c r="AQ385" s="244"/>
      <c r="AR385" s="244"/>
      <c r="AS385" s="244"/>
      <c r="AT385" s="252"/>
      <c r="AU385" s="244"/>
      <c r="AV385" s="244"/>
      <c r="AW385" s="244"/>
      <c r="AX385" s="25"/>
      <c r="AY385" s="244"/>
      <c r="AZ385" s="244"/>
      <c r="BA385" s="244"/>
      <c r="BB385" s="244"/>
      <c r="BC385" s="244"/>
      <c r="BD385" s="244"/>
      <c r="BE385" s="244"/>
      <c r="BF385" s="244"/>
      <c r="BG385" s="244"/>
      <c r="BH385" s="244"/>
      <c r="BI385" s="244"/>
      <c r="BJ385" s="242"/>
      <c r="BK385" s="242"/>
      <c r="BL385" s="244"/>
      <c r="BM385" s="244"/>
      <c r="BN385" s="244"/>
      <c r="BO385" s="244"/>
      <c r="BP385" s="244"/>
      <c r="BQ385" s="244"/>
      <c r="BR385" s="244"/>
      <c r="BS385" s="244"/>
      <c r="BT385" s="244"/>
      <c r="BU385" s="242"/>
      <c r="BV385" s="244"/>
    </row>
    <row r="386" customFormat="false" ht="13.8" hidden="false" customHeight="false" outlineLevel="0" collapsed="false">
      <c r="A386" s="241"/>
      <c r="B386" s="242"/>
      <c r="C386" s="242"/>
      <c r="D386" s="242"/>
      <c r="E386" s="242"/>
      <c r="F386" s="242"/>
      <c r="G386" s="244"/>
      <c r="H386" s="244"/>
      <c r="I386" s="244"/>
      <c r="J386" s="245"/>
      <c r="K386" s="244"/>
      <c r="L386" s="244"/>
      <c r="M386" s="244"/>
      <c r="N386" s="244"/>
      <c r="O386" s="244"/>
      <c r="P386" s="244"/>
      <c r="Q386" s="244"/>
      <c r="R386" s="244"/>
      <c r="S386" s="244"/>
      <c r="T386" s="246"/>
      <c r="U386" s="246"/>
      <c r="V386" s="244"/>
      <c r="W386" s="247"/>
      <c r="X386" s="248"/>
      <c r="Y386" s="244"/>
      <c r="Z386" s="244"/>
      <c r="AA386" s="244"/>
      <c r="AB386" s="244"/>
      <c r="AC386" s="249"/>
      <c r="AD386" s="249"/>
      <c r="AE386" s="244"/>
      <c r="AF386" s="244"/>
      <c r="AG386" s="244"/>
      <c r="AH386" s="244"/>
      <c r="AI386" s="244"/>
      <c r="AJ386" s="244"/>
      <c r="AK386" s="250"/>
      <c r="AL386" s="244"/>
      <c r="AM386" s="244"/>
      <c r="AN386" s="244"/>
      <c r="AO386" s="251"/>
      <c r="AP386" s="244"/>
      <c r="AQ386" s="244"/>
      <c r="AR386" s="244"/>
      <c r="AS386" s="244"/>
      <c r="AT386" s="252"/>
      <c r="AU386" s="244"/>
      <c r="AV386" s="244"/>
      <c r="AW386" s="244"/>
      <c r="AX386" s="25"/>
      <c r="AY386" s="244"/>
      <c r="AZ386" s="244"/>
      <c r="BA386" s="244"/>
      <c r="BB386" s="244"/>
      <c r="BC386" s="244"/>
      <c r="BD386" s="244"/>
      <c r="BE386" s="244"/>
      <c r="BF386" s="244"/>
      <c r="BG386" s="244"/>
      <c r="BH386" s="244"/>
      <c r="BI386" s="244"/>
      <c r="BJ386" s="242"/>
      <c r="BK386" s="242"/>
      <c r="BL386" s="244"/>
      <c r="BM386" s="244"/>
      <c r="BN386" s="244"/>
      <c r="BO386" s="244"/>
      <c r="BP386" s="244"/>
      <c r="BQ386" s="244"/>
      <c r="BR386" s="244"/>
      <c r="BS386" s="244"/>
      <c r="BT386" s="244"/>
      <c r="BU386" s="242"/>
      <c r="BV386" s="244"/>
    </row>
    <row r="387" customFormat="false" ht="13.8" hidden="false" customHeight="false" outlineLevel="0" collapsed="false">
      <c r="A387" s="241"/>
      <c r="B387" s="242"/>
      <c r="C387" s="242"/>
      <c r="D387" s="242"/>
      <c r="E387" s="242"/>
      <c r="F387" s="242"/>
      <c r="G387" s="244"/>
      <c r="H387" s="244"/>
      <c r="I387" s="244"/>
      <c r="J387" s="245"/>
      <c r="K387" s="244"/>
      <c r="L387" s="244"/>
      <c r="M387" s="244"/>
      <c r="N387" s="244"/>
      <c r="O387" s="244"/>
      <c r="P387" s="244"/>
      <c r="Q387" s="244"/>
      <c r="R387" s="244"/>
      <c r="S387" s="244"/>
      <c r="T387" s="246"/>
      <c r="U387" s="246"/>
      <c r="V387" s="244"/>
      <c r="W387" s="247"/>
      <c r="X387" s="248"/>
      <c r="Y387" s="244"/>
      <c r="Z387" s="244"/>
      <c r="AA387" s="244"/>
      <c r="AB387" s="244"/>
      <c r="AC387" s="249"/>
      <c r="AD387" s="249"/>
      <c r="AE387" s="244"/>
      <c r="AF387" s="244"/>
      <c r="AG387" s="244"/>
      <c r="AH387" s="244"/>
      <c r="AI387" s="244"/>
      <c r="AJ387" s="244"/>
      <c r="AK387" s="250"/>
      <c r="AL387" s="244"/>
      <c r="AM387" s="244"/>
      <c r="AN387" s="244"/>
      <c r="AO387" s="251"/>
      <c r="AP387" s="244"/>
      <c r="AQ387" s="244"/>
      <c r="AR387" s="244"/>
      <c r="AS387" s="244"/>
      <c r="AT387" s="252"/>
      <c r="AU387" s="244"/>
      <c r="AV387" s="244"/>
      <c r="AW387" s="244"/>
      <c r="AX387" s="25"/>
      <c r="AY387" s="244"/>
      <c r="AZ387" s="244"/>
      <c r="BA387" s="244"/>
      <c r="BB387" s="244"/>
      <c r="BC387" s="244"/>
      <c r="BD387" s="244"/>
      <c r="BE387" s="244"/>
      <c r="BF387" s="244"/>
      <c r="BG387" s="244"/>
      <c r="BH387" s="244"/>
      <c r="BI387" s="244"/>
      <c r="BJ387" s="242"/>
      <c r="BK387" s="242"/>
      <c r="BL387" s="244"/>
      <c r="BM387" s="244"/>
      <c r="BN387" s="244"/>
      <c r="BO387" s="244"/>
      <c r="BP387" s="244"/>
      <c r="BQ387" s="244"/>
      <c r="BR387" s="244"/>
      <c r="BS387" s="244"/>
      <c r="BT387" s="244"/>
      <c r="BU387" s="242"/>
      <c r="BV387" s="244"/>
    </row>
    <row r="388" customFormat="false" ht="13.8" hidden="false" customHeight="false" outlineLevel="0" collapsed="false">
      <c r="A388" s="241"/>
      <c r="B388" s="242"/>
      <c r="C388" s="242"/>
      <c r="D388" s="242"/>
      <c r="E388" s="242"/>
      <c r="F388" s="242"/>
      <c r="G388" s="244"/>
      <c r="H388" s="244"/>
      <c r="I388" s="244"/>
      <c r="J388" s="245"/>
      <c r="K388" s="244"/>
      <c r="L388" s="244"/>
      <c r="M388" s="244"/>
      <c r="N388" s="244"/>
      <c r="O388" s="244"/>
      <c r="P388" s="244"/>
      <c r="Q388" s="244"/>
      <c r="R388" s="244"/>
      <c r="S388" s="244"/>
      <c r="T388" s="246"/>
      <c r="U388" s="246"/>
      <c r="V388" s="244"/>
      <c r="W388" s="247"/>
      <c r="X388" s="248"/>
      <c r="Y388" s="244"/>
      <c r="Z388" s="244"/>
      <c r="AA388" s="244"/>
      <c r="AB388" s="244"/>
      <c r="AC388" s="249"/>
      <c r="AD388" s="249"/>
      <c r="AE388" s="244"/>
      <c r="AF388" s="244"/>
      <c r="AG388" s="244"/>
      <c r="AH388" s="244"/>
      <c r="AI388" s="244"/>
      <c r="AJ388" s="244"/>
      <c r="AK388" s="250"/>
      <c r="AL388" s="244"/>
      <c r="AM388" s="244"/>
      <c r="AN388" s="244"/>
      <c r="AO388" s="251"/>
      <c r="AP388" s="244"/>
      <c r="AQ388" s="244"/>
      <c r="AR388" s="244"/>
      <c r="AS388" s="244"/>
      <c r="AT388" s="252"/>
      <c r="AU388" s="244"/>
      <c r="AV388" s="244"/>
      <c r="AW388" s="244"/>
      <c r="AX388" s="25"/>
      <c r="AY388" s="244"/>
      <c r="AZ388" s="244"/>
      <c r="BA388" s="244"/>
      <c r="BB388" s="244"/>
      <c r="BC388" s="244"/>
      <c r="BD388" s="244"/>
      <c r="BE388" s="244"/>
      <c r="BF388" s="244"/>
      <c r="BG388" s="244"/>
      <c r="BH388" s="244"/>
      <c r="BI388" s="244"/>
      <c r="BJ388" s="242"/>
      <c r="BK388" s="242"/>
      <c r="BL388" s="244"/>
      <c r="BM388" s="244"/>
      <c r="BN388" s="244"/>
      <c r="BO388" s="244"/>
      <c r="BP388" s="244"/>
      <c r="BQ388" s="244"/>
      <c r="BR388" s="244"/>
      <c r="BS388" s="244"/>
      <c r="BT388" s="244"/>
      <c r="BU388" s="242"/>
      <c r="BV388" s="244"/>
    </row>
    <row r="389" customFormat="false" ht="13.8" hidden="false" customHeight="false" outlineLevel="0" collapsed="false">
      <c r="A389" s="241"/>
      <c r="B389" s="242"/>
      <c r="C389" s="242"/>
      <c r="D389" s="242"/>
      <c r="E389" s="242"/>
      <c r="F389" s="242"/>
      <c r="G389" s="244"/>
      <c r="H389" s="244"/>
      <c r="I389" s="244"/>
      <c r="J389" s="245"/>
      <c r="K389" s="244"/>
      <c r="L389" s="244"/>
      <c r="M389" s="244"/>
      <c r="N389" s="244"/>
      <c r="O389" s="244"/>
      <c r="P389" s="244"/>
      <c r="Q389" s="244"/>
      <c r="R389" s="244"/>
      <c r="S389" s="244"/>
      <c r="T389" s="246"/>
      <c r="U389" s="246"/>
      <c r="V389" s="244"/>
      <c r="W389" s="247"/>
      <c r="X389" s="248"/>
      <c r="Y389" s="244"/>
      <c r="Z389" s="244"/>
      <c r="AA389" s="244"/>
      <c r="AB389" s="244"/>
      <c r="AC389" s="249"/>
      <c r="AD389" s="249"/>
      <c r="AE389" s="244"/>
      <c r="AF389" s="244"/>
      <c r="AG389" s="244"/>
      <c r="AH389" s="244"/>
      <c r="AI389" s="244"/>
      <c r="AJ389" s="244"/>
      <c r="AK389" s="250"/>
      <c r="AL389" s="244"/>
      <c r="AM389" s="244"/>
      <c r="AN389" s="244"/>
      <c r="AO389" s="251"/>
      <c r="AP389" s="244"/>
      <c r="AQ389" s="244"/>
      <c r="AR389" s="244"/>
      <c r="AS389" s="244"/>
      <c r="AT389" s="252"/>
      <c r="AU389" s="244"/>
      <c r="AV389" s="244"/>
      <c r="AW389" s="244"/>
      <c r="AX389" s="25"/>
      <c r="AY389" s="244"/>
      <c r="AZ389" s="244"/>
      <c r="BA389" s="244"/>
      <c r="BB389" s="244"/>
      <c r="BC389" s="244"/>
      <c r="BD389" s="244"/>
      <c r="BE389" s="244"/>
      <c r="BF389" s="244"/>
      <c r="BG389" s="244"/>
      <c r="BH389" s="244"/>
      <c r="BI389" s="244"/>
      <c r="BJ389" s="242"/>
      <c r="BK389" s="242"/>
      <c r="BL389" s="244"/>
      <c r="BM389" s="244"/>
      <c r="BN389" s="244"/>
      <c r="BO389" s="244"/>
      <c r="BP389" s="244"/>
      <c r="BQ389" s="244"/>
      <c r="BR389" s="244"/>
      <c r="BS389" s="244"/>
      <c r="BT389" s="244"/>
      <c r="BU389" s="242"/>
      <c r="BV389" s="244"/>
    </row>
    <row r="390" customFormat="false" ht="13.8" hidden="false" customHeight="false" outlineLevel="0" collapsed="false">
      <c r="A390" s="241"/>
      <c r="B390" s="242"/>
      <c r="C390" s="242"/>
      <c r="D390" s="242"/>
      <c r="E390" s="242"/>
      <c r="F390" s="242"/>
      <c r="G390" s="244"/>
      <c r="H390" s="244"/>
      <c r="I390" s="244"/>
      <c r="J390" s="245"/>
      <c r="K390" s="244"/>
      <c r="L390" s="244"/>
      <c r="M390" s="244"/>
      <c r="N390" s="244"/>
      <c r="O390" s="244"/>
      <c r="P390" s="244"/>
      <c r="Q390" s="244"/>
      <c r="R390" s="244"/>
      <c r="S390" s="244"/>
      <c r="T390" s="246"/>
      <c r="U390" s="246"/>
      <c r="V390" s="244"/>
      <c r="W390" s="247"/>
      <c r="X390" s="248"/>
      <c r="Y390" s="244"/>
      <c r="Z390" s="244"/>
      <c r="AA390" s="244"/>
      <c r="AB390" s="244"/>
      <c r="AC390" s="249"/>
      <c r="AD390" s="249"/>
      <c r="AE390" s="244"/>
      <c r="AF390" s="244"/>
      <c r="AG390" s="244"/>
      <c r="AH390" s="244"/>
      <c r="AI390" s="244"/>
      <c r="AJ390" s="244"/>
      <c r="AK390" s="250"/>
      <c r="AL390" s="244"/>
      <c r="AM390" s="244"/>
      <c r="AN390" s="244"/>
      <c r="AO390" s="251"/>
      <c r="AP390" s="244"/>
      <c r="AQ390" s="244"/>
      <c r="AR390" s="244"/>
      <c r="AS390" s="244"/>
      <c r="AT390" s="252"/>
      <c r="AU390" s="244"/>
      <c r="AV390" s="244"/>
      <c r="AW390" s="244"/>
      <c r="AX390" s="25"/>
      <c r="AY390" s="244"/>
      <c r="AZ390" s="244"/>
      <c r="BA390" s="244"/>
      <c r="BB390" s="244"/>
      <c r="BC390" s="244"/>
      <c r="BD390" s="244"/>
      <c r="BE390" s="244"/>
      <c r="BF390" s="244"/>
      <c r="BG390" s="244"/>
      <c r="BH390" s="244"/>
      <c r="BI390" s="244"/>
      <c r="BJ390" s="242"/>
      <c r="BK390" s="242"/>
      <c r="BL390" s="244"/>
      <c r="BM390" s="244"/>
      <c r="BN390" s="244"/>
      <c r="BO390" s="244"/>
      <c r="BP390" s="244"/>
      <c r="BQ390" s="244"/>
      <c r="BR390" s="244"/>
      <c r="BS390" s="244"/>
      <c r="BT390" s="244"/>
      <c r="BU390" s="242"/>
      <c r="BV390" s="244"/>
    </row>
    <row r="391" customFormat="false" ht="13.8" hidden="false" customHeight="false" outlineLevel="0" collapsed="false">
      <c r="A391" s="241"/>
      <c r="B391" s="242"/>
      <c r="C391" s="242"/>
      <c r="D391" s="242"/>
      <c r="E391" s="242"/>
      <c r="F391" s="242"/>
      <c r="G391" s="244"/>
      <c r="H391" s="244"/>
      <c r="I391" s="244"/>
      <c r="J391" s="245"/>
      <c r="K391" s="244"/>
      <c r="L391" s="244"/>
      <c r="M391" s="244"/>
      <c r="N391" s="244"/>
      <c r="O391" s="244"/>
      <c r="P391" s="244"/>
      <c r="Q391" s="244"/>
      <c r="R391" s="244"/>
      <c r="S391" s="244"/>
      <c r="T391" s="246"/>
      <c r="U391" s="246"/>
      <c r="V391" s="244"/>
      <c r="W391" s="247"/>
      <c r="X391" s="248"/>
      <c r="Y391" s="244"/>
      <c r="Z391" s="244"/>
      <c r="AA391" s="244"/>
      <c r="AB391" s="244"/>
      <c r="AC391" s="249"/>
      <c r="AD391" s="249"/>
      <c r="AE391" s="244"/>
      <c r="AF391" s="244"/>
      <c r="AG391" s="244"/>
      <c r="AH391" s="244"/>
      <c r="AI391" s="244"/>
      <c r="AJ391" s="244"/>
      <c r="AK391" s="250"/>
      <c r="AL391" s="244"/>
      <c r="AM391" s="244"/>
      <c r="AN391" s="244"/>
      <c r="AO391" s="251"/>
      <c r="AP391" s="244"/>
      <c r="AQ391" s="244"/>
      <c r="AR391" s="244"/>
      <c r="AS391" s="244"/>
      <c r="AT391" s="252"/>
      <c r="AU391" s="244"/>
      <c r="AV391" s="244"/>
      <c r="AW391" s="244"/>
      <c r="AX391" s="25"/>
      <c r="AY391" s="244"/>
      <c r="AZ391" s="244"/>
      <c r="BA391" s="244"/>
      <c r="BB391" s="244"/>
      <c r="BC391" s="244"/>
      <c r="BD391" s="244"/>
      <c r="BE391" s="244"/>
      <c r="BF391" s="244"/>
      <c r="BG391" s="244"/>
      <c r="BH391" s="244"/>
      <c r="BI391" s="244"/>
      <c r="BJ391" s="242"/>
      <c r="BK391" s="242"/>
      <c r="BL391" s="244"/>
      <c r="BM391" s="244"/>
      <c r="BN391" s="244"/>
      <c r="BO391" s="244"/>
      <c r="BP391" s="244"/>
      <c r="BQ391" s="244"/>
      <c r="BR391" s="244"/>
      <c r="BS391" s="244"/>
      <c r="BT391" s="244"/>
      <c r="BU391" s="242"/>
      <c r="BV391" s="244"/>
    </row>
    <row r="392" customFormat="false" ht="13.8" hidden="false" customHeight="false" outlineLevel="0" collapsed="false">
      <c r="A392" s="241"/>
      <c r="B392" s="242"/>
      <c r="C392" s="242"/>
      <c r="D392" s="242"/>
      <c r="E392" s="242"/>
      <c r="F392" s="242"/>
      <c r="G392" s="244"/>
      <c r="H392" s="244"/>
      <c r="I392" s="244"/>
      <c r="J392" s="245"/>
      <c r="K392" s="244"/>
      <c r="L392" s="244"/>
      <c r="M392" s="244"/>
      <c r="N392" s="244"/>
      <c r="O392" s="244"/>
      <c r="P392" s="244"/>
      <c r="Q392" s="244"/>
      <c r="R392" s="244"/>
      <c r="S392" s="244"/>
      <c r="T392" s="246"/>
      <c r="U392" s="246"/>
      <c r="V392" s="244"/>
      <c r="W392" s="247"/>
      <c r="X392" s="248"/>
      <c r="Y392" s="244"/>
      <c r="Z392" s="244"/>
      <c r="AA392" s="244"/>
      <c r="AB392" s="244"/>
      <c r="AC392" s="249"/>
      <c r="AD392" s="249"/>
      <c r="AE392" s="244"/>
      <c r="AF392" s="244"/>
      <c r="AG392" s="244"/>
      <c r="AH392" s="244"/>
      <c r="AI392" s="244"/>
      <c r="AJ392" s="244"/>
      <c r="AK392" s="250"/>
      <c r="AL392" s="244"/>
      <c r="AM392" s="244"/>
      <c r="AN392" s="244"/>
      <c r="AO392" s="251"/>
      <c r="AP392" s="244"/>
      <c r="AQ392" s="244"/>
      <c r="AR392" s="244"/>
      <c r="AS392" s="244"/>
      <c r="AT392" s="252"/>
      <c r="AU392" s="244"/>
      <c r="AV392" s="244"/>
      <c r="AW392" s="244"/>
      <c r="AX392" s="25"/>
      <c r="AY392" s="244"/>
      <c r="AZ392" s="244"/>
      <c r="BA392" s="244"/>
      <c r="BB392" s="244"/>
      <c r="BC392" s="244"/>
      <c r="BD392" s="244"/>
      <c r="BE392" s="244"/>
      <c r="BF392" s="244"/>
      <c r="BG392" s="244"/>
      <c r="BH392" s="244"/>
      <c r="BI392" s="244"/>
      <c r="BJ392" s="242"/>
      <c r="BK392" s="242"/>
      <c r="BL392" s="244"/>
      <c r="BM392" s="244"/>
      <c r="BN392" s="244"/>
      <c r="BO392" s="244"/>
      <c r="BP392" s="244"/>
      <c r="BQ392" s="244"/>
      <c r="BR392" s="244"/>
      <c r="BS392" s="244"/>
      <c r="BT392" s="244"/>
      <c r="BU392" s="242"/>
      <c r="BV392" s="244"/>
    </row>
    <row r="393" customFormat="false" ht="13.8" hidden="false" customHeight="false" outlineLevel="0" collapsed="false">
      <c r="A393" s="241"/>
      <c r="B393" s="242"/>
      <c r="C393" s="242"/>
      <c r="D393" s="242"/>
      <c r="E393" s="242"/>
      <c r="F393" s="242"/>
      <c r="G393" s="244"/>
      <c r="H393" s="244"/>
      <c r="I393" s="244"/>
      <c r="J393" s="245"/>
      <c r="K393" s="244"/>
      <c r="L393" s="244"/>
      <c r="M393" s="244"/>
      <c r="N393" s="244"/>
      <c r="O393" s="244"/>
      <c r="P393" s="244"/>
      <c r="Q393" s="244"/>
      <c r="R393" s="244"/>
      <c r="S393" s="244"/>
      <c r="T393" s="246"/>
      <c r="U393" s="246"/>
      <c r="V393" s="244"/>
      <c r="W393" s="247"/>
      <c r="X393" s="248"/>
      <c r="Y393" s="244"/>
      <c r="Z393" s="244"/>
      <c r="AA393" s="244"/>
      <c r="AB393" s="244"/>
      <c r="AC393" s="249"/>
      <c r="AD393" s="249"/>
      <c r="AE393" s="244"/>
      <c r="AF393" s="244"/>
      <c r="AG393" s="244"/>
      <c r="AH393" s="244"/>
      <c r="AI393" s="244"/>
      <c r="AJ393" s="244"/>
      <c r="AK393" s="250"/>
      <c r="AL393" s="244"/>
      <c r="AM393" s="244"/>
      <c r="AN393" s="244"/>
      <c r="AO393" s="251"/>
      <c r="AP393" s="244"/>
      <c r="AQ393" s="244"/>
      <c r="AR393" s="244"/>
      <c r="AS393" s="244"/>
      <c r="AT393" s="252"/>
      <c r="AU393" s="244"/>
      <c r="AV393" s="244"/>
      <c r="AW393" s="244"/>
      <c r="AX393" s="25"/>
      <c r="AY393" s="244"/>
      <c r="AZ393" s="244"/>
      <c r="BA393" s="244"/>
      <c r="BB393" s="244"/>
      <c r="BC393" s="244"/>
      <c r="BD393" s="244"/>
      <c r="BE393" s="244"/>
      <c r="BF393" s="244"/>
      <c r="BG393" s="244"/>
      <c r="BH393" s="244"/>
      <c r="BI393" s="244"/>
      <c r="BJ393" s="242"/>
      <c r="BK393" s="242"/>
      <c r="BL393" s="244"/>
      <c r="BM393" s="244"/>
      <c r="BN393" s="244"/>
      <c r="BO393" s="244"/>
      <c r="BP393" s="244"/>
      <c r="BQ393" s="244"/>
      <c r="BR393" s="244"/>
      <c r="BS393" s="244"/>
      <c r="BT393" s="244"/>
      <c r="BU393" s="242"/>
      <c r="BV393" s="244"/>
    </row>
    <row r="394" customFormat="false" ht="13.8" hidden="false" customHeight="false" outlineLevel="0" collapsed="false">
      <c r="A394" s="241"/>
      <c r="B394" s="242"/>
      <c r="C394" s="242"/>
      <c r="D394" s="242"/>
      <c r="E394" s="242"/>
      <c r="F394" s="242"/>
      <c r="G394" s="244"/>
      <c r="H394" s="244"/>
      <c r="I394" s="244"/>
      <c r="J394" s="245"/>
      <c r="K394" s="244"/>
      <c r="L394" s="244"/>
      <c r="M394" s="244"/>
      <c r="N394" s="244"/>
      <c r="O394" s="244"/>
      <c r="P394" s="244"/>
      <c r="Q394" s="244"/>
      <c r="R394" s="244"/>
      <c r="S394" s="244"/>
      <c r="T394" s="246"/>
      <c r="U394" s="246"/>
      <c r="V394" s="244"/>
      <c r="W394" s="247"/>
      <c r="X394" s="248"/>
      <c r="Y394" s="244"/>
      <c r="Z394" s="244"/>
      <c r="AA394" s="244"/>
      <c r="AB394" s="244"/>
      <c r="AC394" s="249"/>
      <c r="AD394" s="249"/>
      <c r="AE394" s="244"/>
      <c r="AF394" s="244"/>
      <c r="AG394" s="244"/>
      <c r="AH394" s="244"/>
      <c r="AI394" s="244"/>
      <c r="AJ394" s="244"/>
      <c r="AK394" s="250"/>
      <c r="AL394" s="244"/>
      <c r="AM394" s="244"/>
      <c r="AN394" s="244"/>
      <c r="AO394" s="251"/>
      <c r="AP394" s="244"/>
      <c r="AQ394" s="244"/>
      <c r="AR394" s="244"/>
      <c r="AS394" s="244"/>
      <c r="AT394" s="252"/>
      <c r="AU394" s="244"/>
      <c r="AV394" s="244"/>
      <c r="AW394" s="244"/>
      <c r="AX394" s="25"/>
      <c r="AY394" s="244"/>
      <c r="AZ394" s="244"/>
      <c r="BA394" s="244"/>
      <c r="BB394" s="244"/>
      <c r="BC394" s="244"/>
      <c r="BD394" s="244"/>
      <c r="BE394" s="244"/>
      <c r="BF394" s="244"/>
      <c r="BG394" s="244"/>
      <c r="BH394" s="244"/>
      <c r="BI394" s="244"/>
      <c r="BJ394" s="242"/>
      <c r="BK394" s="242"/>
      <c r="BL394" s="244"/>
      <c r="BM394" s="244"/>
      <c r="BN394" s="244"/>
      <c r="BO394" s="244"/>
      <c r="BP394" s="244"/>
      <c r="BQ394" s="244"/>
      <c r="BR394" s="244"/>
      <c r="BS394" s="244"/>
      <c r="BT394" s="244"/>
      <c r="BU394" s="242"/>
      <c r="BV394" s="244"/>
    </row>
    <row r="395" customFormat="false" ht="13.8" hidden="false" customHeight="false" outlineLevel="0" collapsed="false">
      <c r="A395" s="241"/>
      <c r="B395" s="242"/>
      <c r="C395" s="242"/>
      <c r="D395" s="242"/>
      <c r="E395" s="242"/>
      <c r="F395" s="242"/>
      <c r="G395" s="244"/>
      <c r="H395" s="244"/>
      <c r="I395" s="244"/>
      <c r="J395" s="245"/>
      <c r="K395" s="244"/>
      <c r="L395" s="244"/>
      <c r="M395" s="244"/>
      <c r="N395" s="244"/>
      <c r="O395" s="244"/>
      <c r="P395" s="244"/>
      <c r="Q395" s="244"/>
      <c r="R395" s="244"/>
      <c r="S395" s="244"/>
      <c r="T395" s="246"/>
      <c r="U395" s="246"/>
      <c r="V395" s="244"/>
      <c r="W395" s="247"/>
      <c r="X395" s="248"/>
      <c r="Y395" s="244"/>
      <c r="Z395" s="244"/>
      <c r="AA395" s="244"/>
      <c r="AB395" s="244"/>
      <c r="AC395" s="249"/>
      <c r="AD395" s="249"/>
      <c r="AE395" s="244"/>
      <c r="AF395" s="244"/>
      <c r="AG395" s="244"/>
      <c r="AH395" s="244"/>
      <c r="AI395" s="244"/>
      <c r="AJ395" s="244"/>
      <c r="AK395" s="250"/>
      <c r="AL395" s="244"/>
      <c r="AM395" s="244"/>
      <c r="AN395" s="244"/>
      <c r="AO395" s="251"/>
      <c r="AP395" s="244"/>
      <c r="AQ395" s="244"/>
      <c r="AR395" s="244"/>
      <c r="AS395" s="244"/>
      <c r="AT395" s="252"/>
      <c r="AU395" s="244"/>
      <c r="AV395" s="244"/>
      <c r="AW395" s="244"/>
      <c r="AX395" s="25"/>
      <c r="AY395" s="244"/>
      <c r="AZ395" s="244"/>
      <c r="BA395" s="244"/>
      <c r="BB395" s="244"/>
      <c r="BC395" s="244"/>
      <c r="BD395" s="244"/>
      <c r="BE395" s="244"/>
      <c r="BF395" s="244"/>
      <c r="BG395" s="244"/>
      <c r="BH395" s="244"/>
      <c r="BI395" s="244"/>
      <c r="BJ395" s="242"/>
      <c r="BK395" s="242"/>
      <c r="BL395" s="244"/>
      <c r="BM395" s="244"/>
      <c r="BN395" s="244"/>
      <c r="BO395" s="244"/>
      <c r="BP395" s="244"/>
      <c r="BQ395" s="244"/>
      <c r="BR395" s="244"/>
      <c r="BS395" s="244"/>
      <c r="BT395" s="244"/>
      <c r="BU395" s="242"/>
      <c r="BV395" s="244"/>
    </row>
    <row r="396" customFormat="false" ht="13.8" hidden="false" customHeight="false" outlineLevel="0" collapsed="false">
      <c r="A396" s="241"/>
      <c r="B396" s="242"/>
      <c r="C396" s="242"/>
      <c r="D396" s="242"/>
      <c r="E396" s="242"/>
      <c r="F396" s="242"/>
      <c r="G396" s="244"/>
      <c r="H396" s="244"/>
      <c r="I396" s="244"/>
      <c r="J396" s="245"/>
      <c r="K396" s="244"/>
      <c r="L396" s="244"/>
      <c r="M396" s="244"/>
      <c r="N396" s="244"/>
      <c r="O396" s="244"/>
      <c r="P396" s="244"/>
      <c r="Q396" s="244"/>
      <c r="R396" s="244"/>
      <c r="S396" s="244"/>
      <c r="T396" s="246"/>
      <c r="U396" s="246"/>
      <c r="V396" s="244"/>
      <c r="W396" s="247"/>
      <c r="X396" s="248"/>
      <c r="Y396" s="244"/>
      <c r="Z396" s="244"/>
      <c r="AA396" s="244"/>
      <c r="AB396" s="244"/>
      <c r="AC396" s="249"/>
      <c r="AD396" s="249"/>
      <c r="AE396" s="244"/>
      <c r="AF396" s="244"/>
      <c r="AG396" s="244"/>
      <c r="AH396" s="244"/>
      <c r="AI396" s="244"/>
      <c r="AJ396" s="244"/>
      <c r="AK396" s="250"/>
      <c r="AL396" s="244"/>
      <c r="AM396" s="244"/>
      <c r="AN396" s="244"/>
      <c r="AO396" s="251"/>
      <c r="AP396" s="244"/>
      <c r="AQ396" s="244"/>
      <c r="AR396" s="244"/>
      <c r="AS396" s="244"/>
      <c r="AT396" s="252"/>
      <c r="AU396" s="244"/>
      <c r="AV396" s="244"/>
      <c r="AW396" s="244"/>
      <c r="AX396" s="25"/>
      <c r="AY396" s="244"/>
      <c r="AZ396" s="244"/>
      <c r="BA396" s="244"/>
      <c r="BB396" s="244"/>
      <c r="BC396" s="244"/>
      <c r="BD396" s="244"/>
      <c r="BE396" s="244"/>
      <c r="BF396" s="244"/>
      <c r="BG396" s="244"/>
      <c r="BH396" s="244"/>
      <c r="BI396" s="244"/>
      <c r="BJ396" s="242"/>
      <c r="BK396" s="242"/>
      <c r="BL396" s="244"/>
      <c r="BM396" s="244"/>
      <c r="BN396" s="244"/>
      <c r="BO396" s="244"/>
      <c r="BP396" s="244"/>
      <c r="BQ396" s="244"/>
      <c r="BR396" s="244"/>
      <c r="BS396" s="244"/>
      <c r="BT396" s="244"/>
      <c r="BU396" s="242"/>
      <c r="BV396" s="244"/>
    </row>
    <row r="397" customFormat="false" ht="13.8" hidden="false" customHeight="false" outlineLevel="0" collapsed="false">
      <c r="A397" s="241"/>
      <c r="B397" s="242"/>
      <c r="C397" s="242"/>
      <c r="D397" s="242"/>
      <c r="E397" s="242"/>
      <c r="F397" s="242"/>
      <c r="G397" s="244"/>
      <c r="H397" s="244"/>
      <c r="I397" s="244"/>
      <c r="J397" s="245"/>
      <c r="K397" s="244"/>
      <c r="L397" s="244"/>
      <c r="M397" s="244"/>
      <c r="N397" s="244"/>
      <c r="O397" s="244"/>
      <c r="P397" s="244"/>
      <c r="Q397" s="244"/>
      <c r="R397" s="244"/>
      <c r="S397" s="244"/>
      <c r="T397" s="246"/>
      <c r="U397" s="246"/>
      <c r="V397" s="244"/>
      <c r="W397" s="247"/>
      <c r="X397" s="248"/>
      <c r="Y397" s="244"/>
      <c r="Z397" s="244"/>
      <c r="AA397" s="244"/>
      <c r="AB397" s="244"/>
      <c r="AC397" s="249"/>
      <c r="AD397" s="249"/>
      <c r="AE397" s="244"/>
      <c r="AF397" s="244"/>
      <c r="AG397" s="244"/>
      <c r="AH397" s="244"/>
      <c r="AI397" s="244"/>
      <c r="AJ397" s="244"/>
      <c r="AK397" s="250"/>
      <c r="AL397" s="244"/>
      <c r="AM397" s="244"/>
      <c r="AN397" s="244"/>
      <c r="AO397" s="251"/>
      <c r="AP397" s="244"/>
      <c r="AQ397" s="244"/>
      <c r="AR397" s="244"/>
      <c r="AS397" s="244"/>
      <c r="AT397" s="252"/>
      <c r="AU397" s="244"/>
      <c r="AV397" s="244"/>
      <c r="AW397" s="244"/>
      <c r="AX397" s="25"/>
      <c r="AY397" s="244"/>
      <c r="AZ397" s="244"/>
      <c r="BA397" s="244"/>
      <c r="BB397" s="244"/>
      <c r="BC397" s="244"/>
      <c r="BD397" s="244"/>
      <c r="BE397" s="244"/>
      <c r="BF397" s="244"/>
      <c r="BG397" s="244"/>
      <c r="BH397" s="244"/>
      <c r="BI397" s="244"/>
      <c r="BJ397" s="242"/>
      <c r="BK397" s="242"/>
      <c r="BL397" s="244"/>
      <c r="BM397" s="244"/>
      <c r="BN397" s="244"/>
      <c r="BO397" s="244"/>
      <c r="BP397" s="244"/>
      <c r="BQ397" s="244"/>
      <c r="BR397" s="244"/>
      <c r="BS397" s="244"/>
      <c r="BT397" s="244"/>
      <c r="BU397" s="242"/>
      <c r="BV397" s="244"/>
    </row>
    <row r="398" customFormat="false" ht="13.8" hidden="false" customHeight="false" outlineLevel="0" collapsed="false">
      <c r="A398" s="241"/>
      <c r="B398" s="242"/>
      <c r="C398" s="242"/>
      <c r="D398" s="242"/>
      <c r="E398" s="242"/>
      <c r="F398" s="242"/>
      <c r="G398" s="244"/>
      <c r="H398" s="244"/>
      <c r="I398" s="244"/>
      <c r="J398" s="245"/>
      <c r="K398" s="244"/>
      <c r="L398" s="244"/>
      <c r="M398" s="244"/>
      <c r="N398" s="244"/>
      <c r="O398" s="244"/>
      <c r="P398" s="244"/>
      <c r="Q398" s="244"/>
      <c r="R398" s="244"/>
      <c r="S398" s="244"/>
      <c r="T398" s="246"/>
      <c r="U398" s="246"/>
      <c r="V398" s="244"/>
      <c r="W398" s="247"/>
      <c r="X398" s="248"/>
      <c r="Y398" s="244"/>
      <c r="Z398" s="244"/>
      <c r="AA398" s="244"/>
      <c r="AB398" s="244"/>
      <c r="AC398" s="249"/>
      <c r="AD398" s="249"/>
      <c r="AE398" s="244"/>
      <c r="AF398" s="244"/>
      <c r="AG398" s="244"/>
      <c r="AH398" s="244"/>
      <c r="AI398" s="244"/>
      <c r="AJ398" s="244"/>
      <c r="AK398" s="250"/>
      <c r="AL398" s="244"/>
      <c r="AM398" s="244"/>
      <c r="AN398" s="244"/>
      <c r="AO398" s="251"/>
      <c r="AP398" s="244"/>
      <c r="AQ398" s="244"/>
      <c r="AR398" s="244"/>
      <c r="AS398" s="244"/>
      <c r="AT398" s="252"/>
      <c r="AU398" s="244"/>
      <c r="AV398" s="244"/>
      <c r="AW398" s="244"/>
      <c r="AX398" s="25"/>
      <c r="AY398" s="244"/>
      <c r="AZ398" s="244"/>
      <c r="BA398" s="244"/>
      <c r="BB398" s="244"/>
      <c r="BC398" s="244"/>
      <c r="BD398" s="244"/>
      <c r="BE398" s="244"/>
      <c r="BF398" s="244"/>
      <c r="BG398" s="244"/>
      <c r="BH398" s="244"/>
      <c r="BI398" s="244"/>
      <c r="BJ398" s="242"/>
      <c r="BK398" s="242"/>
      <c r="BL398" s="244"/>
      <c r="BM398" s="244"/>
      <c r="BN398" s="244"/>
      <c r="BO398" s="244"/>
      <c r="BP398" s="244"/>
      <c r="BQ398" s="244"/>
      <c r="BR398" s="244"/>
      <c r="BS398" s="244"/>
      <c r="BT398" s="244"/>
      <c r="BU398" s="242"/>
      <c r="BV398" s="244"/>
    </row>
    <row r="399" customFormat="false" ht="13.8" hidden="false" customHeight="false" outlineLevel="0" collapsed="false">
      <c r="A399" s="241"/>
      <c r="B399" s="242"/>
      <c r="C399" s="242"/>
      <c r="D399" s="242"/>
      <c r="E399" s="242"/>
      <c r="F399" s="242"/>
      <c r="G399" s="244"/>
      <c r="H399" s="244"/>
      <c r="I399" s="244"/>
      <c r="J399" s="245"/>
      <c r="K399" s="244"/>
      <c r="L399" s="244"/>
      <c r="M399" s="244"/>
      <c r="N399" s="244"/>
      <c r="O399" s="244"/>
      <c r="P399" s="244"/>
      <c r="Q399" s="244"/>
      <c r="R399" s="244"/>
      <c r="S399" s="244"/>
      <c r="T399" s="246"/>
      <c r="U399" s="246"/>
      <c r="V399" s="244"/>
      <c r="W399" s="247"/>
      <c r="X399" s="248"/>
      <c r="Y399" s="244"/>
      <c r="Z399" s="244"/>
      <c r="AA399" s="244"/>
      <c r="AB399" s="244"/>
      <c r="AC399" s="249"/>
      <c r="AD399" s="249"/>
      <c r="AE399" s="244"/>
      <c r="AF399" s="244"/>
      <c r="AG399" s="244"/>
      <c r="AH399" s="244"/>
      <c r="AI399" s="244"/>
      <c r="AJ399" s="244"/>
      <c r="AK399" s="250"/>
      <c r="AL399" s="244"/>
      <c r="AM399" s="244"/>
      <c r="AN399" s="244"/>
      <c r="AO399" s="251"/>
      <c r="AP399" s="244"/>
      <c r="AQ399" s="244"/>
      <c r="AR399" s="244"/>
      <c r="AS399" s="244"/>
      <c r="AT399" s="252"/>
      <c r="AU399" s="244"/>
      <c r="AV399" s="244"/>
      <c r="AW399" s="244"/>
      <c r="AX399" s="25"/>
      <c r="AY399" s="244"/>
      <c r="AZ399" s="244"/>
      <c r="BA399" s="244"/>
      <c r="BB399" s="244"/>
      <c r="BC399" s="244"/>
      <c r="BD399" s="244"/>
      <c r="BE399" s="244"/>
      <c r="BF399" s="244"/>
      <c r="BG399" s="244"/>
      <c r="BH399" s="244"/>
      <c r="BI399" s="244"/>
      <c r="BJ399" s="242"/>
      <c r="BK399" s="242"/>
      <c r="BL399" s="244"/>
      <c r="BM399" s="244"/>
      <c r="BN399" s="244"/>
      <c r="BO399" s="244"/>
      <c r="BP399" s="244"/>
      <c r="BQ399" s="244"/>
      <c r="BR399" s="244"/>
      <c r="BS399" s="244"/>
      <c r="BT399" s="244"/>
      <c r="BU399" s="242"/>
      <c r="BV399" s="244"/>
    </row>
    <row r="400" customFormat="false" ht="13.8" hidden="false" customHeight="false" outlineLevel="0" collapsed="false">
      <c r="A400" s="241"/>
      <c r="B400" s="242"/>
      <c r="C400" s="242"/>
      <c r="D400" s="242"/>
      <c r="E400" s="242"/>
      <c r="F400" s="242"/>
      <c r="G400" s="244"/>
      <c r="H400" s="244"/>
      <c r="I400" s="244"/>
      <c r="J400" s="245"/>
      <c r="K400" s="244"/>
      <c r="L400" s="244"/>
      <c r="M400" s="244"/>
      <c r="N400" s="244"/>
      <c r="O400" s="244"/>
      <c r="P400" s="244"/>
      <c r="Q400" s="244"/>
      <c r="R400" s="244"/>
      <c r="S400" s="244"/>
      <c r="T400" s="246"/>
      <c r="U400" s="246"/>
      <c r="V400" s="244"/>
      <c r="W400" s="247"/>
      <c r="X400" s="248"/>
      <c r="Y400" s="244"/>
      <c r="Z400" s="244"/>
      <c r="AA400" s="244"/>
      <c r="AB400" s="244"/>
      <c r="AC400" s="249"/>
      <c r="AD400" s="249"/>
      <c r="AE400" s="244"/>
      <c r="AF400" s="244"/>
      <c r="AG400" s="244"/>
      <c r="AH400" s="244"/>
      <c r="AI400" s="244"/>
      <c r="AJ400" s="244"/>
      <c r="AK400" s="250"/>
      <c r="AL400" s="244"/>
      <c r="AM400" s="244"/>
      <c r="AN400" s="244"/>
      <c r="AO400" s="251"/>
      <c r="AP400" s="244"/>
      <c r="AQ400" s="244"/>
      <c r="AR400" s="244"/>
      <c r="AS400" s="244"/>
      <c r="AT400" s="252"/>
      <c r="AU400" s="244"/>
      <c r="AV400" s="244"/>
      <c r="AW400" s="244"/>
      <c r="AX400" s="25"/>
      <c r="AY400" s="244"/>
      <c r="AZ400" s="244"/>
      <c r="BA400" s="244"/>
      <c r="BB400" s="244"/>
      <c r="BC400" s="244"/>
      <c r="BD400" s="244"/>
      <c r="BE400" s="244"/>
      <c r="BF400" s="244"/>
      <c r="BG400" s="244"/>
      <c r="BH400" s="244"/>
      <c r="BI400" s="244"/>
      <c r="BJ400" s="242"/>
      <c r="BK400" s="242"/>
      <c r="BL400" s="244"/>
      <c r="BM400" s="244"/>
      <c r="BN400" s="244"/>
      <c r="BO400" s="244"/>
      <c r="BP400" s="244"/>
      <c r="BQ400" s="244"/>
      <c r="BR400" s="244"/>
      <c r="BS400" s="244"/>
      <c r="BT400" s="244"/>
      <c r="BU400" s="242"/>
      <c r="BV400" s="244"/>
    </row>
    <row r="401" customFormat="false" ht="13.8" hidden="false" customHeight="false" outlineLevel="0" collapsed="false">
      <c r="A401" s="241"/>
      <c r="B401" s="242"/>
      <c r="C401" s="242"/>
      <c r="D401" s="242"/>
      <c r="E401" s="242"/>
      <c r="F401" s="242"/>
      <c r="G401" s="244"/>
      <c r="H401" s="244"/>
      <c r="I401" s="244"/>
      <c r="J401" s="245"/>
      <c r="K401" s="244"/>
      <c r="L401" s="244"/>
      <c r="M401" s="244"/>
      <c r="N401" s="244"/>
      <c r="O401" s="244"/>
      <c r="P401" s="244"/>
      <c r="Q401" s="244"/>
      <c r="R401" s="244"/>
      <c r="S401" s="244"/>
      <c r="T401" s="246"/>
      <c r="U401" s="246"/>
      <c r="V401" s="244"/>
      <c r="W401" s="247"/>
      <c r="X401" s="248"/>
      <c r="Y401" s="244"/>
      <c r="Z401" s="244"/>
      <c r="AA401" s="244"/>
      <c r="AB401" s="244"/>
      <c r="AC401" s="249"/>
      <c r="AD401" s="249"/>
      <c r="AE401" s="244"/>
      <c r="AF401" s="244"/>
      <c r="AG401" s="244"/>
      <c r="AH401" s="244"/>
      <c r="AI401" s="244"/>
      <c r="AJ401" s="244"/>
      <c r="AK401" s="250"/>
      <c r="AL401" s="244"/>
      <c r="AM401" s="244"/>
      <c r="AN401" s="244"/>
      <c r="AO401" s="251"/>
      <c r="AP401" s="244"/>
      <c r="AQ401" s="244"/>
      <c r="AR401" s="244"/>
      <c r="AS401" s="244"/>
      <c r="AT401" s="252"/>
      <c r="AU401" s="244"/>
      <c r="AV401" s="244"/>
      <c r="AW401" s="244"/>
      <c r="AX401" s="25"/>
      <c r="AY401" s="244"/>
      <c r="AZ401" s="244"/>
      <c r="BA401" s="244"/>
      <c r="BB401" s="244"/>
      <c r="BC401" s="244"/>
      <c r="BD401" s="244"/>
      <c r="BE401" s="244"/>
      <c r="BF401" s="244"/>
      <c r="BG401" s="244"/>
      <c r="BH401" s="244"/>
      <c r="BI401" s="244"/>
      <c r="BJ401" s="242"/>
      <c r="BK401" s="242"/>
      <c r="BL401" s="244"/>
      <c r="BM401" s="244"/>
      <c r="BN401" s="244"/>
      <c r="BO401" s="244"/>
      <c r="BP401" s="244"/>
      <c r="BQ401" s="244"/>
      <c r="BR401" s="244"/>
      <c r="BS401" s="244"/>
      <c r="BT401" s="244"/>
      <c r="BU401" s="242"/>
      <c r="BV401" s="244"/>
    </row>
    <row r="402" customFormat="false" ht="13.8" hidden="false" customHeight="false" outlineLevel="0" collapsed="false">
      <c r="A402" s="241"/>
      <c r="B402" s="242"/>
      <c r="C402" s="242"/>
      <c r="D402" s="242"/>
      <c r="E402" s="242"/>
      <c r="F402" s="242"/>
      <c r="G402" s="244"/>
      <c r="H402" s="244"/>
      <c r="I402" s="244"/>
      <c r="J402" s="245"/>
      <c r="K402" s="244"/>
      <c r="L402" s="244"/>
      <c r="M402" s="244"/>
      <c r="N402" s="244"/>
      <c r="O402" s="244"/>
      <c r="P402" s="244"/>
      <c r="Q402" s="244"/>
      <c r="R402" s="244"/>
      <c r="S402" s="244"/>
      <c r="T402" s="246"/>
      <c r="U402" s="246"/>
      <c r="V402" s="244"/>
      <c r="W402" s="247"/>
      <c r="X402" s="248"/>
      <c r="Y402" s="244"/>
      <c r="Z402" s="244"/>
      <c r="AA402" s="244"/>
      <c r="AB402" s="244"/>
      <c r="AC402" s="249"/>
      <c r="AD402" s="249"/>
      <c r="AE402" s="244"/>
      <c r="AF402" s="244"/>
      <c r="AG402" s="244"/>
      <c r="AH402" s="244"/>
      <c r="AI402" s="244"/>
      <c r="AJ402" s="244"/>
      <c r="AK402" s="250"/>
      <c r="AL402" s="244"/>
      <c r="AM402" s="244"/>
      <c r="AN402" s="244"/>
      <c r="AO402" s="251"/>
      <c r="AP402" s="244"/>
      <c r="AQ402" s="244"/>
      <c r="AR402" s="244"/>
      <c r="AS402" s="244"/>
      <c r="AT402" s="252"/>
      <c r="AU402" s="244"/>
      <c r="AV402" s="244"/>
      <c r="AW402" s="244"/>
      <c r="AX402" s="25"/>
      <c r="AY402" s="244"/>
      <c r="AZ402" s="244"/>
      <c r="BA402" s="244"/>
      <c r="BB402" s="244"/>
      <c r="BC402" s="244"/>
      <c r="BD402" s="244"/>
      <c r="BE402" s="244"/>
      <c r="BF402" s="244"/>
      <c r="BG402" s="244"/>
      <c r="BH402" s="244"/>
      <c r="BI402" s="244"/>
      <c r="BJ402" s="242"/>
      <c r="BK402" s="242"/>
      <c r="BL402" s="244"/>
      <c r="BM402" s="244"/>
      <c r="BN402" s="244"/>
      <c r="BO402" s="244"/>
      <c r="BP402" s="244"/>
      <c r="BQ402" s="244"/>
      <c r="BR402" s="244"/>
      <c r="BS402" s="244"/>
      <c r="BT402" s="244"/>
      <c r="BU402" s="242"/>
      <c r="BV402" s="244"/>
    </row>
    <row r="403" customFormat="false" ht="13.8" hidden="false" customHeight="false" outlineLevel="0" collapsed="false">
      <c r="A403" s="241"/>
      <c r="B403" s="242"/>
      <c r="C403" s="242"/>
      <c r="D403" s="242"/>
      <c r="E403" s="242"/>
      <c r="F403" s="242"/>
      <c r="G403" s="244"/>
      <c r="H403" s="244"/>
      <c r="I403" s="244"/>
      <c r="J403" s="245"/>
      <c r="K403" s="244"/>
      <c r="L403" s="244"/>
      <c r="M403" s="244"/>
      <c r="N403" s="244"/>
      <c r="O403" s="244"/>
      <c r="P403" s="244"/>
      <c r="Q403" s="244"/>
      <c r="R403" s="244"/>
      <c r="S403" s="244"/>
      <c r="T403" s="246"/>
      <c r="U403" s="246"/>
      <c r="V403" s="244"/>
      <c r="W403" s="247"/>
      <c r="X403" s="248"/>
      <c r="Y403" s="244"/>
      <c r="Z403" s="244"/>
      <c r="AA403" s="244"/>
      <c r="AB403" s="244"/>
      <c r="AC403" s="249"/>
      <c r="AD403" s="249"/>
      <c r="AE403" s="244"/>
      <c r="AF403" s="244"/>
      <c r="AG403" s="244"/>
      <c r="AH403" s="244"/>
      <c r="AI403" s="244"/>
      <c r="AJ403" s="244"/>
      <c r="AK403" s="250"/>
      <c r="AL403" s="244"/>
      <c r="AM403" s="244"/>
      <c r="AN403" s="244"/>
      <c r="AO403" s="251"/>
      <c r="AP403" s="244"/>
      <c r="AQ403" s="244"/>
      <c r="AR403" s="244"/>
      <c r="AS403" s="244"/>
      <c r="AT403" s="252"/>
      <c r="AU403" s="244"/>
      <c r="AV403" s="244"/>
      <c r="AW403" s="244"/>
      <c r="AX403" s="25"/>
      <c r="AY403" s="244"/>
      <c r="AZ403" s="244"/>
      <c r="BA403" s="244"/>
      <c r="BB403" s="244"/>
      <c r="BC403" s="244"/>
      <c r="BD403" s="244"/>
      <c r="BE403" s="244"/>
      <c r="BF403" s="244"/>
      <c r="BG403" s="244"/>
      <c r="BH403" s="244"/>
      <c r="BI403" s="244"/>
      <c r="BJ403" s="242"/>
      <c r="BK403" s="242"/>
      <c r="BL403" s="244"/>
      <c r="BM403" s="244"/>
      <c r="BN403" s="244"/>
      <c r="BO403" s="244"/>
      <c r="BP403" s="244"/>
      <c r="BQ403" s="244"/>
      <c r="BR403" s="244"/>
      <c r="BS403" s="244"/>
      <c r="BT403" s="244"/>
      <c r="BU403" s="242"/>
      <c r="BV403" s="244"/>
    </row>
    <row r="404" customFormat="false" ht="13.8" hidden="false" customHeight="false" outlineLevel="0" collapsed="false">
      <c r="A404" s="241"/>
      <c r="B404" s="242"/>
      <c r="C404" s="242"/>
      <c r="D404" s="242"/>
      <c r="E404" s="242"/>
      <c r="F404" s="242"/>
      <c r="G404" s="244"/>
      <c r="H404" s="244"/>
      <c r="I404" s="244"/>
      <c r="J404" s="245"/>
      <c r="K404" s="244"/>
      <c r="L404" s="244"/>
      <c r="M404" s="244"/>
      <c r="N404" s="244"/>
      <c r="O404" s="244"/>
      <c r="P404" s="244"/>
      <c r="Q404" s="244"/>
      <c r="R404" s="244"/>
      <c r="S404" s="244"/>
      <c r="T404" s="246"/>
      <c r="U404" s="246"/>
      <c r="V404" s="244"/>
      <c r="W404" s="247"/>
      <c r="X404" s="248"/>
      <c r="Y404" s="244"/>
      <c r="Z404" s="244"/>
      <c r="AA404" s="244"/>
      <c r="AB404" s="244"/>
      <c r="AC404" s="249"/>
      <c r="AD404" s="249"/>
      <c r="AE404" s="244"/>
      <c r="AF404" s="244"/>
      <c r="AG404" s="244"/>
      <c r="AH404" s="244"/>
      <c r="AI404" s="244"/>
      <c r="AJ404" s="244"/>
      <c r="AK404" s="250"/>
      <c r="AL404" s="244"/>
      <c r="AM404" s="244"/>
      <c r="AN404" s="244"/>
      <c r="AO404" s="251"/>
      <c r="AP404" s="244"/>
      <c r="AQ404" s="244"/>
      <c r="AR404" s="244"/>
      <c r="AS404" s="244"/>
      <c r="AT404" s="252"/>
      <c r="AU404" s="244"/>
      <c r="AV404" s="244"/>
      <c r="AW404" s="244"/>
      <c r="AX404" s="25"/>
      <c r="AY404" s="244"/>
      <c r="AZ404" s="244"/>
      <c r="BA404" s="244"/>
      <c r="BB404" s="244"/>
      <c r="BC404" s="244"/>
      <c r="BD404" s="244"/>
      <c r="BE404" s="244"/>
      <c r="BF404" s="244"/>
      <c r="BG404" s="244"/>
      <c r="BH404" s="244"/>
      <c r="BI404" s="244"/>
      <c r="BJ404" s="242"/>
      <c r="BK404" s="242"/>
      <c r="BL404" s="244"/>
      <c r="BM404" s="244"/>
      <c r="BN404" s="244"/>
      <c r="BO404" s="244"/>
      <c r="BP404" s="244"/>
      <c r="BQ404" s="244"/>
      <c r="BR404" s="244"/>
      <c r="BS404" s="244"/>
      <c r="BT404" s="244"/>
      <c r="BU404" s="242"/>
      <c r="BV404" s="244"/>
    </row>
    <row r="405" customFormat="false" ht="13.8" hidden="false" customHeight="false" outlineLevel="0" collapsed="false">
      <c r="A405" s="241"/>
      <c r="B405" s="242"/>
      <c r="C405" s="242"/>
      <c r="D405" s="242"/>
      <c r="E405" s="242"/>
      <c r="F405" s="242"/>
      <c r="G405" s="244"/>
      <c r="H405" s="244"/>
      <c r="I405" s="244"/>
      <c r="J405" s="245"/>
      <c r="K405" s="244"/>
      <c r="L405" s="244"/>
      <c r="M405" s="244"/>
      <c r="N405" s="244"/>
      <c r="O405" s="244"/>
      <c r="P405" s="244"/>
      <c r="Q405" s="244"/>
      <c r="R405" s="244"/>
      <c r="S405" s="244"/>
      <c r="T405" s="246"/>
      <c r="U405" s="246"/>
      <c r="V405" s="244"/>
      <c r="W405" s="247"/>
      <c r="X405" s="248"/>
      <c r="Y405" s="244"/>
      <c r="Z405" s="244"/>
      <c r="AA405" s="244"/>
      <c r="AB405" s="244"/>
      <c r="AC405" s="249"/>
      <c r="AD405" s="249"/>
      <c r="AE405" s="244"/>
      <c r="AF405" s="244"/>
      <c r="AG405" s="244"/>
      <c r="AH405" s="244"/>
      <c r="AI405" s="244"/>
      <c r="AJ405" s="244"/>
      <c r="AK405" s="250"/>
      <c r="AL405" s="244"/>
      <c r="AM405" s="244"/>
      <c r="AN405" s="244"/>
      <c r="AO405" s="251"/>
      <c r="AP405" s="244"/>
      <c r="AQ405" s="244"/>
      <c r="AR405" s="244"/>
      <c r="AS405" s="244"/>
      <c r="AT405" s="252"/>
      <c r="AU405" s="244"/>
      <c r="AV405" s="244"/>
      <c r="AW405" s="244"/>
      <c r="AX405" s="25"/>
      <c r="AY405" s="244"/>
      <c r="AZ405" s="244"/>
      <c r="BA405" s="244"/>
      <c r="BB405" s="244"/>
      <c r="BC405" s="244"/>
      <c r="BD405" s="244"/>
      <c r="BE405" s="244"/>
      <c r="BF405" s="244"/>
      <c r="BG405" s="244"/>
      <c r="BH405" s="244"/>
      <c r="BI405" s="244"/>
      <c r="BJ405" s="242"/>
      <c r="BK405" s="242"/>
      <c r="BL405" s="244"/>
      <c r="BM405" s="244"/>
      <c r="BN405" s="244"/>
      <c r="BO405" s="244"/>
      <c r="BP405" s="244"/>
      <c r="BQ405" s="244"/>
      <c r="BR405" s="244"/>
      <c r="BS405" s="244"/>
      <c r="BT405" s="244"/>
      <c r="BU405" s="242"/>
      <c r="BV405" s="244"/>
    </row>
    <row r="406" customFormat="false" ht="13.8" hidden="false" customHeight="false" outlineLevel="0" collapsed="false">
      <c r="A406" s="241"/>
      <c r="B406" s="242"/>
      <c r="C406" s="242"/>
      <c r="D406" s="242"/>
      <c r="E406" s="242"/>
      <c r="F406" s="242"/>
      <c r="G406" s="244"/>
      <c r="H406" s="244"/>
      <c r="I406" s="244"/>
      <c r="J406" s="245"/>
      <c r="K406" s="244"/>
      <c r="L406" s="244"/>
      <c r="M406" s="244"/>
      <c r="N406" s="244"/>
      <c r="O406" s="244"/>
      <c r="P406" s="244"/>
      <c r="Q406" s="244"/>
      <c r="R406" s="244"/>
      <c r="S406" s="244"/>
      <c r="T406" s="246"/>
      <c r="U406" s="246"/>
      <c r="V406" s="244"/>
      <c r="W406" s="247"/>
      <c r="X406" s="248"/>
      <c r="Y406" s="244"/>
      <c r="Z406" s="244"/>
      <c r="AA406" s="244"/>
      <c r="AB406" s="244"/>
      <c r="AC406" s="249"/>
      <c r="AD406" s="249"/>
      <c r="AE406" s="244"/>
      <c r="AF406" s="244"/>
      <c r="AG406" s="244"/>
      <c r="AH406" s="244"/>
      <c r="AI406" s="244"/>
      <c r="AJ406" s="244"/>
      <c r="AK406" s="250"/>
      <c r="AL406" s="244"/>
      <c r="AM406" s="244"/>
      <c r="AN406" s="244"/>
      <c r="AO406" s="251"/>
      <c r="AP406" s="244"/>
      <c r="AQ406" s="244"/>
      <c r="AR406" s="244"/>
      <c r="AS406" s="244"/>
      <c r="AT406" s="252"/>
      <c r="AU406" s="244"/>
      <c r="AV406" s="244"/>
      <c r="AW406" s="244"/>
      <c r="AX406" s="25"/>
      <c r="AY406" s="244"/>
      <c r="AZ406" s="244"/>
      <c r="BA406" s="244"/>
      <c r="BB406" s="244"/>
      <c r="BC406" s="244"/>
      <c r="BD406" s="244"/>
      <c r="BE406" s="244"/>
      <c r="BF406" s="244"/>
      <c r="BG406" s="244"/>
      <c r="BH406" s="244"/>
      <c r="BI406" s="244"/>
      <c r="BJ406" s="242"/>
      <c r="BK406" s="242"/>
      <c r="BL406" s="244"/>
      <c r="BM406" s="244"/>
      <c r="BN406" s="244"/>
      <c r="BO406" s="244"/>
      <c r="BP406" s="244"/>
      <c r="BQ406" s="244"/>
      <c r="BR406" s="244"/>
      <c r="BS406" s="244"/>
      <c r="BT406" s="244"/>
      <c r="BU406" s="242"/>
      <c r="BV406" s="244"/>
    </row>
    <row r="407" customFormat="false" ht="13.8" hidden="false" customHeight="false" outlineLevel="0" collapsed="false">
      <c r="A407" s="241"/>
      <c r="B407" s="242"/>
      <c r="C407" s="242"/>
      <c r="D407" s="242"/>
      <c r="E407" s="242"/>
      <c r="F407" s="242"/>
      <c r="G407" s="244"/>
      <c r="H407" s="244"/>
      <c r="I407" s="244"/>
      <c r="J407" s="245"/>
      <c r="K407" s="244"/>
      <c r="L407" s="244"/>
      <c r="M407" s="244"/>
      <c r="N407" s="244"/>
      <c r="O407" s="244"/>
      <c r="P407" s="244"/>
      <c r="Q407" s="244"/>
      <c r="R407" s="244"/>
      <c r="S407" s="244"/>
      <c r="T407" s="246"/>
      <c r="U407" s="246"/>
      <c r="V407" s="244"/>
      <c r="W407" s="247"/>
      <c r="X407" s="248"/>
      <c r="Y407" s="244"/>
      <c r="Z407" s="244"/>
      <c r="AA407" s="244"/>
      <c r="AB407" s="244"/>
      <c r="AC407" s="249"/>
      <c r="AD407" s="249"/>
      <c r="AE407" s="244"/>
      <c r="AF407" s="244"/>
      <c r="AG407" s="244"/>
      <c r="AH407" s="244"/>
      <c r="AI407" s="244"/>
      <c r="AJ407" s="244"/>
      <c r="AK407" s="250"/>
      <c r="AL407" s="244"/>
      <c r="AM407" s="244"/>
      <c r="AN407" s="244"/>
      <c r="AO407" s="251"/>
      <c r="AP407" s="244"/>
      <c r="AQ407" s="244"/>
      <c r="AR407" s="244"/>
      <c r="AS407" s="244"/>
      <c r="AT407" s="252"/>
      <c r="AU407" s="244"/>
      <c r="AV407" s="244"/>
      <c r="AW407" s="244"/>
      <c r="AX407" s="25"/>
      <c r="AY407" s="244"/>
      <c r="AZ407" s="244"/>
      <c r="BA407" s="244"/>
      <c r="BB407" s="244"/>
      <c r="BC407" s="244"/>
      <c r="BD407" s="244"/>
      <c r="BE407" s="244"/>
      <c r="BF407" s="244"/>
      <c r="BG407" s="244"/>
      <c r="BH407" s="244"/>
      <c r="BI407" s="244"/>
      <c r="BJ407" s="242"/>
      <c r="BK407" s="242"/>
      <c r="BL407" s="244"/>
      <c r="BM407" s="244"/>
      <c r="BN407" s="244"/>
      <c r="BO407" s="244"/>
      <c r="BP407" s="244"/>
      <c r="BQ407" s="244"/>
      <c r="BR407" s="244"/>
      <c r="BS407" s="244"/>
      <c r="BT407" s="244"/>
      <c r="BU407" s="242"/>
      <c r="BV407" s="244"/>
    </row>
    <row r="408" customFormat="false" ht="13.8" hidden="false" customHeight="false" outlineLevel="0" collapsed="false">
      <c r="A408" s="241"/>
      <c r="B408" s="242"/>
      <c r="C408" s="242"/>
      <c r="D408" s="242"/>
      <c r="E408" s="242"/>
      <c r="F408" s="242"/>
      <c r="G408" s="244"/>
      <c r="H408" s="244"/>
      <c r="I408" s="244"/>
      <c r="J408" s="245"/>
      <c r="K408" s="244"/>
      <c r="L408" s="244"/>
      <c r="M408" s="244"/>
      <c r="N408" s="244"/>
      <c r="O408" s="244"/>
      <c r="P408" s="244"/>
      <c r="Q408" s="244"/>
      <c r="R408" s="244"/>
      <c r="S408" s="244"/>
      <c r="T408" s="246"/>
      <c r="U408" s="246"/>
      <c r="V408" s="244"/>
      <c r="W408" s="247"/>
      <c r="X408" s="248"/>
      <c r="Y408" s="244"/>
      <c r="Z408" s="244"/>
      <c r="AA408" s="244"/>
      <c r="AB408" s="244"/>
      <c r="AC408" s="249"/>
      <c r="AD408" s="249"/>
      <c r="AE408" s="244"/>
      <c r="AF408" s="244"/>
      <c r="AG408" s="244"/>
      <c r="AH408" s="244"/>
      <c r="AI408" s="244"/>
      <c r="AJ408" s="244"/>
      <c r="AK408" s="250"/>
      <c r="AL408" s="244"/>
      <c r="AM408" s="244"/>
      <c r="AN408" s="244"/>
      <c r="AO408" s="251"/>
      <c r="AP408" s="244"/>
      <c r="AQ408" s="244"/>
      <c r="AR408" s="244"/>
      <c r="AS408" s="244"/>
      <c r="AT408" s="252"/>
      <c r="AU408" s="244"/>
      <c r="AV408" s="244"/>
      <c r="AW408" s="244"/>
      <c r="AX408" s="25"/>
      <c r="AY408" s="244"/>
      <c r="AZ408" s="244"/>
      <c r="BA408" s="244"/>
      <c r="BB408" s="244"/>
      <c r="BC408" s="244"/>
      <c r="BD408" s="244"/>
      <c r="BE408" s="244"/>
      <c r="BF408" s="244"/>
      <c r="BG408" s="244"/>
      <c r="BH408" s="244"/>
      <c r="BI408" s="244"/>
      <c r="BJ408" s="242"/>
      <c r="BK408" s="242"/>
      <c r="BL408" s="244"/>
      <c r="BM408" s="244"/>
      <c r="BN408" s="244"/>
      <c r="BO408" s="244"/>
      <c r="BP408" s="244"/>
      <c r="BQ408" s="244"/>
      <c r="BR408" s="244"/>
      <c r="BS408" s="244"/>
      <c r="BT408" s="244"/>
      <c r="BU408" s="242"/>
      <c r="BV408" s="244"/>
    </row>
    <row r="409" customFormat="false" ht="13.8" hidden="false" customHeight="false" outlineLevel="0" collapsed="false">
      <c r="A409" s="241"/>
      <c r="B409" s="242"/>
      <c r="C409" s="242"/>
      <c r="D409" s="242"/>
      <c r="E409" s="242"/>
      <c r="F409" s="242"/>
      <c r="G409" s="244"/>
      <c r="H409" s="244"/>
      <c r="I409" s="244"/>
      <c r="J409" s="245"/>
      <c r="K409" s="244"/>
      <c r="L409" s="244"/>
      <c r="M409" s="244"/>
      <c r="N409" s="244"/>
      <c r="O409" s="244"/>
      <c r="P409" s="244"/>
      <c r="Q409" s="244"/>
      <c r="R409" s="244"/>
      <c r="S409" s="244"/>
      <c r="T409" s="246"/>
      <c r="U409" s="246"/>
      <c r="V409" s="244"/>
      <c r="W409" s="247"/>
      <c r="X409" s="248"/>
      <c r="Y409" s="244"/>
      <c r="Z409" s="244"/>
      <c r="AA409" s="244"/>
      <c r="AB409" s="244"/>
      <c r="AC409" s="249"/>
      <c r="AD409" s="249"/>
      <c r="AE409" s="244"/>
      <c r="AF409" s="244"/>
      <c r="AG409" s="244"/>
      <c r="AH409" s="244"/>
      <c r="AI409" s="244"/>
      <c r="AJ409" s="244"/>
      <c r="AK409" s="250"/>
      <c r="AL409" s="244"/>
      <c r="AM409" s="244"/>
      <c r="AN409" s="244"/>
      <c r="AO409" s="251"/>
      <c r="AP409" s="244"/>
      <c r="AQ409" s="244"/>
      <c r="AR409" s="244"/>
      <c r="AS409" s="244"/>
      <c r="AT409" s="252"/>
      <c r="AU409" s="244"/>
      <c r="AV409" s="244"/>
      <c r="AW409" s="244"/>
      <c r="AX409" s="25"/>
      <c r="AY409" s="244"/>
      <c r="AZ409" s="244"/>
      <c r="BA409" s="244"/>
      <c r="BB409" s="244"/>
      <c r="BC409" s="244"/>
      <c r="BD409" s="244"/>
      <c r="BE409" s="244"/>
      <c r="BF409" s="244"/>
      <c r="BG409" s="244"/>
      <c r="BH409" s="244"/>
      <c r="BI409" s="244"/>
      <c r="BJ409" s="242"/>
      <c r="BK409" s="242"/>
      <c r="BL409" s="244"/>
      <c r="BM409" s="244"/>
      <c r="BN409" s="244"/>
      <c r="BO409" s="244"/>
      <c r="BP409" s="244"/>
      <c r="BQ409" s="244"/>
      <c r="BR409" s="244"/>
      <c r="BS409" s="244"/>
      <c r="BT409" s="244"/>
      <c r="BU409" s="242"/>
      <c r="BV409" s="244"/>
    </row>
    <row r="410" customFormat="false" ht="13.8" hidden="false" customHeight="false" outlineLevel="0" collapsed="false">
      <c r="A410" s="241"/>
      <c r="B410" s="242"/>
      <c r="C410" s="242"/>
      <c r="D410" s="242"/>
      <c r="E410" s="242"/>
      <c r="F410" s="242"/>
      <c r="G410" s="244"/>
      <c r="H410" s="244"/>
      <c r="I410" s="244"/>
      <c r="J410" s="245"/>
      <c r="K410" s="244"/>
      <c r="L410" s="244"/>
      <c r="M410" s="244"/>
      <c r="N410" s="244"/>
      <c r="O410" s="244"/>
      <c r="P410" s="244"/>
      <c r="Q410" s="244"/>
      <c r="R410" s="244"/>
      <c r="S410" s="244"/>
      <c r="T410" s="246"/>
      <c r="U410" s="246"/>
      <c r="V410" s="244"/>
      <c r="W410" s="247"/>
      <c r="X410" s="248"/>
      <c r="Y410" s="244"/>
      <c r="Z410" s="244"/>
      <c r="AA410" s="244"/>
      <c r="AB410" s="244"/>
      <c r="AC410" s="249"/>
      <c r="AD410" s="249"/>
      <c r="AE410" s="244"/>
      <c r="AF410" s="244"/>
      <c r="AG410" s="244"/>
      <c r="AH410" s="244"/>
      <c r="AI410" s="244"/>
      <c r="AJ410" s="244"/>
      <c r="AK410" s="250"/>
      <c r="AL410" s="244"/>
      <c r="AM410" s="244"/>
      <c r="AN410" s="244"/>
      <c r="AO410" s="251"/>
      <c r="AP410" s="244"/>
      <c r="AQ410" s="244"/>
      <c r="AR410" s="244"/>
      <c r="AS410" s="244"/>
      <c r="AT410" s="252"/>
      <c r="AU410" s="244"/>
      <c r="AV410" s="244"/>
      <c r="AW410" s="244"/>
      <c r="AX410" s="25"/>
      <c r="AY410" s="244"/>
      <c r="AZ410" s="244"/>
      <c r="BA410" s="244"/>
      <c r="BB410" s="244"/>
      <c r="BC410" s="244"/>
      <c r="BD410" s="244"/>
      <c r="BE410" s="244"/>
      <c r="BF410" s="244"/>
      <c r="BG410" s="244"/>
      <c r="BH410" s="244"/>
      <c r="BI410" s="244"/>
      <c r="BJ410" s="242"/>
      <c r="BK410" s="242"/>
      <c r="BL410" s="244"/>
      <c r="BM410" s="244"/>
      <c r="BN410" s="244"/>
      <c r="BO410" s="244"/>
      <c r="BP410" s="244"/>
      <c r="BQ410" s="244"/>
      <c r="BR410" s="244"/>
      <c r="BS410" s="244"/>
      <c r="BT410" s="244"/>
      <c r="BU410" s="242"/>
      <c r="BV410" s="244"/>
    </row>
    <row r="411" customFormat="false" ht="13.8" hidden="false" customHeight="false" outlineLevel="0" collapsed="false">
      <c r="A411" s="241"/>
      <c r="B411" s="242"/>
      <c r="C411" s="242"/>
      <c r="D411" s="242"/>
      <c r="E411" s="242"/>
      <c r="F411" s="242"/>
      <c r="G411" s="244"/>
      <c r="H411" s="244"/>
      <c r="I411" s="244"/>
      <c r="J411" s="245"/>
      <c r="K411" s="244"/>
      <c r="L411" s="244"/>
      <c r="M411" s="244"/>
      <c r="N411" s="244"/>
      <c r="O411" s="244"/>
      <c r="P411" s="244"/>
      <c r="Q411" s="244"/>
      <c r="R411" s="244"/>
      <c r="S411" s="244"/>
      <c r="T411" s="246"/>
      <c r="U411" s="246"/>
      <c r="V411" s="244"/>
      <c r="W411" s="247"/>
      <c r="X411" s="248"/>
      <c r="Y411" s="244"/>
      <c r="Z411" s="244"/>
      <c r="AA411" s="244"/>
      <c r="AB411" s="244"/>
      <c r="AC411" s="249"/>
      <c r="AD411" s="249"/>
      <c r="AE411" s="244"/>
      <c r="AF411" s="244"/>
      <c r="AG411" s="244"/>
      <c r="AH411" s="244"/>
      <c r="AI411" s="244"/>
      <c r="AJ411" s="244"/>
      <c r="AK411" s="250"/>
      <c r="AL411" s="244"/>
      <c r="AM411" s="244"/>
      <c r="AN411" s="244"/>
      <c r="AO411" s="251"/>
      <c r="AP411" s="244"/>
      <c r="AQ411" s="244"/>
      <c r="AR411" s="244"/>
      <c r="AS411" s="244"/>
      <c r="AT411" s="252"/>
      <c r="AU411" s="244"/>
      <c r="AV411" s="244"/>
      <c r="AW411" s="244"/>
      <c r="AX411" s="25"/>
      <c r="AY411" s="244"/>
      <c r="AZ411" s="244"/>
      <c r="BA411" s="244"/>
      <c r="BB411" s="244"/>
      <c r="BC411" s="244"/>
      <c r="BD411" s="244"/>
      <c r="BE411" s="244"/>
      <c r="BF411" s="244"/>
      <c r="BG411" s="244"/>
      <c r="BH411" s="244"/>
      <c r="BI411" s="244"/>
      <c r="BJ411" s="242"/>
      <c r="BK411" s="242"/>
      <c r="BL411" s="244"/>
      <c r="BM411" s="244"/>
      <c r="BN411" s="244"/>
      <c r="BO411" s="244"/>
      <c r="BP411" s="244"/>
      <c r="BQ411" s="244"/>
      <c r="BR411" s="244"/>
      <c r="BS411" s="244"/>
      <c r="BT411" s="244"/>
      <c r="BU411" s="242"/>
      <c r="BV411" s="244"/>
    </row>
    <row r="412" customFormat="false" ht="13.8" hidden="false" customHeight="false" outlineLevel="0" collapsed="false">
      <c r="A412" s="241"/>
      <c r="B412" s="242"/>
      <c r="C412" s="242"/>
      <c r="D412" s="242"/>
      <c r="E412" s="242"/>
      <c r="F412" s="242"/>
      <c r="G412" s="244"/>
      <c r="H412" s="244"/>
      <c r="I412" s="244"/>
      <c r="J412" s="245"/>
      <c r="K412" s="244"/>
      <c r="L412" s="244"/>
      <c r="M412" s="244"/>
      <c r="N412" s="244"/>
      <c r="O412" s="244"/>
      <c r="P412" s="244"/>
      <c r="Q412" s="244"/>
      <c r="R412" s="244"/>
      <c r="S412" s="244"/>
      <c r="T412" s="246"/>
      <c r="U412" s="246"/>
      <c r="V412" s="244"/>
      <c r="W412" s="247"/>
      <c r="X412" s="248"/>
      <c r="Y412" s="244"/>
      <c r="Z412" s="244"/>
      <c r="AA412" s="244"/>
      <c r="AB412" s="244"/>
      <c r="AC412" s="249"/>
      <c r="AD412" s="249"/>
      <c r="AE412" s="244"/>
      <c r="AF412" s="244"/>
      <c r="AG412" s="244"/>
      <c r="AH412" s="244"/>
      <c r="AI412" s="244"/>
      <c r="AJ412" s="244"/>
      <c r="AK412" s="250"/>
      <c r="AL412" s="244"/>
      <c r="AM412" s="244"/>
      <c r="AN412" s="244"/>
      <c r="AO412" s="251"/>
      <c r="AP412" s="244"/>
      <c r="AQ412" s="244"/>
      <c r="AR412" s="244"/>
      <c r="AS412" s="244"/>
      <c r="AT412" s="252"/>
      <c r="AU412" s="244"/>
      <c r="AV412" s="244"/>
      <c r="AW412" s="244"/>
      <c r="AX412" s="25"/>
      <c r="AY412" s="244"/>
      <c r="AZ412" s="244"/>
      <c r="BA412" s="244"/>
      <c r="BB412" s="244"/>
      <c r="BC412" s="244"/>
      <c r="BD412" s="244"/>
      <c r="BE412" s="244"/>
      <c r="BF412" s="244"/>
      <c r="BG412" s="244"/>
      <c r="BH412" s="244"/>
      <c r="BI412" s="244"/>
      <c r="BJ412" s="242"/>
      <c r="BK412" s="242"/>
      <c r="BL412" s="244"/>
      <c r="BM412" s="244"/>
      <c r="BN412" s="244"/>
      <c r="BO412" s="244"/>
      <c r="BP412" s="244"/>
      <c r="BQ412" s="244"/>
      <c r="BR412" s="244"/>
      <c r="BS412" s="244"/>
      <c r="BT412" s="244"/>
      <c r="BU412" s="242"/>
      <c r="BV412" s="244"/>
    </row>
    <row r="413" customFormat="false" ht="13.8" hidden="false" customHeight="false" outlineLevel="0" collapsed="false">
      <c r="A413" s="241"/>
      <c r="B413" s="242"/>
      <c r="C413" s="242"/>
      <c r="D413" s="242"/>
      <c r="E413" s="242"/>
      <c r="F413" s="242"/>
      <c r="G413" s="244"/>
      <c r="H413" s="244"/>
      <c r="I413" s="244"/>
      <c r="J413" s="245"/>
      <c r="K413" s="244"/>
      <c r="L413" s="244"/>
      <c r="M413" s="244"/>
      <c r="N413" s="244"/>
      <c r="O413" s="244"/>
      <c r="P413" s="244"/>
      <c r="Q413" s="244"/>
      <c r="R413" s="244"/>
      <c r="S413" s="244"/>
      <c r="T413" s="246"/>
      <c r="U413" s="246"/>
      <c r="V413" s="244"/>
      <c r="W413" s="247"/>
      <c r="X413" s="248"/>
      <c r="Y413" s="244"/>
      <c r="Z413" s="244"/>
      <c r="AA413" s="244"/>
      <c r="AB413" s="244"/>
      <c r="AC413" s="249"/>
      <c r="AD413" s="249"/>
      <c r="AE413" s="244"/>
      <c r="AF413" s="244"/>
      <c r="AG413" s="244"/>
      <c r="AH413" s="244"/>
      <c r="AI413" s="244"/>
      <c r="AJ413" s="244"/>
      <c r="AK413" s="250"/>
      <c r="AL413" s="244"/>
      <c r="AM413" s="244"/>
      <c r="AN413" s="244"/>
      <c r="AO413" s="251"/>
      <c r="AP413" s="244"/>
      <c r="AQ413" s="244"/>
      <c r="AR413" s="244"/>
      <c r="AS413" s="244"/>
      <c r="AT413" s="252"/>
      <c r="AU413" s="244"/>
      <c r="AV413" s="244"/>
      <c r="AW413" s="244"/>
      <c r="AX413" s="25"/>
      <c r="AY413" s="244"/>
      <c r="AZ413" s="244"/>
      <c r="BA413" s="244"/>
      <c r="BB413" s="244"/>
      <c r="BC413" s="244"/>
      <c r="BD413" s="244"/>
      <c r="BE413" s="244"/>
      <c r="BF413" s="244"/>
      <c r="BG413" s="244"/>
      <c r="BH413" s="244"/>
      <c r="BI413" s="244"/>
      <c r="BJ413" s="242"/>
      <c r="BK413" s="242"/>
      <c r="BL413" s="244"/>
      <c r="BM413" s="244"/>
      <c r="BN413" s="244"/>
      <c r="BO413" s="244"/>
      <c r="BP413" s="244"/>
      <c r="BQ413" s="244"/>
      <c r="BR413" s="244"/>
      <c r="BS413" s="244"/>
      <c r="BT413" s="244"/>
      <c r="BU413" s="242"/>
      <c r="BV413" s="244"/>
    </row>
    <row r="414" customFormat="false" ht="13.8" hidden="false" customHeight="false" outlineLevel="0" collapsed="false">
      <c r="A414" s="241"/>
      <c r="B414" s="242"/>
      <c r="C414" s="242"/>
      <c r="D414" s="242"/>
      <c r="E414" s="242"/>
      <c r="F414" s="242"/>
      <c r="G414" s="244"/>
      <c r="H414" s="244"/>
      <c r="I414" s="244"/>
      <c r="J414" s="245"/>
      <c r="K414" s="244"/>
      <c r="L414" s="244"/>
      <c r="M414" s="244"/>
      <c r="N414" s="244"/>
      <c r="O414" s="244"/>
      <c r="P414" s="244"/>
      <c r="Q414" s="244"/>
      <c r="R414" s="244"/>
      <c r="S414" s="244"/>
      <c r="T414" s="246"/>
      <c r="U414" s="246"/>
      <c r="V414" s="244"/>
      <c r="W414" s="247"/>
      <c r="X414" s="248"/>
      <c r="Y414" s="244"/>
      <c r="Z414" s="244"/>
      <c r="AA414" s="244"/>
      <c r="AB414" s="244"/>
      <c r="AC414" s="249"/>
      <c r="AD414" s="249"/>
      <c r="AE414" s="244"/>
      <c r="AF414" s="244"/>
      <c r="AG414" s="244"/>
      <c r="AH414" s="244"/>
      <c r="AI414" s="244"/>
      <c r="AJ414" s="244"/>
      <c r="AK414" s="250"/>
      <c r="AL414" s="244"/>
      <c r="AM414" s="244"/>
      <c r="AN414" s="244"/>
      <c r="AO414" s="251"/>
      <c r="AP414" s="244"/>
      <c r="AQ414" s="244"/>
      <c r="AR414" s="244"/>
      <c r="AS414" s="244"/>
      <c r="AT414" s="252"/>
      <c r="AU414" s="244"/>
      <c r="AV414" s="244"/>
      <c r="AW414" s="244"/>
      <c r="AX414" s="25"/>
      <c r="AY414" s="244"/>
      <c r="AZ414" s="244"/>
      <c r="BA414" s="244"/>
      <c r="BB414" s="244"/>
      <c r="BC414" s="244"/>
      <c r="BD414" s="244"/>
      <c r="BE414" s="244"/>
      <c r="BF414" s="244"/>
      <c r="BG414" s="244"/>
      <c r="BH414" s="244"/>
      <c r="BI414" s="244"/>
      <c r="BJ414" s="242"/>
      <c r="BK414" s="242"/>
      <c r="BL414" s="244"/>
      <c r="BM414" s="244"/>
      <c r="BN414" s="244"/>
      <c r="BO414" s="244"/>
      <c r="BP414" s="244"/>
      <c r="BQ414" s="244"/>
      <c r="BR414" s="244"/>
      <c r="BS414" s="244"/>
      <c r="BT414" s="244"/>
      <c r="BU414" s="242"/>
      <c r="BV414" s="244"/>
    </row>
    <row r="415" customFormat="false" ht="13.8" hidden="false" customHeight="false" outlineLevel="0" collapsed="false">
      <c r="A415" s="241"/>
      <c r="B415" s="242"/>
      <c r="C415" s="242"/>
      <c r="D415" s="242"/>
      <c r="E415" s="242"/>
      <c r="F415" s="242"/>
      <c r="G415" s="244"/>
      <c r="H415" s="244"/>
      <c r="I415" s="244"/>
      <c r="J415" s="245"/>
      <c r="K415" s="244"/>
      <c r="L415" s="244"/>
      <c r="M415" s="244"/>
      <c r="N415" s="244"/>
      <c r="O415" s="244"/>
      <c r="P415" s="244"/>
      <c r="Q415" s="244"/>
      <c r="R415" s="244"/>
      <c r="S415" s="244"/>
      <c r="T415" s="246"/>
      <c r="U415" s="246"/>
      <c r="V415" s="244"/>
      <c r="W415" s="247"/>
      <c r="X415" s="248"/>
      <c r="Y415" s="244"/>
      <c r="Z415" s="244"/>
      <c r="AA415" s="244"/>
      <c r="AB415" s="244"/>
      <c r="AC415" s="249"/>
      <c r="AD415" s="249"/>
      <c r="AE415" s="244"/>
      <c r="AF415" s="244"/>
      <c r="AG415" s="244"/>
      <c r="AH415" s="244"/>
      <c r="AI415" s="244"/>
      <c r="AJ415" s="244"/>
      <c r="AK415" s="250"/>
      <c r="AL415" s="244"/>
      <c r="AM415" s="244"/>
      <c r="AN415" s="244"/>
      <c r="AO415" s="251"/>
      <c r="AP415" s="244"/>
      <c r="AQ415" s="244"/>
      <c r="AR415" s="244"/>
      <c r="AS415" s="244"/>
      <c r="AT415" s="252"/>
      <c r="AU415" s="244"/>
      <c r="AV415" s="244"/>
      <c r="AW415" s="244"/>
      <c r="AX415" s="25"/>
      <c r="AY415" s="244"/>
      <c r="AZ415" s="244"/>
      <c r="BA415" s="244"/>
      <c r="BB415" s="244"/>
      <c r="BC415" s="244"/>
      <c r="BD415" s="244"/>
      <c r="BE415" s="244"/>
      <c r="BF415" s="244"/>
      <c r="BG415" s="244"/>
      <c r="BH415" s="244"/>
      <c r="BI415" s="244"/>
      <c r="BJ415" s="242"/>
      <c r="BK415" s="242"/>
      <c r="BL415" s="244"/>
      <c r="BM415" s="244"/>
      <c r="BN415" s="244"/>
      <c r="BO415" s="244"/>
      <c r="BP415" s="244"/>
      <c r="BQ415" s="244"/>
      <c r="BR415" s="244"/>
      <c r="BS415" s="244"/>
      <c r="BT415" s="244"/>
      <c r="BU415" s="242"/>
      <c r="BV415" s="244"/>
    </row>
    <row r="416" customFormat="false" ht="13.8" hidden="false" customHeight="false" outlineLevel="0" collapsed="false">
      <c r="A416" s="241"/>
      <c r="B416" s="242"/>
      <c r="C416" s="242"/>
      <c r="D416" s="242"/>
      <c r="E416" s="242"/>
      <c r="F416" s="242"/>
      <c r="G416" s="244"/>
      <c r="H416" s="244"/>
      <c r="I416" s="244"/>
      <c r="J416" s="245"/>
      <c r="K416" s="244"/>
      <c r="L416" s="244"/>
      <c r="M416" s="244"/>
      <c r="N416" s="244"/>
      <c r="O416" s="244"/>
      <c r="P416" s="244"/>
      <c r="Q416" s="244"/>
      <c r="R416" s="244"/>
      <c r="S416" s="244"/>
      <c r="T416" s="246"/>
      <c r="U416" s="246"/>
      <c r="V416" s="244"/>
      <c r="W416" s="247"/>
      <c r="X416" s="248"/>
      <c r="Y416" s="244"/>
      <c r="Z416" s="244"/>
      <c r="AA416" s="244"/>
      <c r="AB416" s="244"/>
      <c r="AC416" s="249"/>
      <c r="AD416" s="249"/>
      <c r="AE416" s="244"/>
      <c r="AF416" s="244"/>
      <c r="AG416" s="244"/>
      <c r="AH416" s="244"/>
      <c r="AI416" s="244"/>
      <c r="AJ416" s="244"/>
      <c r="AK416" s="250"/>
      <c r="AL416" s="244"/>
      <c r="AM416" s="244"/>
      <c r="AN416" s="244"/>
      <c r="AO416" s="251"/>
      <c r="AP416" s="244"/>
      <c r="AQ416" s="244"/>
      <c r="AR416" s="244"/>
      <c r="AS416" s="244"/>
      <c r="AT416" s="252"/>
      <c r="AU416" s="244"/>
      <c r="AV416" s="244"/>
      <c r="AW416" s="244"/>
      <c r="AX416" s="25"/>
      <c r="AY416" s="244"/>
      <c r="AZ416" s="244"/>
      <c r="BA416" s="244"/>
      <c r="BB416" s="244"/>
      <c r="BC416" s="244"/>
      <c r="BD416" s="244"/>
      <c r="BE416" s="244"/>
      <c r="BF416" s="244"/>
      <c r="BG416" s="244"/>
      <c r="BH416" s="244"/>
      <c r="BI416" s="244"/>
      <c r="BJ416" s="242"/>
      <c r="BK416" s="242"/>
      <c r="BL416" s="244"/>
      <c r="BM416" s="244"/>
      <c r="BN416" s="244"/>
      <c r="BO416" s="244"/>
      <c r="BP416" s="244"/>
      <c r="BQ416" s="244"/>
      <c r="BR416" s="244"/>
      <c r="BS416" s="244"/>
      <c r="BT416" s="244"/>
      <c r="BU416" s="242"/>
      <c r="BV416" s="244"/>
    </row>
    <row r="417" customFormat="false" ht="13.8" hidden="false" customHeight="false" outlineLevel="0" collapsed="false">
      <c r="A417" s="241"/>
      <c r="B417" s="242"/>
      <c r="C417" s="242"/>
      <c r="D417" s="242"/>
      <c r="E417" s="242"/>
      <c r="F417" s="242"/>
      <c r="G417" s="244"/>
      <c r="H417" s="244"/>
      <c r="I417" s="244"/>
      <c r="J417" s="245"/>
      <c r="K417" s="244"/>
      <c r="L417" s="244"/>
      <c r="M417" s="244"/>
      <c r="N417" s="244"/>
      <c r="O417" s="244"/>
      <c r="P417" s="244"/>
      <c r="Q417" s="244"/>
      <c r="R417" s="244"/>
      <c r="S417" s="244"/>
      <c r="T417" s="246"/>
      <c r="U417" s="246"/>
      <c r="V417" s="244"/>
      <c r="W417" s="247"/>
      <c r="X417" s="248"/>
      <c r="Y417" s="244"/>
      <c r="Z417" s="244"/>
      <c r="AA417" s="244"/>
      <c r="AB417" s="244"/>
      <c r="AC417" s="249"/>
      <c r="AD417" s="249"/>
      <c r="AE417" s="244"/>
      <c r="AF417" s="244"/>
      <c r="AG417" s="244"/>
      <c r="AH417" s="244"/>
      <c r="AI417" s="244"/>
      <c r="AJ417" s="244"/>
      <c r="AK417" s="250"/>
      <c r="AL417" s="244"/>
      <c r="AM417" s="244"/>
      <c r="AN417" s="244"/>
      <c r="AO417" s="251"/>
      <c r="AP417" s="244"/>
      <c r="AQ417" s="244"/>
      <c r="AR417" s="244"/>
      <c r="AS417" s="244"/>
      <c r="AT417" s="252"/>
      <c r="AU417" s="244"/>
      <c r="AV417" s="244"/>
      <c r="AW417" s="244"/>
      <c r="AX417" s="25"/>
      <c r="AY417" s="244"/>
      <c r="AZ417" s="244"/>
      <c r="BA417" s="244"/>
      <c r="BB417" s="244"/>
      <c r="BC417" s="244"/>
      <c r="BD417" s="244"/>
      <c r="BE417" s="244"/>
      <c r="BF417" s="244"/>
      <c r="BG417" s="244"/>
      <c r="BH417" s="244"/>
      <c r="BI417" s="244"/>
      <c r="BJ417" s="242"/>
      <c r="BK417" s="242"/>
      <c r="BL417" s="244"/>
      <c r="BM417" s="244"/>
      <c r="BN417" s="244"/>
      <c r="BO417" s="244"/>
      <c r="BP417" s="244"/>
      <c r="BQ417" s="244"/>
      <c r="BR417" s="244"/>
      <c r="BS417" s="244"/>
      <c r="BT417" s="244"/>
      <c r="BU417" s="242"/>
      <c r="BV417" s="244"/>
    </row>
    <row r="418" customFormat="false" ht="13.8" hidden="false" customHeight="false" outlineLevel="0" collapsed="false">
      <c r="A418" s="241"/>
      <c r="B418" s="242"/>
      <c r="C418" s="242"/>
      <c r="D418" s="242"/>
      <c r="E418" s="242"/>
      <c r="F418" s="242"/>
      <c r="G418" s="244"/>
      <c r="H418" s="244"/>
      <c r="I418" s="244"/>
      <c r="J418" s="245"/>
      <c r="K418" s="244"/>
      <c r="L418" s="244"/>
      <c r="M418" s="244"/>
      <c r="N418" s="244"/>
      <c r="O418" s="244"/>
      <c r="P418" s="244"/>
      <c r="Q418" s="244"/>
      <c r="R418" s="244"/>
      <c r="S418" s="244"/>
      <c r="T418" s="246"/>
      <c r="U418" s="246"/>
      <c r="V418" s="244"/>
      <c r="W418" s="247"/>
      <c r="X418" s="248"/>
      <c r="Y418" s="244"/>
      <c r="Z418" s="244"/>
      <c r="AA418" s="244"/>
      <c r="AB418" s="244"/>
      <c r="AC418" s="249"/>
      <c r="AD418" s="249"/>
      <c r="AE418" s="244"/>
      <c r="AF418" s="244"/>
      <c r="AG418" s="244"/>
      <c r="AH418" s="244"/>
      <c r="AI418" s="244"/>
      <c r="AJ418" s="244"/>
      <c r="AK418" s="250"/>
      <c r="AL418" s="244"/>
      <c r="AM418" s="244"/>
      <c r="AN418" s="244"/>
      <c r="AO418" s="251"/>
      <c r="AP418" s="244"/>
      <c r="AQ418" s="244"/>
      <c r="AR418" s="244"/>
      <c r="AS418" s="244"/>
      <c r="AT418" s="252"/>
      <c r="AU418" s="244"/>
      <c r="AV418" s="244"/>
      <c r="AW418" s="244"/>
      <c r="AX418" s="25"/>
      <c r="AY418" s="244"/>
      <c r="AZ418" s="244"/>
      <c r="BA418" s="244"/>
      <c r="BB418" s="244"/>
      <c r="BC418" s="244"/>
      <c r="BD418" s="244"/>
      <c r="BE418" s="244"/>
      <c r="BF418" s="244"/>
      <c r="BG418" s="244"/>
      <c r="BH418" s="244"/>
      <c r="BI418" s="244"/>
      <c r="BJ418" s="242"/>
      <c r="BK418" s="242"/>
      <c r="BL418" s="244"/>
      <c r="BM418" s="244"/>
      <c r="BN418" s="244"/>
      <c r="BO418" s="244"/>
      <c r="BP418" s="244"/>
      <c r="BQ418" s="244"/>
      <c r="BR418" s="244"/>
      <c r="BS418" s="244"/>
      <c r="BT418" s="244"/>
      <c r="BU418" s="242"/>
      <c r="BV418" s="244"/>
    </row>
    <row r="419" customFormat="false" ht="13.8" hidden="false" customHeight="false" outlineLevel="0" collapsed="false">
      <c r="A419" s="241"/>
      <c r="B419" s="242"/>
      <c r="C419" s="242"/>
      <c r="D419" s="242"/>
      <c r="E419" s="242"/>
      <c r="F419" s="242"/>
      <c r="G419" s="244"/>
      <c r="H419" s="244"/>
      <c r="I419" s="244"/>
      <c r="J419" s="245"/>
      <c r="K419" s="244"/>
      <c r="L419" s="244"/>
      <c r="M419" s="244"/>
      <c r="N419" s="244"/>
      <c r="O419" s="244"/>
      <c r="P419" s="244"/>
      <c r="Q419" s="244"/>
      <c r="R419" s="244"/>
      <c r="S419" s="244"/>
      <c r="T419" s="246"/>
      <c r="U419" s="246"/>
      <c r="V419" s="244"/>
      <c r="W419" s="247"/>
      <c r="X419" s="248"/>
      <c r="Y419" s="244"/>
      <c r="Z419" s="244"/>
      <c r="AA419" s="244"/>
      <c r="AB419" s="244"/>
      <c r="AC419" s="249"/>
      <c r="AD419" s="249"/>
      <c r="AE419" s="244"/>
      <c r="AF419" s="244"/>
      <c r="AG419" s="244"/>
      <c r="AH419" s="244"/>
      <c r="AI419" s="244"/>
      <c r="AJ419" s="244"/>
      <c r="AK419" s="250"/>
      <c r="AL419" s="244"/>
      <c r="AM419" s="244"/>
      <c r="AN419" s="244"/>
      <c r="AO419" s="251"/>
      <c r="AP419" s="244"/>
      <c r="AQ419" s="244"/>
      <c r="AR419" s="244"/>
      <c r="AS419" s="244"/>
      <c r="AT419" s="252"/>
      <c r="AU419" s="244"/>
      <c r="AV419" s="244"/>
      <c r="AW419" s="244"/>
      <c r="AX419" s="25"/>
      <c r="AY419" s="244"/>
      <c r="AZ419" s="244"/>
      <c r="BA419" s="244"/>
      <c r="BB419" s="244"/>
      <c r="BC419" s="244"/>
      <c r="BD419" s="244"/>
      <c r="BE419" s="244"/>
      <c r="BF419" s="244"/>
      <c r="BG419" s="244"/>
      <c r="BH419" s="244"/>
      <c r="BI419" s="244"/>
      <c r="BJ419" s="242"/>
      <c r="BK419" s="242"/>
      <c r="BL419" s="244"/>
      <c r="BM419" s="244"/>
      <c r="BN419" s="244"/>
      <c r="BO419" s="244"/>
      <c r="BP419" s="244"/>
      <c r="BQ419" s="244"/>
      <c r="BR419" s="244"/>
      <c r="BS419" s="244"/>
      <c r="BT419" s="244"/>
      <c r="BU419" s="242"/>
      <c r="BV419" s="244"/>
    </row>
    <row r="420" customFormat="false" ht="13.8" hidden="false" customHeight="false" outlineLevel="0" collapsed="false">
      <c r="A420" s="241"/>
      <c r="B420" s="242"/>
      <c r="C420" s="242"/>
      <c r="D420" s="242"/>
      <c r="E420" s="242"/>
      <c r="F420" s="242"/>
      <c r="G420" s="244"/>
      <c r="H420" s="244"/>
      <c r="I420" s="244"/>
      <c r="J420" s="245"/>
      <c r="K420" s="244"/>
      <c r="L420" s="244"/>
      <c r="M420" s="244"/>
      <c r="N420" s="244"/>
      <c r="O420" s="244"/>
      <c r="P420" s="244"/>
      <c r="Q420" s="244"/>
      <c r="R420" s="244"/>
      <c r="S420" s="244"/>
      <c r="T420" s="246"/>
      <c r="U420" s="246"/>
      <c r="V420" s="244"/>
      <c r="W420" s="247"/>
      <c r="X420" s="248"/>
      <c r="Y420" s="244"/>
      <c r="Z420" s="244"/>
      <c r="AA420" s="244"/>
      <c r="AB420" s="244"/>
      <c r="AC420" s="249"/>
      <c r="AD420" s="249"/>
      <c r="AE420" s="244"/>
      <c r="AF420" s="244"/>
      <c r="AG420" s="244"/>
      <c r="AH420" s="244"/>
      <c r="AI420" s="244"/>
      <c r="AJ420" s="244"/>
      <c r="AK420" s="250"/>
      <c r="AL420" s="244"/>
      <c r="AM420" s="244"/>
      <c r="AN420" s="244"/>
      <c r="AO420" s="251"/>
      <c r="AP420" s="244"/>
      <c r="AQ420" s="244"/>
      <c r="AR420" s="244"/>
      <c r="AS420" s="244"/>
      <c r="AT420" s="252"/>
      <c r="AU420" s="244"/>
      <c r="AV420" s="244"/>
      <c r="AW420" s="244"/>
      <c r="AX420" s="25"/>
      <c r="AY420" s="244"/>
      <c r="AZ420" s="244"/>
      <c r="BA420" s="244"/>
      <c r="BB420" s="244"/>
      <c r="BC420" s="244"/>
      <c r="BD420" s="244"/>
      <c r="BE420" s="244"/>
      <c r="BF420" s="244"/>
      <c r="BG420" s="244"/>
      <c r="BH420" s="244"/>
      <c r="BI420" s="244"/>
      <c r="BJ420" s="242"/>
      <c r="BK420" s="242"/>
      <c r="BL420" s="244"/>
      <c r="BM420" s="244"/>
      <c r="BN420" s="244"/>
      <c r="BO420" s="244"/>
      <c r="BP420" s="244"/>
      <c r="BQ420" s="244"/>
      <c r="BR420" s="244"/>
      <c r="BS420" s="244"/>
      <c r="BT420" s="244"/>
      <c r="BU420" s="242"/>
      <c r="BV420" s="244"/>
    </row>
    <row r="421" customFormat="false" ht="13.8" hidden="false" customHeight="false" outlineLevel="0" collapsed="false">
      <c r="A421" s="241"/>
      <c r="B421" s="242"/>
      <c r="C421" s="242"/>
      <c r="D421" s="242"/>
      <c r="E421" s="242"/>
      <c r="F421" s="242"/>
      <c r="G421" s="244"/>
      <c r="H421" s="244"/>
      <c r="I421" s="244"/>
      <c r="J421" s="245"/>
      <c r="K421" s="244"/>
      <c r="L421" s="244"/>
      <c r="M421" s="244"/>
      <c r="N421" s="244"/>
      <c r="O421" s="244"/>
      <c r="P421" s="244"/>
      <c r="Q421" s="244"/>
      <c r="R421" s="244"/>
      <c r="S421" s="244"/>
      <c r="T421" s="246"/>
      <c r="U421" s="246"/>
      <c r="V421" s="244"/>
      <c r="W421" s="247"/>
      <c r="X421" s="248"/>
      <c r="Y421" s="244"/>
      <c r="Z421" s="244"/>
      <c r="AA421" s="244"/>
      <c r="AB421" s="244"/>
      <c r="AC421" s="249"/>
      <c r="AD421" s="249"/>
      <c r="AE421" s="244"/>
      <c r="AF421" s="244"/>
      <c r="AG421" s="244"/>
      <c r="AH421" s="244"/>
      <c r="AI421" s="244"/>
      <c r="AJ421" s="244"/>
      <c r="AK421" s="250"/>
      <c r="AL421" s="244"/>
      <c r="AM421" s="244"/>
      <c r="AN421" s="244"/>
      <c r="AO421" s="251"/>
      <c r="AP421" s="244"/>
      <c r="AQ421" s="244"/>
      <c r="AR421" s="244"/>
      <c r="AS421" s="244"/>
      <c r="AT421" s="252"/>
      <c r="AU421" s="244"/>
      <c r="AV421" s="244"/>
      <c r="AW421" s="244"/>
      <c r="AX421" s="25"/>
      <c r="AY421" s="244"/>
      <c r="AZ421" s="244"/>
      <c r="BA421" s="244"/>
      <c r="BB421" s="244"/>
      <c r="BC421" s="244"/>
      <c r="BD421" s="244"/>
      <c r="BE421" s="244"/>
      <c r="BF421" s="244"/>
      <c r="BG421" s="244"/>
      <c r="BH421" s="244"/>
      <c r="BI421" s="244"/>
      <c r="BJ421" s="242"/>
      <c r="BK421" s="242"/>
      <c r="BL421" s="244"/>
      <c r="BM421" s="244"/>
      <c r="BN421" s="244"/>
      <c r="BO421" s="244"/>
      <c r="BP421" s="244"/>
      <c r="BQ421" s="244"/>
      <c r="BR421" s="244"/>
      <c r="BS421" s="244"/>
      <c r="BT421" s="244"/>
      <c r="BU421" s="242"/>
      <c r="BV421" s="244"/>
    </row>
    <row r="422" customFormat="false" ht="13.8" hidden="false" customHeight="false" outlineLevel="0" collapsed="false">
      <c r="A422" s="241"/>
      <c r="B422" s="242"/>
      <c r="C422" s="242"/>
      <c r="D422" s="242"/>
      <c r="E422" s="242"/>
      <c r="F422" s="242"/>
      <c r="G422" s="244"/>
      <c r="H422" s="244"/>
      <c r="I422" s="244"/>
      <c r="J422" s="245"/>
      <c r="K422" s="244"/>
      <c r="L422" s="244"/>
      <c r="M422" s="244"/>
      <c r="N422" s="244"/>
      <c r="O422" s="244"/>
      <c r="P422" s="244"/>
      <c r="Q422" s="244"/>
      <c r="R422" s="244"/>
      <c r="S422" s="244"/>
      <c r="T422" s="246"/>
      <c r="U422" s="246"/>
      <c r="V422" s="244"/>
      <c r="W422" s="247"/>
      <c r="X422" s="248"/>
      <c r="Y422" s="244"/>
      <c r="Z422" s="244"/>
      <c r="AA422" s="244"/>
      <c r="AB422" s="244"/>
      <c r="AC422" s="249"/>
      <c r="AD422" s="249"/>
      <c r="AE422" s="244"/>
      <c r="AF422" s="244"/>
      <c r="AG422" s="244"/>
      <c r="AH422" s="244"/>
      <c r="AI422" s="244"/>
      <c r="AJ422" s="244"/>
      <c r="AK422" s="250"/>
      <c r="AL422" s="244"/>
      <c r="AM422" s="244"/>
      <c r="AN422" s="244"/>
      <c r="AO422" s="251"/>
      <c r="AP422" s="244"/>
      <c r="AQ422" s="244"/>
      <c r="AR422" s="244"/>
      <c r="AS422" s="244"/>
      <c r="AT422" s="252"/>
      <c r="AU422" s="244"/>
      <c r="AV422" s="244"/>
      <c r="AW422" s="244"/>
      <c r="AX422" s="25"/>
      <c r="AY422" s="244"/>
      <c r="AZ422" s="244"/>
      <c r="BA422" s="244"/>
      <c r="BB422" s="244"/>
      <c r="BC422" s="244"/>
      <c r="BD422" s="244"/>
      <c r="BE422" s="244"/>
      <c r="BF422" s="244"/>
      <c r="BG422" s="244"/>
      <c r="BH422" s="244"/>
      <c r="BI422" s="244"/>
      <c r="BJ422" s="242"/>
      <c r="BK422" s="242"/>
      <c r="BL422" s="244"/>
      <c r="BM422" s="244"/>
      <c r="BN422" s="244"/>
      <c r="BO422" s="244"/>
      <c r="BP422" s="244"/>
      <c r="BQ422" s="244"/>
      <c r="BR422" s="244"/>
      <c r="BS422" s="244"/>
      <c r="BT422" s="244"/>
      <c r="BU422" s="242"/>
      <c r="BV422" s="244"/>
    </row>
    <row r="423" customFormat="false" ht="13.8" hidden="false" customHeight="false" outlineLevel="0" collapsed="false">
      <c r="A423" s="241"/>
      <c r="B423" s="242"/>
      <c r="C423" s="242"/>
      <c r="D423" s="242"/>
      <c r="E423" s="242"/>
      <c r="F423" s="242"/>
      <c r="G423" s="244"/>
      <c r="H423" s="244"/>
      <c r="I423" s="244"/>
      <c r="J423" s="245"/>
      <c r="K423" s="244"/>
      <c r="L423" s="244"/>
      <c r="M423" s="244"/>
      <c r="N423" s="244"/>
      <c r="O423" s="244"/>
      <c r="P423" s="244"/>
      <c r="Q423" s="244"/>
      <c r="R423" s="244"/>
      <c r="S423" s="244"/>
      <c r="T423" s="246"/>
      <c r="U423" s="246"/>
      <c r="V423" s="244"/>
      <c r="W423" s="247"/>
      <c r="X423" s="248"/>
      <c r="Y423" s="244"/>
      <c r="Z423" s="244"/>
      <c r="AA423" s="244"/>
      <c r="AB423" s="244"/>
      <c r="AC423" s="249"/>
      <c r="AD423" s="249"/>
      <c r="AE423" s="244"/>
      <c r="AF423" s="244"/>
      <c r="AG423" s="244"/>
      <c r="AH423" s="244"/>
      <c r="AI423" s="244"/>
      <c r="AJ423" s="244"/>
      <c r="AK423" s="250"/>
      <c r="AL423" s="244"/>
      <c r="AM423" s="244"/>
      <c r="AN423" s="244"/>
      <c r="AO423" s="251"/>
      <c r="AP423" s="244"/>
      <c r="AQ423" s="244"/>
      <c r="AR423" s="244"/>
      <c r="AS423" s="244"/>
      <c r="AT423" s="252"/>
      <c r="AU423" s="244"/>
      <c r="AV423" s="244"/>
      <c r="AW423" s="244"/>
      <c r="AX423" s="25"/>
      <c r="AY423" s="244"/>
      <c r="AZ423" s="244"/>
      <c r="BA423" s="244"/>
      <c r="BB423" s="244"/>
      <c r="BC423" s="244"/>
      <c r="BD423" s="244"/>
      <c r="BE423" s="244"/>
      <c r="BF423" s="244"/>
      <c r="BG423" s="244"/>
      <c r="BH423" s="244"/>
      <c r="BI423" s="244"/>
      <c r="BJ423" s="242"/>
      <c r="BK423" s="242"/>
      <c r="BL423" s="244"/>
      <c r="BM423" s="244"/>
      <c r="BN423" s="244"/>
      <c r="BO423" s="244"/>
      <c r="BP423" s="244"/>
      <c r="BQ423" s="244"/>
      <c r="BR423" s="244"/>
      <c r="BS423" s="244"/>
      <c r="BT423" s="244"/>
      <c r="BU423" s="242"/>
      <c r="BV423" s="244"/>
    </row>
    <row r="424" customFormat="false" ht="13.8" hidden="false" customHeight="false" outlineLevel="0" collapsed="false">
      <c r="A424" s="241"/>
      <c r="B424" s="242"/>
      <c r="C424" s="242"/>
      <c r="D424" s="242"/>
      <c r="E424" s="242"/>
      <c r="F424" s="242"/>
      <c r="G424" s="244"/>
      <c r="H424" s="244"/>
      <c r="I424" s="244"/>
      <c r="J424" s="245"/>
      <c r="K424" s="244"/>
      <c r="L424" s="244"/>
      <c r="M424" s="244"/>
      <c r="N424" s="244"/>
      <c r="O424" s="244"/>
      <c r="P424" s="244"/>
      <c r="Q424" s="244"/>
      <c r="R424" s="244"/>
      <c r="S424" s="244"/>
      <c r="T424" s="246"/>
      <c r="U424" s="246"/>
      <c r="V424" s="244"/>
      <c r="W424" s="247"/>
      <c r="X424" s="248"/>
      <c r="Y424" s="244"/>
      <c r="Z424" s="244"/>
      <c r="AA424" s="244"/>
      <c r="AB424" s="244"/>
      <c r="AC424" s="249"/>
      <c r="AD424" s="249"/>
      <c r="AE424" s="244"/>
      <c r="AF424" s="244"/>
      <c r="AG424" s="244"/>
      <c r="AH424" s="244"/>
      <c r="AI424" s="244"/>
      <c r="AJ424" s="244"/>
      <c r="AK424" s="250"/>
      <c r="AL424" s="244"/>
      <c r="AM424" s="244"/>
      <c r="AN424" s="244"/>
      <c r="AO424" s="251"/>
      <c r="AP424" s="244"/>
      <c r="AQ424" s="244"/>
      <c r="AR424" s="244"/>
      <c r="AS424" s="244"/>
      <c r="AT424" s="252"/>
      <c r="AU424" s="244"/>
      <c r="AV424" s="244"/>
      <c r="AW424" s="244"/>
      <c r="AX424" s="25"/>
      <c r="AY424" s="244"/>
      <c r="AZ424" s="244"/>
      <c r="BA424" s="244"/>
      <c r="BB424" s="244"/>
      <c r="BC424" s="244"/>
      <c r="BD424" s="244"/>
      <c r="BE424" s="244"/>
      <c r="BF424" s="244"/>
      <c r="BG424" s="244"/>
      <c r="BH424" s="244"/>
      <c r="BI424" s="244"/>
      <c r="BJ424" s="242"/>
      <c r="BK424" s="242"/>
      <c r="BL424" s="244"/>
      <c r="BM424" s="244"/>
      <c r="BN424" s="244"/>
      <c r="BO424" s="244"/>
      <c r="BP424" s="244"/>
      <c r="BQ424" s="244"/>
      <c r="BR424" s="244"/>
      <c r="BS424" s="244"/>
      <c r="BT424" s="244"/>
      <c r="BU424" s="242"/>
      <c r="BV424" s="244"/>
    </row>
    <row r="425" customFormat="false" ht="13.8" hidden="false" customHeight="false" outlineLevel="0" collapsed="false">
      <c r="A425" s="241"/>
      <c r="B425" s="242"/>
      <c r="C425" s="242"/>
      <c r="D425" s="242"/>
      <c r="E425" s="242"/>
      <c r="F425" s="242"/>
      <c r="G425" s="244"/>
      <c r="H425" s="244"/>
      <c r="I425" s="244"/>
      <c r="J425" s="245"/>
      <c r="K425" s="244"/>
      <c r="L425" s="244"/>
      <c r="M425" s="244"/>
      <c r="N425" s="244"/>
      <c r="O425" s="244"/>
      <c r="P425" s="244"/>
      <c r="Q425" s="244"/>
      <c r="R425" s="244"/>
      <c r="S425" s="244"/>
      <c r="T425" s="246"/>
      <c r="U425" s="246"/>
      <c r="V425" s="244"/>
      <c r="W425" s="247"/>
      <c r="X425" s="248"/>
      <c r="Y425" s="244"/>
      <c r="Z425" s="244"/>
      <c r="AA425" s="244"/>
      <c r="AB425" s="244"/>
      <c r="AC425" s="249"/>
      <c r="AD425" s="249"/>
      <c r="AE425" s="244"/>
      <c r="AF425" s="244"/>
      <c r="AG425" s="244"/>
      <c r="AH425" s="244"/>
      <c r="AI425" s="244"/>
      <c r="AJ425" s="244"/>
      <c r="AK425" s="250"/>
      <c r="AL425" s="244"/>
      <c r="AM425" s="244"/>
      <c r="AN425" s="244"/>
      <c r="AO425" s="251"/>
      <c r="AP425" s="244"/>
      <c r="AQ425" s="244"/>
      <c r="AR425" s="244"/>
      <c r="AS425" s="244"/>
      <c r="AT425" s="252"/>
      <c r="AU425" s="244"/>
      <c r="AV425" s="244"/>
      <c r="AW425" s="244"/>
      <c r="AX425" s="25"/>
      <c r="AY425" s="244"/>
      <c r="AZ425" s="244"/>
      <c r="BA425" s="244"/>
      <c r="BB425" s="244"/>
      <c r="BC425" s="244"/>
      <c r="BD425" s="244"/>
      <c r="BE425" s="244"/>
      <c r="BF425" s="244"/>
      <c r="BG425" s="244"/>
      <c r="BH425" s="244"/>
      <c r="BI425" s="244"/>
      <c r="BJ425" s="242"/>
      <c r="BK425" s="242"/>
      <c r="BL425" s="244"/>
      <c r="BM425" s="244"/>
      <c r="BN425" s="244"/>
      <c r="BO425" s="244"/>
      <c r="BP425" s="244"/>
      <c r="BQ425" s="244"/>
      <c r="BR425" s="244"/>
      <c r="BS425" s="244"/>
      <c r="BT425" s="244"/>
      <c r="BU425" s="242"/>
      <c r="BV425" s="244"/>
    </row>
    <row r="426" customFormat="false" ht="13.8" hidden="false" customHeight="false" outlineLevel="0" collapsed="false">
      <c r="A426" s="241"/>
      <c r="B426" s="242"/>
      <c r="C426" s="242"/>
      <c r="D426" s="242"/>
      <c r="E426" s="242"/>
      <c r="F426" s="242"/>
      <c r="G426" s="244"/>
      <c r="H426" s="244"/>
      <c r="I426" s="244"/>
      <c r="J426" s="245"/>
      <c r="K426" s="244"/>
      <c r="L426" s="244"/>
      <c r="M426" s="244"/>
      <c r="N426" s="244"/>
      <c r="O426" s="244"/>
      <c r="P426" s="244"/>
      <c r="Q426" s="244"/>
      <c r="R426" s="244"/>
      <c r="S426" s="244"/>
      <c r="T426" s="246"/>
      <c r="U426" s="246"/>
      <c r="V426" s="244"/>
      <c r="W426" s="247"/>
      <c r="X426" s="248"/>
      <c r="Y426" s="244"/>
      <c r="Z426" s="244"/>
      <c r="AA426" s="244"/>
      <c r="AB426" s="244"/>
      <c r="AC426" s="249"/>
      <c r="AD426" s="249"/>
      <c r="AE426" s="244"/>
      <c r="AF426" s="244"/>
      <c r="AG426" s="244"/>
      <c r="AH426" s="244"/>
      <c r="AI426" s="244"/>
      <c r="AJ426" s="244"/>
      <c r="AK426" s="250"/>
      <c r="AL426" s="244"/>
      <c r="AM426" s="244"/>
      <c r="AN426" s="244"/>
      <c r="AO426" s="251"/>
      <c r="AP426" s="244"/>
      <c r="AQ426" s="244"/>
      <c r="AR426" s="244"/>
      <c r="AS426" s="244"/>
      <c r="AT426" s="252"/>
      <c r="AU426" s="244"/>
      <c r="AV426" s="244"/>
      <c r="AW426" s="244"/>
      <c r="AX426" s="25"/>
      <c r="AY426" s="244"/>
      <c r="AZ426" s="244"/>
      <c r="BA426" s="244"/>
      <c r="BB426" s="244"/>
      <c r="BC426" s="244"/>
      <c r="BD426" s="244"/>
      <c r="BE426" s="244"/>
      <c r="BF426" s="244"/>
      <c r="BG426" s="244"/>
      <c r="BH426" s="244"/>
      <c r="BI426" s="244"/>
      <c r="BJ426" s="242"/>
      <c r="BK426" s="242"/>
      <c r="BL426" s="244"/>
      <c r="BM426" s="244"/>
      <c r="BN426" s="244"/>
      <c r="BO426" s="244"/>
      <c r="BP426" s="244"/>
      <c r="BQ426" s="244"/>
      <c r="BR426" s="244"/>
      <c r="BS426" s="244"/>
      <c r="BT426" s="244"/>
      <c r="BU426" s="242"/>
      <c r="BV426" s="244"/>
    </row>
    <row r="427" customFormat="false" ht="13.8" hidden="false" customHeight="false" outlineLevel="0" collapsed="false">
      <c r="A427" s="241"/>
      <c r="B427" s="242"/>
      <c r="C427" s="242"/>
      <c r="D427" s="242"/>
      <c r="E427" s="242"/>
      <c r="F427" s="242"/>
      <c r="G427" s="244"/>
      <c r="H427" s="244"/>
      <c r="I427" s="244"/>
      <c r="J427" s="245"/>
      <c r="K427" s="244"/>
      <c r="L427" s="244"/>
      <c r="M427" s="244"/>
      <c r="N427" s="244"/>
      <c r="O427" s="244"/>
      <c r="P427" s="244"/>
      <c r="Q427" s="244"/>
      <c r="R427" s="244"/>
      <c r="S427" s="244"/>
      <c r="T427" s="246"/>
      <c r="U427" s="246"/>
      <c r="V427" s="244"/>
      <c r="W427" s="247"/>
      <c r="X427" s="248"/>
      <c r="Y427" s="244"/>
      <c r="Z427" s="244"/>
      <c r="AA427" s="244"/>
      <c r="AB427" s="244"/>
      <c r="AC427" s="249"/>
      <c r="AD427" s="249"/>
      <c r="AE427" s="244"/>
      <c r="AF427" s="244"/>
      <c r="AG427" s="244"/>
      <c r="AH427" s="244"/>
      <c r="AI427" s="244"/>
      <c r="AJ427" s="244"/>
      <c r="AK427" s="250"/>
      <c r="AL427" s="244"/>
      <c r="AM427" s="244"/>
      <c r="AN427" s="244"/>
      <c r="AO427" s="251"/>
      <c r="AP427" s="244"/>
      <c r="AQ427" s="244"/>
      <c r="AR427" s="244"/>
      <c r="AS427" s="244"/>
      <c r="AT427" s="252"/>
      <c r="AU427" s="244"/>
      <c r="AV427" s="244"/>
      <c r="AW427" s="244"/>
      <c r="AX427" s="25"/>
      <c r="AY427" s="244"/>
      <c r="AZ427" s="244"/>
      <c r="BA427" s="244"/>
      <c r="BB427" s="244"/>
      <c r="BC427" s="244"/>
      <c r="BD427" s="244"/>
      <c r="BE427" s="244"/>
      <c r="BF427" s="244"/>
      <c r="BG427" s="244"/>
      <c r="BH427" s="244"/>
      <c r="BI427" s="244"/>
      <c r="BJ427" s="242"/>
      <c r="BK427" s="242"/>
      <c r="BL427" s="244"/>
      <c r="BM427" s="244"/>
      <c r="BN427" s="244"/>
      <c r="BO427" s="244"/>
      <c r="BP427" s="244"/>
      <c r="BQ427" s="244"/>
      <c r="BR427" s="244"/>
      <c r="BS427" s="244"/>
      <c r="BT427" s="244"/>
      <c r="BU427" s="242"/>
      <c r="BV427" s="244"/>
    </row>
    <row r="428" customFormat="false" ht="13.8" hidden="false" customHeight="false" outlineLevel="0" collapsed="false">
      <c r="A428" s="241"/>
      <c r="B428" s="242"/>
      <c r="C428" s="242"/>
      <c r="D428" s="242"/>
      <c r="E428" s="242"/>
      <c r="F428" s="242"/>
      <c r="G428" s="244"/>
      <c r="H428" s="244"/>
      <c r="I428" s="244"/>
      <c r="J428" s="245"/>
      <c r="K428" s="244"/>
      <c r="L428" s="244"/>
      <c r="M428" s="244"/>
      <c r="N428" s="244"/>
      <c r="O428" s="244"/>
      <c r="P428" s="244"/>
      <c r="Q428" s="244"/>
      <c r="R428" s="244"/>
      <c r="S428" s="244"/>
      <c r="T428" s="246"/>
      <c r="U428" s="246"/>
      <c r="V428" s="244"/>
      <c r="W428" s="247"/>
      <c r="X428" s="248"/>
      <c r="Y428" s="244"/>
      <c r="Z428" s="244"/>
      <c r="AA428" s="244"/>
      <c r="AB428" s="244"/>
      <c r="AC428" s="249"/>
      <c r="AD428" s="249"/>
      <c r="AE428" s="244"/>
      <c r="AF428" s="244"/>
      <c r="AG428" s="244"/>
      <c r="AH428" s="244"/>
      <c r="AI428" s="244"/>
      <c r="AJ428" s="244"/>
      <c r="AK428" s="250"/>
      <c r="AL428" s="244"/>
      <c r="AM428" s="244"/>
      <c r="AN428" s="244"/>
      <c r="AO428" s="251"/>
      <c r="AP428" s="244"/>
      <c r="AQ428" s="244"/>
      <c r="AR428" s="244"/>
      <c r="AS428" s="244"/>
      <c r="AT428" s="252"/>
      <c r="AU428" s="244"/>
      <c r="AV428" s="244"/>
      <c r="AW428" s="244"/>
      <c r="AX428" s="25"/>
      <c r="AY428" s="244"/>
      <c r="AZ428" s="244"/>
      <c r="BA428" s="244"/>
      <c r="BB428" s="244"/>
      <c r="BC428" s="244"/>
      <c r="BD428" s="244"/>
      <c r="BE428" s="244"/>
      <c r="BF428" s="244"/>
      <c r="BG428" s="244"/>
      <c r="BH428" s="244"/>
      <c r="BI428" s="244"/>
      <c r="BJ428" s="242"/>
      <c r="BK428" s="242"/>
      <c r="BL428" s="244"/>
      <c r="BM428" s="244"/>
      <c r="BN428" s="244"/>
      <c r="BO428" s="244"/>
      <c r="BP428" s="244"/>
      <c r="BQ428" s="244"/>
      <c r="BR428" s="244"/>
      <c r="BS428" s="244"/>
      <c r="BT428" s="244"/>
      <c r="BU428" s="242"/>
      <c r="BV428" s="244"/>
    </row>
    <row r="429" customFormat="false" ht="13.8" hidden="false" customHeight="false" outlineLevel="0" collapsed="false">
      <c r="A429" s="241"/>
      <c r="B429" s="242"/>
      <c r="C429" s="242"/>
      <c r="D429" s="242"/>
      <c r="E429" s="242"/>
      <c r="F429" s="242"/>
      <c r="G429" s="244"/>
      <c r="H429" s="244"/>
      <c r="I429" s="244"/>
      <c r="J429" s="245"/>
      <c r="K429" s="244"/>
      <c r="L429" s="244"/>
      <c r="M429" s="244"/>
      <c r="N429" s="244"/>
      <c r="O429" s="244"/>
      <c r="P429" s="244"/>
      <c r="Q429" s="244"/>
      <c r="R429" s="244"/>
      <c r="S429" s="244"/>
      <c r="T429" s="246"/>
      <c r="U429" s="246"/>
      <c r="V429" s="244"/>
      <c r="W429" s="247"/>
      <c r="X429" s="248"/>
      <c r="Y429" s="244"/>
      <c r="Z429" s="244"/>
      <c r="AA429" s="244"/>
      <c r="AB429" s="244"/>
      <c r="AC429" s="249"/>
      <c r="AD429" s="249"/>
      <c r="AE429" s="244"/>
      <c r="AF429" s="244"/>
      <c r="AG429" s="244"/>
      <c r="AH429" s="244"/>
      <c r="AI429" s="244"/>
      <c r="AJ429" s="244"/>
      <c r="AK429" s="250"/>
      <c r="AL429" s="244"/>
      <c r="AM429" s="244"/>
      <c r="AN429" s="244"/>
      <c r="AO429" s="251"/>
      <c r="AP429" s="244"/>
      <c r="AQ429" s="244"/>
      <c r="AR429" s="244"/>
      <c r="AS429" s="244"/>
      <c r="AT429" s="252"/>
      <c r="AU429" s="244"/>
      <c r="AV429" s="244"/>
      <c r="AW429" s="244"/>
      <c r="AX429" s="25"/>
      <c r="AY429" s="244"/>
      <c r="AZ429" s="244"/>
      <c r="BA429" s="244"/>
      <c r="BB429" s="244"/>
      <c r="BC429" s="244"/>
      <c r="BD429" s="244"/>
      <c r="BE429" s="244"/>
      <c r="BF429" s="244"/>
      <c r="BG429" s="244"/>
      <c r="BH429" s="244"/>
      <c r="BI429" s="244"/>
      <c r="BJ429" s="242"/>
      <c r="BK429" s="242"/>
      <c r="BL429" s="244"/>
      <c r="BM429" s="244"/>
      <c r="BN429" s="244"/>
      <c r="BO429" s="244"/>
      <c r="BP429" s="244"/>
      <c r="BQ429" s="244"/>
      <c r="BR429" s="244"/>
      <c r="BS429" s="244"/>
      <c r="BT429" s="244"/>
      <c r="BU429" s="242"/>
      <c r="BV429" s="244"/>
    </row>
    <row r="430" customFormat="false" ht="13.8" hidden="false" customHeight="false" outlineLevel="0" collapsed="false">
      <c r="A430" s="241"/>
      <c r="B430" s="242"/>
      <c r="C430" s="242"/>
      <c r="D430" s="242"/>
      <c r="E430" s="242"/>
      <c r="F430" s="242"/>
      <c r="G430" s="244"/>
      <c r="H430" s="244"/>
      <c r="I430" s="244"/>
      <c r="J430" s="245"/>
      <c r="K430" s="244"/>
      <c r="L430" s="244"/>
      <c r="M430" s="244"/>
      <c r="N430" s="244"/>
      <c r="O430" s="244"/>
      <c r="P430" s="244"/>
      <c r="Q430" s="244"/>
      <c r="R430" s="244"/>
      <c r="S430" s="244"/>
      <c r="T430" s="246"/>
      <c r="U430" s="246"/>
      <c r="V430" s="244"/>
      <c r="W430" s="247"/>
      <c r="X430" s="248"/>
      <c r="Y430" s="244"/>
      <c r="Z430" s="244"/>
      <c r="AA430" s="244"/>
      <c r="AB430" s="244"/>
      <c r="AC430" s="249"/>
      <c r="AD430" s="249"/>
      <c r="AE430" s="244"/>
      <c r="AF430" s="244"/>
      <c r="AG430" s="244"/>
      <c r="AH430" s="244"/>
      <c r="AI430" s="244"/>
      <c r="AJ430" s="244"/>
      <c r="AK430" s="250"/>
      <c r="AL430" s="244"/>
      <c r="AM430" s="244"/>
      <c r="AN430" s="244"/>
      <c r="AO430" s="251"/>
      <c r="AP430" s="244"/>
      <c r="AQ430" s="244"/>
      <c r="AR430" s="244"/>
      <c r="AS430" s="244"/>
      <c r="AT430" s="252"/>
      <c r="AU430" s="244"/>
      <c r="AV430" s="244"/>
      <c r="AW430" s="244"/>
      <c r="AX430" s="25"/>
      <c r="AY430" s="244"/>
      <c r="AZ430" s="244"/>
      <c r="BA430" s="244"/>
      <c r="BB430" s="244"/>
      <c r="BC430" s="244"/>
      <c r="BD430" s="244"/>
      <c r="BE430" s="244"/>
      <c r="BF430" s="244"/>
      <c r="BG430" s="244"/>
      <c r="BH430" s="244"/>
      <c r="BI430" s="244"/>
      <c r="BJ430" s="242"/>
      <c r="BK430" s="242"/>
      <c r="BL430" s="244"/>
      <c r="BM430" s="244"/>
      <c r="BN430" s="244"/>
      <c r="BO430" s="244"/>
      <c r="BP430" s="244"/>
      <c r="BQ430" s="244"/>
      <c r="BR430" s="244"/>
      <c r="BS430" s="244"/>
      <c r="BT430" s="244"/>
      <c r="BU430" s="242"/>
      <c r="BV430" s="244"/>
    </row>
    <row r="431" customFormat="false" ht="13.8" hidden="false" customHeight="false" outlineLevel="0" collapsed="false">
      <c r="A431" s="241"/>
      <c r="B431" s="242"/>
      <c r="C431" s="242"/>
      <c r="D431" s="242"/>
      <c r="E431" s="242"/>
      <c r="F431" s="242"/>
      <c r="G431" s="244"/>
      <c r="H431" s="244"/>
      <c r="I431" s="244"/>
      <c r="J431" s="245"/>
      <c r="K431" s="244"/>
      <c r="L431" s="244"/>
      <c r="M431" s="244"/>
      <c r="N431" s="244"/>
      <c r="O431" s="244"/>
      <c r="P431" s="244"/>
      <c r="Q431" s="244"/>
      <c r="R431" s="244"/>
      <c r="S431" s="244"/>
      <c r="T431" s="246"/>
      <c r="U431" s="246"/>
      <c r="V431" s="244"/>
      <c r="W431" s="247"/>
      <c r="X431" s="248"/>
      <c r="Y431" s="244"/>
      <c r="Z431" s="244"/>
      <c r="AA431" s="244"/>
      <c r="AB431" s="244"/>
      <c r="AC431" s="249"/>
      <c r="AD431" s="249"/>
      <c r="AE431" s="244"/>
      <c r="AF431" s="244"/>
      <c r="AG431" s="244"/>
      <c r="AH431" s="244"/>
      <c r="AI431" s="244"/>
      <c r="AJ431" s="244"/>
      <c r="AK431" s="250"/>
      <c r="AL431" s="244"/>
      <c r="AM431" s="244"/>
      <c r="AN431" s="244"/>
      <c r="AO431" s="251"/>
      <c r="AP431" s="244"/>
      <c r="AQ431" s="244"/>
      <c r="AR431" s="244"/>
      <c r="AS431" s="244"/>
      <c r="AT431" s="252"/>
      <c r="AU431" s="244"/>
      <c r="AV431" s="244"/>
      <c r="AW431" s="244"/>
      <c r="AX431" s="25"/>
      <c r="AY431" s="244"/>
      <c r="AZ431" s="244"/>
      <c r="BA431" s="244"/>
      <c r="BB431" s="244"/>
      <c r="BC431" s="244"/>
      <c r="BD431" s="244"/>
      <c r="BE431" s="244"/>
      <c r="BF431" s="244"/>
      <c r="BG431" s="244"/>
      <c r="BH431" s="244"/>
      <c r="BI431" s="244"/>
      <c r="BJ431" s="242"/>
      <c r="BK431" s="242"/>
      <c r="BL431" s="244"/>
      <c r="BM431" s="244"/>
      <c r="BN431" s="244"/>
      <c r="BO431" s="244"/>
      <c r="BP431" s="244"/>
      <c r="BQ431" s="244"/>
      <c r="BR431" s="244"/>
      <c r="BS431" s="244"/>
      <c r="BT431" s="244"/>
      <c r="BU431" s="242"/>
      <c r="BV431" s="244"/>
    </row>
    <row r="432" customFormat="false" ht="13.8" hidden="false" customHeight="false" outlineLevel="0" collapsed="false">
      <c r="A432" s="241"/>
      <c r="B432" s="242"/>
      <c r="C432" s="242"/>
      <c r="D432" s="242"/>
      <c r="E432" s="242"/>
      <c r="F432" s="242"/>
      <c r="G432" s="244"/>
      <c r="H432" s="244"/>
      <c r="I432" s="244"/>
      <c r="J432" s="245"/>
      <c r="K432" s="244"/>
      <c r="L432" s="244"/>
      <c r="M432" s="244"/>
      <c r="N432" s="244"/>
      <c r="O432" s="244"/>
      <c r="P432" s="244"/>
      <c r="Q432" s="244"/>
      <c r="R432" s="244"/>
      <c r="S432" s="244"/>
      <c r="T432" s="246"/>
      <c r="U432" s="246"/>
      <c r="V432" s="244"/>
      <c r="W432" s="247"/>
      <c r="X432" s="248"/>
      <c r="Y432" s="244"/>
      <c r="Z432" s="244"/>
      <c r="AA432" s="244"/>
      <c r="AB432" s="244"/>
      <c r="AC432" s="249"/>
      <c r="AD432" s="249"/>
      <c r="AE432" s="244"/>
      <c r="AF432" s="244"/>
      <c r="AG432" s="244"/>
      <c r="AH432" s="244"/>
      <c r="AI432" s="244"/>
      <c r="AJ432" s="244"/>
      <c r="AK432" s="250"/>
      <c r="AL432" s="244"/>
      <c r="AM432" s="244"/>
      <c r="AN432" s="244"/>
      <c r="AO432" s="251"/>
      <c r="AP432" s="244"/>
      <c r="AQ432" s="244"/>
      <c r="AR432" s="244"/>
      <c r="AS432" s="244"/>
      <c r="AT432" s="252"/>
      <c r="AU432" s="244"/>
      <c r="AV432" s="244"/>
      <c r="AW432" s="244"/>
      <c r="AX432" s="25"/>
      <c r="AY432" s="244"/>
      <c r="AZ432" s="244"/>
      <c r="BA432" s="244"/>
      <c r="BB432" s="244"/>
      <c r="BC432" s="244"/>
      <c r="BD432" s="244"/>
      <c r="BE432" s="244"/>
      <c r="BF432" s="244"/>
      <c r="BG432" s="244"/>
      <c r="BH432" s="244"/>
      <c r="BI432" s="244"/>
      <c r="BJ432" s="242"/>
      <c r="BK432" s="242"/>
      <c r="BL432" s="244"/>
      <c r="BM432" s="244"/>
      <c r="BN432" s="244"/>
      <c r="BO432" s="244"/>
      <c r="BP432" s="244"/>
      <c r="BQ432" s="244"/>
      <c r="BR432" s="244"/>
      <c r="BS432" s="244"/>
      <c r="BT432" s="244"/>
      <c r="BU432" s="242"/>
      <c r="BV432" s="244"/>
    </row>
    <row r="433" customFormat="false" ht="13.8" hidden="false" customHeight="false" outlineLevel="0" collapsed="false">
      <c r="A433" s="241"/>
      <c r="B433" s="242"/>
      <c r="C433" s="242"/>
      <c r="D433" s="242"/>
      <c r="E433" s="242"/>
      <c r="F433" s="242"/>
      <c r="G433" s="244"/>
      <c r="H433" s="244"/>
      <c r="I433" s="244"/>
      <c r="J433" s="245"/>
      <c r="K433" s="244"/>
      <c r="L433" s="244"/>
      <c r="M433" s="244"/>
      <c r="N433" s="244"/>
      <c r="O433" s="244"/>
      <c r="P433" s="244"/>
      <c r="Q433" s="244"/>
      <c r="R433" s="244"/>
      <c r="S433" s="244"/>
      <c r="T433" s="246"/>
      <c r="U433" s="246"/>
      <c r="V433" s="244"/>
      <c r="W433" s="247"/>
      <c r="X433" s="248"/>
      <c r="Y433" s="244"/>
      <c r="Z433" s="244"/>
      <c r="AA433" s="244"/>
      <c r="AB433" s="244"/>
      <c r="AC433" s="249"/>
      <c r="AD433" s="249"/>
      <c r="AE433" s="244"/>
      <c r="AF433" s="244"/>
      <c r="AG433" s="244"/>
      <c r="AH433" s="244"/>
      <c r="AI433" s="244"/>
      <c r="AJ433" s="244"/>
      <c r="AK433" s="250"/>
      <c r="AL433" s="244"/>
      <c r="AM433" s="244"/>
      <c r="AN433" s="244"/>
      <c r="AO433" s="251"/>
      <c r="AP433" s="244"/>
      <c r="AQ433" s="244"/>
      <c r="AR433" s="244"/>
      <c r="AS433" s="244"/>
      <c r="AT433" s="252"/>
      <c r="AU433" s="244"/>
      <c r="AV433" s="244"/>
      <c r="AW433" s="244"/>
      <c r="AX433" s="25"/>
      <c r="AY433" s="244"/>
      <c r="AZ433" s="244"/>
      <c r="BA433" s="244"/>
      <c r="BB433" s="244"/>
      <c r="BC433" s="244"/>
      <c r="BD433" s="244"/>
      <c r="BE433" s="244"/>
      <c r="BF433" s="244"/>
      <c r="BG433" s="244"/>
      <c r="BH433" s="244"/>
      <c r="BI433" s="244"/>
      <c r="BJ433" s="242"/>
      <c r="BK433" s="242"/>
      <c r="BL433" s="244"/>
      <c r="BM433" s="244"/>
      <c r="BN433" s="244"/>
      <c r="BO433" s="244"/>
      <c r="BP433" s="244"/>
      <c r="BQ433" s="244"/>
      <c r="BR433" s="244"/>
      <c r="BS433" s="244"/>
      <c r="BT433" s="244"/>
      <c r="BU433" s="242"/>
      <c r="BV433" s="244"/>
    </row>
    <row r="434" customFormat="false" ht="13.8" hidden="false" customHeight="false" outlineLevel="0" collapsed="false">
      <c r="A434" s="241"/>
      <c r="B434" s="242"/>
      <c r="C434" s="242"/>
      <c r="D434" s="242"/>
      <c r="E434" s="242"/>
      <c r="F434" s="242"/>
      <c r="G434" s="244"/>
      <c r="H434" s="244"/>
      <c r="I434" s="244"/>
      <c r="J434" s="245"/>
      <c r="K434" s="244"/>
      <c r="L434" s="244"/>
      <c r="M434" s="244"/>
      <c r="N434" s="244"/>
      <c r="O434" s="244"/>
      <c r="P434" s="244"/>
      <c r="Q434" s="244"/>
      <c r="R434" s="244"/>
      <c r="S434" s="244"/>
      <c r="T434" s="246"/>
      <c r="U434" s="246"/>
      <c r="V434" s="244"/>
      <c r="W434" s="247"/>
      <c r="X434" s="248"/>
      <c r="Y434" s="244"/>
      <c r="Z434" s="244"/>
      <c r="AA434" s="244"/>
      <c r="AB434" s="244"/>
      <c r="AC434" s="249"/>
      <c r="AD434" s="249"/>
      <c r="AE434" s="244"/>
      <c r="AF434" s="244"/>
      <c r="AG434" s="244"/>
      <c r="AH434" s="244"/>
      <c r="AI434" s="244"/>
      <c r="AJ434" s="244"/>
      <c r="AK434" s="250"/>
      <c r="AL434" s="244"/>
      <c r="AM434" s="244"/>
      <c r="AN434" s="244"/>
      <c r="AO434" s="251"/>
      <c r="AP434" s="244"/>
      <c r="AQ434" s="244"/>
      <c r="AR434" s="244"/>
      <c r="AS434" s="244"/>
      <c r="AT434" s="252"/>
      <c r="AU434" s="244"/>
      <c r="AV434" s="244"/>
      <c r="AW434" s="244"/>
      <c r="AX434" s="25"/>
      <c r="AY434" s="244"/>
      <c r="AZ434" s="244"/>
      <c r="BA434" s="244"/>
      <c r="BB434" s="244"/>
      <c r="BC434" s="244"/>
      <c r="BD434" s="244"/>
      <c r="BE434" s="244"/>
      <c r="BF434" s="244"/>
      <c r="BG434" s="244"/>
      <c r="BH434" s="244"/>
      <c r="BI434" s="244"/>
      <c r="BJ434" s="242"/>
      <c r="BK434" s="242"/>
      <c r="BL434" s="244"/>
      <c r="BM434" s="244"/>
      <c r="BN434" s="244"/>
      <c r="BO434" s="244"/>
      <c r="BP434" s="244"/>
      <c r="BQ434" s="244"/>
      <c r="BR434" s="244"/>
      <c r="BS434" s="244"/>
      <c r="BT434" s="244"/>
      <c r="BU434" s="242"/>
      <c r="BV434" s="244"/>
    </row>
    <row r="435" customFormat="false" ht="13.8" hidden="false" customHeight="false" outlineLevel="0" collapsed="false">
      <c r="A435" s="241"/>
      <c r="B435" s="242"/>
      <c r="C435" s="242"/>
      <c r="D435" s="242"/>
      <c r="E435" s="242"/>
      <c r="F435" s="242"/>
      <c r="G435" s="244"/>
      <c r="H435" s="244"/>
      <c r="I435" s="244"/>
      <c r="J435" s="245"/>
      <c r="K435" s="244"/>
      <c r="L435" s="244"/>
      <c r="M435" s="244"/>
      <c r="N435" s="244"/>
      <c r="O435" s="244"/>
      <c r="P435" s="244"/>
      <c r="Q435" s="244"/>
      <c r="R435" s="244"/>
      <c r="S435" s="244"/>
      <c r="T435" s="246"/>
      <c r="U435" s="246"/>
      <c r="V435" s="244"/>
      <c r="W435" s="247"/>
      <c r="X435" s="248"/>
      <c r="Y435" s="244"/>
      <c r="Z435" s="244"/>
      <c r="AA435" s="244"/>
      <c r="AB435" s="244"/>
      <c r="AC435" s="249"/>
      <c r="AD435" s="249"/>
      <c r="AE435" s="244"/>
      <c r="AF435" s="244"/>
      <c r="AG435" s="244"/>
      <c r="AH435" s="244"/>
      <c r="AI435" s="244"/>
      <c r="AJ435" s="244"/>
      <c r="AK435" s="250"/>
      <c r="AL435" s="244"/>
      <c r="AM435" s="244"/>
      <c r="AN435" s="244"/>
      <c r="AO435" s="251"/>
      <c r="AP435" s="244"/>
      <c r="AQ435" s="244"/>
      <c r="AR435" s="244"/>
      <c r="AS435" s="244"/>
      <c r="AT435" s="252"/>
      <c r="AU435" s="244"/>
      <c r="AV435" s="244"/>
      <c r="AW435" s="244"/>
      <c r="AX435" s="25"/>
      <c r="AY435" s="244"/>
      <c r="AZ435" s="244"/>
      <c r="BA435" s="244"/>
      <c r="BB435" s="244"/>
      <c r="BC435" s="244"/>
      <c r="BD435" s="244"/>
      <c r="BE435" s="244"/>
      <c r="BF435" s="244"/>
      <c r="BG435" s="244"/>
      <c r="BH435" s="244"/>
      <c r="BI435" s="244"/>
      <c r="BJ435" s="242"/>
      <c r="BK435" s="242"/>
      <c r="BL435" s="244"/>
      <c r="BM435" s="244"/>
      <c r="BN435" s="244"/>
      <c r="BO435" s="244"/>
      <c r="BP435" s="244"/>
      <c r="BQ435" s="244"/>
      <c r="BR435" s="244"/>
      <c r="BS435" s="244"/>
      <c r="BT435" s="244"/>
      <c r="BU435" s="242"/>
      <c r="BV435" s="244"/>
    </row>
    <row r="436" customFormat="false" ht="13.8" hidden="false" customHeight="false" outlineLevel="0" collapsed="false">
      <c r="A436" s="241"/>
      <c r="B436" s="242"/>
      <c r="C436" s="242"/>
      <c r="D436" s="242"/>
      <c r="E436" s="242"/>
      <c r="F436" s="242"/>
      <c r="G436" s="244"/>
      <c r="H436" s="244"/>
      <c r="I436" s="244"/>
      <c r="J436" s="245"/>
      <c r="K436" s="244"/>
      <c r="L436" s="244"/>
      <c r="M436" s="244"/>
      <c r="N436" s="244"/>
      <c r="O436" s="244"/>
      <c r="P436" s="244"/>
      <c r="Q436" s="244"/>
      <c r="R436" s="244"/>
      <c r="S436" s="244"/>
      <c r="T436" s="246"/>
      <c r="U436" s="246"/>
      <c r="V436" s="244"/>
      <c r="W436" s="247"/>
      <c r="X436" s="248"/>
      <c r="Y436" s="244"/>
      <c r="Z436" s="244"/>
      <c r="AA436" s="244"/>
      <c r="AB436" s="244"/>
      <c r="AC436" s="249"/>
      <c r="AD436" s="249"/>
      <c r="AE436" s="244"/>
      <c r="AF436" s="244"/>
      <c r="AG436" s="244"/>
      <c r="AH436" s="244"/>
      <c r="AI436" s="244"/>
      <c r="AJ436" s="244"/>
      <c r="AK436" s="250"/>
      <c r="AL436" s="244"/>
      <c r="AM436" s="244"/>
      <c r="AN436" s="244"/>
      <c r="AO436" s="251"/>
      <c r="AP436" s="244"/>
      <c r="AQ436" s="244"/>
      <c r="AR436" s="244"/>
      <c r="AS436" s="244"/>
      <c r="AT436" s="252"/>
      <c r="AU436" s="244"/>
      <c r="AV436" s="244"/>
      <c r="AW436" s="244"/>
      <c r="AX436" s="25"/>
      <c r="AY436" s="244"/>
      <c r="AZ436" s="244"/>
      <c r="BA436" s="244"/>
      <c r="BB436" s="244"/>
      <c r="BC436" s="244"/>
      <c r="BD436" s="244"/>
      <c r="BE436" s="244"/>
      <c r="BF436" s="244"/>
      <c r="BG436" s="244"/>
      <c r="BH436" s="244"/>
      <c r="BI436" s="244"/>
      <c r="BJ436" s="242"/>
      <c r="BK436" s="242"/>
      <c r="BL436" s="244"/>
      <c r="BM436" s="244"/>
      <c r="BN436" s="244"/>
      <c r="BO436" s="244"/>
      <c r="BP436" s="244"/>
      <c r="BQ436" s="244"/>
      <c r="BR436" s="244"/>
      <c r="BS436" s="244"/>
      <c r="BT436" s="244"/>
      <c r="BU436" s="242"/>
      <c r="BV436" s="244"/>
    </row>
    <row r="437" customFormat="false" ht="13.8" hidden="false" customHeight="false" outlineLevel="0" collapsed="false">
      <c r="A437" s="241"/>
      <c r="B437" s="242"/>
      <c r="C437" s="242"/>
      <c r="D437" s="242"/>
      <c r="E437" s="242"/>
      <c r="F437" s="242"/>
      <c r="G437" s="244"/>
      <c r="H437" s="244"/>
      <c r="I437" s="244"/>
      <c r="J437" s="245"/>
      <c r="K437" s="244"/>
      <c r="L437" s="244"/>
      <c r="M437" s="244"/>
      <c r="N437" s="244"/>
      <c r="O437" s="244"/>
      <c r="P437" s="244"/>
      <c r="Q437" s="244"/>
      <c r="R437" s="244"/>
      <c r="S437" s="244"/>
      <c r="T437" s="246"/>
      <c r="U437" s="246"/>
      <c r="V437" s="244"/>
      <c r="W437" s="247"/>
      <c r="X437" s="248"/>
      <c r="Y437" s="244"/>
      <c r="Z437" s="244"/>
      <c r="AA437" s="244"/>
      <c r="AB437" s="244"/>
      <c r="AC437" s="249"/>
      <c r="AD437" s="249"/>
      <c r="AE437" s="244"/>
      <c r="AF437" s="244"/>
      <c r="AG437" s="244"/>
      <c r="AH437" s="244"/>
      <c r="AI437" s="244"/>
      <c r="AJ437" s="244"/>
      <c r="AK437" s="250"/>
      <c r="AL437" s="244"/>
      <c r="AM437" s="244"/>
      <c r="AN437" s="244"/>
      <c r="AO437" s="251"/>
      <c r="AP437" s="244"/>
      <c r="AQ437" s="244"/>
      <c r="AR437" s="244"/>
      <c r="AS437" s="244"/>
      <c r="AT437" s="252"/>
      <c r="AU437" s="244"/>
      <c r="AV437" s="244"/>
      <c r="AW437" s="244"/>
      <c r="AX437" s="25"/>
      <c r="AY437" s="244"/>
      <c r="AZ437" s="244"/>
      <c r="BA437" s="244"/>
      <c r="BB437" s="244"/>
      <c r="BC437" s="244"/>
      <c r="BD437" s="244"/>
      <c r="BE437" s="244"/>
      <c r="BF437" s="244"/>
      <c r="BG437" s="244"/>
      <c r="BH437" s="244"/>
      <c r="BI437" s="244"/>
      <c r="BJ437" s="242"/>
      <c r="BK437" s="242"/>
      <c r="BL437" s="244"/>
      <c r="BM437" s="244"/>
      <c r="BN437" s="244"/>
      <c r="BO437" s="244"/>
      <c r="BP437" s="244"/>
      <c r="BQ437" s="244"/>
      <c r="BR437" s="244"/>
      <c r="BS437" s="244"/>
      <c r="BT437" s="244"/>
      <c r="BU437" s="242"/>
      <c r="BV437" s="244"/>
    </row>
    <row r="438" customFormat="false" ht="13.8" hidden="false" customHeight="false" outlineLevel="0" collapsed="false">
      <c r="A438" s="241"/>
      <c r="B438" s="242"/>
      <c r="C438" s="242"/>
      <c r="D438" s="242"/>
      <c r="E438" s="242"/>
      <c r="F438" s="242"/>
      <c r="G438" s="244"/>
      <c r="H438" s="244"/>
      <c r="I438" s="244"/>
      <c r="J438" s="245"/>
      <c r="K438" s="244"/>
      <c r="L438" s="244"/>
      <c r="M438" s="244"/>
      <c r="N438" s="244"/>
      <c r="O438" s="244"/>
      <c r="P438" s="244"/>
      <c r="Q438" s="244"/>
      <c r="R438" s="244"/>
      <c r="S438" s="244"/>
      <c r="T438" s="246"/>
      <c r="U438" s="246"/>
      <c r="V438" s="244"/>
      <c r="W438" s="247"/>
      <c r="X438" s="248"/>
      <c r="Y438" s="244"/>
      <c r="Z438" s="244"/>
      <c r="AA438" s="244"/>
      <c r="AB438" s="244"/>
      <c r="AC438" s="249"/>
      <c r="AD438" s="249"/>
      <c r="AE438" s="244"/>
      <c r="AF438" s="244"/>
      <c r="AG438" s="244"/>
      <c r="AH438" s="244"/>
      <c r="AI438" s="244"/>
      <c r="AJ438" s="244"/>
      <c r="AK438" s="250"/>
      <c r="AL438" s="244"/>
      <c r="AM438" s="244"/>
      <c r="AN438" s="244"/>
      <c r="AO438" s="251"/>
      <c r="AP438" s="244"/>
      <c r="AQ438" s="244"/>
      <c r="AR438" s="244"/>
      <c r="AS438" s="244"/>
      <c r="AT438" s="252"/>
      <c r="AU438" s="244"/>
      <c r="AV438" s="244"/>
      <c r="AW438" s="244"/>
      <c r="AX438" s="25"/>
      <c r="AY438" s="244"/>
      <c r="AZ438" s="244"/>
      <c r="BA438" s="244"/>
      <c r="BB438" s="244"/>
      <c r="BC438" s="244"/>
      <c r="BD438" s="244"/>
      <c r="BE438" s="244"/>
      <c r="BF438" s="244"/>
      <c r="BG438" s="244"/>
      <c r="BH438" s="244"/>
      <c r="BI438" s="244"/>
      <c r="BJ438" s="242"/>
      <c r="BK438" s="242"/>
      <c r="BL438" s="244"/>
      <c r="BM438" s="244"/>
      <c r="BN438" s="244"/>
      <c r="BO438" s="244"/>
      <c r="BP438" s="244"/>
      <c r="BQ438" s="244"/>
      <c r="BR438" s="244"/>
      <c r="BS438" s="244"/>
      <c r="BT438" s="244"/>
      <c r="BU438" s="242"/>
      <c r="BV438" s="244"/>
    </row>
    <row r="439" customFormat="false" ht="13.8" hidden="false" customHeight="false" outlineLevel="0" collapsed="false">
      <c r="A439" s="241"/>
      <c r="B439" s="242"/>
      <c r="C439" s="242"/>
      <c r="D439" s="242"/>
      <c r="E439" s="242"/>
      <c r="F439" s="242"/>
      <c r="G439" s="244"/>
      <c r="H439" s="244"/>
      <c r="I439" s="244"/>
      <c r="J439" s="245"/>
      <c r="K439" s="244"/>
      <c r="L439" s="244"/>
      <c r="M439" s="244"/>
      <c r="N439" s="244"/>
      <c r="O439" s="244"/>
      <c r="P439" s="244"/>
      <c r="Q439" s="244"/>
      <c r="R439" s="244"/>
      <c r="S439" s="244"/>
      <c r="T439" s="246"/>
      <c r="U439" s="246"/>
      <c r="V439" s="244"/>
      <c r="W439" s="247"/>
      <c r="X439" s="248"/>
      <c r="Y439" s="244"/>
      <c r="Z439" s="244"/>
      <c r="AA439" s="244"/>
      <c r="AB439" s="244"/>
      <c r="AC439" s="249"/>
      <c r="AD439" s="249"/>
      <c r="AE439" s="244"/>
      <c r="AF439" s="244"/>
      <c r="AG439" s="244"/>
      <c r="AH439" s="244"/>
      <c r="AI439" s="244"/>
      <c r="AJ439" s="244"/>
      <c r="AK439" s="250"/>
      <c r="AL439" s="244"/>
      <c r="AM439" s="244"/>
      <c r="AN439" s="244"/>
      <c r="AO439" s="251"/>
      <c r="AP439" s="244"/>
      <c r="AQ439" s="244"/>
      <c r="AR439" s="244"/>
      <c r="AS439" s="244"/>
      <c r="AT439" s="252"/>
      <c r="AU439" s="244"/>
      <c r="AV439" s="244"/>
      <c r="AW439" s="244"/>
      <c r="AX439" s="25"/>
      <c r="AY439" s="244"/>
      <c r="AZ439" s="244"/>
      <c r="BA439" s="244"/>
      <c r="BB439" s="244"/>
      <c r="BC439" s="244"/>
      <c r="BD439" s="244"/>
      <c r="BE439" s="244"/>
      <c r="BF439" s="244"/>
      <c r="BG439" s="244"/>
      <c r="BH439" s="244"/>
      <c r="BI439" s="244"/>
      <c r="BJ439" s="242"/>
      <c r="BK439" s="242"/>
      <c r="BL439" s="244"/>
      <c r="BM439" s="244"/>
      <c r="BN439" s="244"/>
      <c r="BO439" s="244"/>
      <c r="BP439" s="244"/>
      <c r="BQ439" s="244"/>
      <c r="BR439" s="244"/>
      <c r="BS439" s="244"/>
      <c r="BT439" s="244"/>
      <c r="BU439" s="242"/>
      <c r="BV439" s="244"/>
    </row>
    <row r="440" customFormat="false" ht="13.8" hidden="false" customHeight="false" outlineLevel="0" collapsed="false">
      <c r="A440" s="241"/>
      <c r="B440" s="242"/>
      <c r="C440" s="242"/>
      <c r="D440" s="242"/>
      <c r="E440" s="242"/>
      <c r="F440" s="242"/>
      <c r="G440" s="244"/>
      <c r="H440" s="244"/>
      <c r="I440" s="244"/>
      <c r="J440" s="245"/>
      <c r="K440" s="244"/>
      <c r="L440" s="244"/>
      <c r="M440" s="244"/>
      <c r="N440" s="244"/>
      <c r="O440" s="244"/>
      <c r="P440" s="244"/>
      <c r="Q440" s="244"/>
      <c r="R440" s="244"/>
      <c r="S440" s="244"/>
      <c r="T440" s="246"/>
      <c r="U440" s="246"/>
      <c r="V440" s="244"/>
      <c r="W440" s="247"/>
      <c r="X440" s="248"/>
      <c r="Y440" s="244"/>
      <c r="Z440" s="244"/>
      <c r="AA440" s="244"/>
      <c r="AB440" s="244"/>
      <c r="AC440" s="249"/>
      <c r="AD440" s="249"/>
      <c r="AE440" s="244"/>
      <c r="AF440" s="244"/>
      <c r="AG440" s="244"/>
      <c r="AH440" s="244"/>
      <c r="AI440" s="244"/>
      <c r="AJ440" s="244"/>
      <c r="AK440" s="250"/>
      <c r="AL440" s="244"/>
      <c r="AM440" s="244"/>
      <c r="AN440" s="244"/>
      <c r="AO440" s="251"/>
      <c r="AP440" s="244"/>
      <c r="AQ440" s="244"/>
      <c r="AR440" s="244"/>
      <c r="AS440" s="244"/>
      <c r="AT440" s="252"/>
      <c r="AU440" s="244"/>
      <c r="AV440" s="244"/>
      <c r="AW440" s="244"/>
      <c r="AX440" s="25"/>
      <c r="AY440" s="244"/>
      <c r="AZ440" s="244"/>
      <c r="BA440" s="244"/>
      <c r="BB440" s="244"/>
      <c r="BC440" s="244"/>
      <c r="BD440" s="244"/>
      <c r="BE440" s="244"/>
      <c r="BF440" s="244"/>
      <c r="BG440" s="244"/>
      <c r="BH440" s="244"/>
      <c r="BI440" s="244"/>
      <c r="BJ440" s="242"/>
      <c r="BK440" s="242"/>
      <c r="BL440" s="244"/>
      <c r="BM440" s="244"/>
      <c r="BN440" s="244"/>
      <c r="BO440" s="244"/>
      <c r="BP440" s="244"/>
      <c r="BQ440" s="244"/>
      <c r="BR440" s="244"/>
      <c r="BS440" s="244"/>
      <c r="BT440" s="244"/>
      <c r="BU440" s="242"/>
      <c r="BV440" s="244"/>
    </row>
    <row r="441" customFormat="false" ht="13.8" hidden="false" customHeight="false" outlineLevel="0" collapsed="false">
      <c r="A441" s="241"/>
      <c r="B441" s="242"/>
      <c r="C441" s="242"/>
      <c r="D441" s="242"/>
      <c r="E441" s="242"/>
      <c r="F441" s="242"/>
      <c r="G441" s="244"/>
      <c r="H441" s="244"/>
      <c r="I441" s="244"/>
      <c r="J441" s="245"/>
      <c r="K441" s="244"/>
      <c r="L441" s="244"/>
      <c r="M441" s="244"/>
      <c r="N441" s="244"/>
      <c r="O441" s="244"/>
      <c r="P441" s="244"/>
      <c r="Q441" s="244"/>
      <c r="R441" s="244"/>
      <c r="S441" s="244"/>
      <c r="T441" s="246"/>
      <c r="U441" s="246"/>
      <c r="V441" s="244"/>
      <c r="W441" s="247"/>
      <c r="X441" s="248"/>
      <c r="Y441" s="244"/>
      <c r="Z441" s="244"/>
      <c r="AA441" s="244"/>
      <c r="AB441" s="244"/>
      <c r="AC441" s="249"/>
      <c r="AD441" s="249"/>
      <c r="AE441" s="244"/>
      <c r="AF441" s="244"/>
      <c r="AG441" s="244"/>
      <c r="AH441" s="244"/>
      <c r="AI441" s="244"/>
      <c r="AJ441" s="244"/>
      <c r="AK441" s="250"/>
      <c r="AL441" s="244"/>
      <c r="AM441" s="244"/>
      <c r="AN441" s="244"/>
      <c r="AO441" s="251"/>
      <c r="AP441" s="244"/>
      <c r="AQ441" s="244"/>
      <c r="AR441" s="244"/>
      <c r="AS441" s="244"/>
      <c r="AT441" s="252"/>
      <c r="AU441" s="244"/>
      <c r="AV441" s="244"/>
      <c r="AW441" s="244"/>
      <c r="AX441" s="25"/>
      <c r="AY441" s="244"/>
      <c r="AZ441" s="244"/>
      <c r="BA441" s="244"/>
      <c r="BB441" s="244"/>
      <c r="BC441" s="244"/>
      <c r="BD441" s="244"/>
      <c r="BE441" s="244"/>
      <c r="BF441" s="244"/>
      <c r="BG441" s="244"/>
      <c r="BH441" s="244"/>
      <c r="BI441" s="244"/>
      <c r="BJ441" s="242"/>
      <c r="BK441" s="242"/>
      <c r="BL441" s="244"/>
      <c r="BM441" s="244"/>
      <c r="BN441" s="244"/>
      <c r="BO441" s="244"/>
      <c r="BP441" s="244"/>
      <c r="BQ441" s="244"/>
      <c r="BR441" s="244"/>
      <c r="BS441" s="244"/>
      <c r="BT441" s="244"/>
      <c r="BU441" s="242"/>
      <c r="BV441" s="244"/>
    </row>
    <row r="442" customFormat="false" ht="13.8" hidden="false" customHeight="false" outlineLevel="0" collapsed="false">
      <c r="A442" s="241"/>
      <c r="B442" s="242"/>
      <c r="C442" s="242"/>
      <c r="D442" s="242"/>
      <c r="E442" s="242"/>
      <c r="F442" s="242"/>
      <c r="G442" s="244"/>
      <c r="H442" s="244"/>
      <c r="I442" s="244"/>
      <c r="J442" s="245"/>
      <c r="K442" s="244"/>
      <c r="L442" s="244"/>
      <c r="M442" s="244"/>
      <c r="N442" s="244"/>
      <c r="O442" s="244"/>
      <c r="P442" s="244"/>
      <c r="Q442" s="244"/>
      <c r="R442" s="244"/>
      <c r="S442" s="244"/>
      <c r="T442" s="246"/>
      <c r="U442" s="246"/>
      <c r="V442" s="244"/>
      <c r="W442" s="247"/>
      <c r="X442" s="248"/>
      <c r="Y442" s="244"/>
      <c r="Z442" s="244"/>
      <c r="AA442" s="244"/>
      <c r="AB442" s="244"/>
      <c r="AC442" s="249"/>
      <c r="AD442" s="249"/>
      <c r="AE442" s="244"/>
      <c r="AF442" s="244"/>
      <c r="AG442" s="244"/>
      <c r="AH442" s="244"/>
      <c r="AI442" s="244"/>
      <c r="AJ442" s="244"/>
      <c r="AK442" s="250"/>
      <c r="AL442" s="244"/>
      <c r="AM442" s="244"/>
      <c r="AN442" s="244"/>
      <c r="AO442" s="251"/>
      <c r="AP442" s="244"/>
      <c r="AQ442" s="244"/>
      <c r="AR442" s="244"/>
      <c r="AS442" s="244"/>
      <c r="AT442" s="252"/>
      <c r="AU442" s="244"/>
      <c r="AV442" s="244"/>
      <c r="AW442" s="244"/>
      <c r="AX442" s="25"/>
      <c r="AY442" s="244"/>
      <c r="AZ442" s="244"/>
      <c r="BA442" s="244"/>
      <c r="BB442" s="244"/>
      <c r="BC442" s="244"/>
      <c r="BD442" s="244"/>
      <c r="BE442" s="244"/>
      <c r="BF442" s="244"/>
      <c r="BG442" s="244"/>
      <c r="BH442" s="244"/>
      <c r="BI442" s="244"/>
      <c r="BJ442" s="242"/>
      <c r="BK442" s="242"/>
      <c r="BL442" s="244"/>
      <c r="BM442" s="244"/>
      <c r="BN442" s="244"/>
      <c r="BO442" s="244"/>
      <c r="BP442" s="244"/>
      <c r="BQ442" s="244"/>
      <c r="BR442" s="244"/>
      <c r="BS442" s="244"/>
      <c r="BT442" s="244"/>
      <c r="BU442" s="242"/>
      <c r="BV442" s="244"/>
    </row>
    <row r="443" customFormat="false" ht="13.8" hidden="false" customHeight="false" outlineLevel="0" collapsed="false">
      <c r="A443" s="241"/>
      <c r="B443" s="242"/>
      <c r="C443" s="242"/>
      <c r="D443" s="242"/>
      <c r="E443" s="242"/>
      <c r="F443" s="242"/>
      <c r="G443" s="244"/>
      <c r="H443" s="244"/>
      <c r="I443" s="244"/>
      <c r="J443" s="245"/>
      <c r="K443" s="244"/>
      <c r="L443" s="244"/>
      <c r="M443" s="244"/>
      <c r="N443" s="244"/>
      <c r="O443" s="244"/>
      <c r="P443" s="244"/>
      <c r="Q443" s="244"/>
      <c r="R443" s="244"/>
      <c r="S443" s="244"/>
      <c r="T443" s="246"/>
      <c r="U443" s="246"/>
      <c r="V443" s="244"/>
      <c r="W443" s="247"/>
      <c r="X443" s="248"/>
      <c r="Y443" s="244"/>
      <c r="Z443" s="244"/>
      <c r="AA443" s="244"/>
      <c r="AB443" s="244"/>
      <c r="AC443" s="249"/>
      <c r="AD443" s="249"/>
      <c r="AE443" s="244"/>
      <c r="AF443" s="244"/>
      <c r="AG443" s="244"/>
      <c r="AH443" s="244"/>
      <c r="AI443" s="244"/>
      <c r="AJ443" s="244"/>
      <c r="AK443" s="250"/>
      <c r="AL443" s="244"/>
      <c r="AM443" s="244"/>
      <c r="AN443" s="244"/>
      <c r="AO443" s="251"/>
      <c r="AP443" s="244"/>
      <c r="AQ443" s="244"/>
      <c r="AR443" s="244"/>
      <c r="AS443" s="244"/>
      <c r="AT443" s="252"/>
      <c r="AU443" s="244"/>
      <c r="AV443" s="244"/>
      <c r="AW443" s="244"/>
      <c r="AX443" s="25"/>
      <c r="AY443" s="244"/>
      <c r="AZ443" s="244"/>
      <c r="BA443" s="244"/>
      <c r="BB443" s="244"/>
      <c r="BC443" s="244"/>
      <c r="BD443" s="244"/>
      <c r="BE443" s="244"/>
      <c r="BF443" s="244"/>
      <c r="BG443" s="244"/>
      <c r="BH443" s="244"/>
      <c r="BI443" s="244"/>
      <c r="BJ443" s="242"/>
      <c r="BK443" s="242"/>
      <c r="BL443" s="244"/>
      <c r="BM443" s="244"/>
      <c r="BN443" s="244"/>
      <c r="BO443" s="244"/>
      <c r="BP443" s="244"/>
      <c r="BQ443" s="244"/>
      <c r="BR443" s="244"/>
      <c r="BS443" s="244"/>
      <c r="BT443" s="244"/>
      <c r="BU443" s="242"/>
      <c r="BV443" s="244"/>
    </row>
    <row r="444" customFormat="false" ht="13.8" hidden="false" customHeight="false" outlineLevel="0" collapsed="false">
      <c r="A444" s="241"/>
      <c r="B444" s="242"/>
      <c r="C444" s="242"/>
      <c r="D444" s="242"/>
      <c r="E444" s="242"/>
      <c r="F444" s="242"/>
      <c r="G444" s="244"/>
      <c r="H444" s="244"/>
      <c r="I444" s="244"/>
      <c r="J444" s="245"/>
      <c r="K444" s="244"/>
      <c r="L444" s="244"/>
      <c r="M444" s="244"/>
      <c r="N444" s="244"/>
      <c r="O444" s="244"/>
      <c r="P444" s="244"/>
      <c r="Q444" s="244"/>
      <c r="R444" s="244"/>
      <c r="S444" s="244"/>
      <c r="T444" s="246"/>
      <c r="U444" s="246"/>
      <c r="V444" s="244"/>
      <c r="W444" s="247"/>
      <c r="X444" s="248"/>
      <c r="Y444" s="244"/>
      <c r="Z444" s="244"/>
      <c r="AA444" s="244"/>
      <c r="AB444" s="244"/>
      <c r="AC444" s="249"/>
      <c r="AD444" s="249"/>
      <c r="AE444" s="244"/>
      <c r="AF444" s="244"/>
      <c r="AG444" s="244"/>
      <c r="AH444" s="244"/>
      <c r="AI444" s="244"/>
      <c r="AJ444" s="244"/>
      <c r="AK444" s="250"/>
      <c r="AL444" s="244"/>
      <c r="AM444" s="244"/>
      <c r="AN444" s="244"/>
      <c r="AO444" s="251"/>
      <c r="AP444" s="244"/>
      <c r="AQ444" s="244"/>
      <c r="AR444" s="244"/>
      <c r="AS444" s="244"/>
      <c r="AT444" s="252"/>
      <c r="AU444" s="244"/>
      <c r="AV444" s="244"/>
      <c r="AW444" s="244"/>
      <c r="AX444" s="25"/>
      <c r="AY444" s="244"/>
      <c r="AZ444" s="244"/>
      <c r="BA444" s="244"/>
      <c r="BB444" s="244"/>
      <c r="BC444" s="244"/>
      <c r="BD444" s="244"/>
      <c r="BE444" s="244"/>
      <c r="BF444" s="244"/>
      <c r="BG444" s="244"/>
      <c r="BH444" s="244"/>
      <c r="BI444" s="244"/>
      <c r="BJ444" s="242"/>
      <c r="BK444" s="242"/>
      <c r="BL444" s="244"/>
      <c r="BM444" s="244"/>
      <c r="BN444" s="244"/>
      <c r="BO444" s="244"/>
      <c r="BP444" s="244"/>
      <c r="BQ444" s="244"/>
      <c r="BR444" s="244"/>
      <c r="BS444" s="244"/>
      <c r="BT444" s="244"/>
      <c r="BU444" s="242"/>
      <c r="BV444" s="244"/>
    </row>
    <row r="445" customFormat="false" ht="13.8" hidden="false" customHeight="false" outlineLevel="0" collapsed="false">
      <c r="A445" s="241"/>
      <c r="B445" s="242"/>
      <c r="C445" s="242"/>
      <c r="D445" s="242"/>
      <c r="E445" s="242"/>
      <c r="F445" s="242"/>
      <c r="G445" s="244"/>
      <c r="H445" s="244"/>
      <c r="I445" s="244"/>
      <c r="J445" s="245"/>
      <c r="K445" s="244"/>
      <c r="L445" s="244"/>
      <c r="M445" s="244"/>
      <c r="N445" s="244"/>
      <c r="O445" s="244"/>
      <c r="P445" s="244"/>
      <c r="Q445" s="244"/>
      <c r="R445" s="244"/>
      <c r="S445" s="244"/>
      <c r="T445" s="246"/>
      <c r="U445" s="246"/>
      <c r="V445" s="244"/>
      <c r="W445" s="247"/>
      <c r="X445" s="248"/>
      <c r="Y445" s="244"/>
      <c r="Z445" s="244"/>
      <c r="AA445" s="244"/>
      <c r="AB445" s="244"/>
      <c r="AC445" s="249"/>
      <c r="AD445" s="249"/>
      <c r="AE445" s="244"/>
      <c r="AF445" s="244"/>
      <c r="AG445" s="244"/>
      <c r="AH445" s="244"/>
      <c r="AI445" s="244"/>
      <c r="AJ445" s="244"/>
      <c r="AK445" s="250"/>
      <c r="AL445" s="244"/>
      <c r="AM445" s="244"/>
      <c r="AN445" s="244"/>
      <c r="AO445" s="251"/>
      <c r="AP445" s="244"/>
      <c r="AQ445" s="244"/>
      <c r="AR445" s="244"/>
      <c r="AS445" s="244"/>
      <c r="AT445" s="252"/>
      <c r="AU445" s="244"/>
      <c r="AV445" s="244"/>
      <c r="AW445" s="244"/>
      <c r="AX445" s="25"/>
      <c r="AY445" s="244"/>
      <c r="AZ445" s="244"/>
      <c r="BA445" s="244"/>
      <c r="BB445" s="244"/>
      <c r="BC445" s="244"/>
      <c r="BD445" s="244"/>
      <c r="BE445" s="244"/>
      <c r="BF445" s="244"/>
      <c r="BG445" s="244"/>
      <c r="BH445" s="244"/>
      <c r="BI445" s="244"/>
      <c r="BJ445" s="242"/>
      <c r="BK445" s="242"/>
      <c r="BL445" s="244"/>
      <c r="BM445" s="244"/>
      <c r="BN445" s="244"/>
      <c r="BO445" s="244"/>
      <c r="BP445" s="244"/>
      <c r="BQ445" s="244"/>
      <c r="BR445" s="244"/>
      <c r="BS445" s="244"/>
      <c r="BT445" s="244"/>
      <c r="BU445" s="242"/>
      <c r="BV445" s="244"/>
    </row>
    <row r="446" customFormat="false" ht="13.8" hidden="false" customHeight="false" outlineLevel="0" collapsed="false">
      <c r="A446" s="241"/>
      <c r="B446" s="242"/>
      <c r="C446" s="242"/>
      <c r="D446" s="242"/>
      <c r="E446" s="242"/>
      <c r="F446" s="242"/>
      <c r="G446" s="244"/>
      <c r="H446" s="244"/>
      <c r="I446" s="244"/>
      <c r="J446" s="245"/>
      <c r="K446" s="244"/>
      <c r="L446" s="244"/>
      <c r="M446" s="244"/>
      <c r="N446" s="244"/>
      <c r="O446" s="244"/>
      <c r="P446" s="244"/>
      <c r="Q446" s="244"/>
      <c r="R446" s="244"/>
      <c r="S446" s="244"/>
      <c r="T446" s="246"/>
      <c r="U446" s="246"/>
      <c r="V446" s="244"/>
      <c r="W446" s="247"/>
      <c r="X446" s="248"/>
      <c r="Y446" s="244"/>
      <c r="Z446" s="244"/>
      <c r="AA446" s="244"/>
      <c r="AB446" s="244"/>
      <c r="AC446" s="249"/>
      <c r="AD446" s="249"/>
      <c r="AE446" s="244"/>
      <c r="AF446" s="244"/>
      <c r="AG446" s="244"/>
      <c r="AH446" s="244"/>
      <c r="AI446" s="244"/>
      <c r="AJ446" s="244"/>
      <c r="AK446" s="250"/>
      <c r="AL446" s="244"/>
      <c r="AM446" s="244"/>
      <c r="AN446" s="244"/>
      <c r="AO446" s="251"/>
      <c r="AP446" s="244"/>
      <c r="AQ446" s="244"/>
      <c r="AR446" s="244"/>
      <c r="AS446" s="244"/>
      <c r="AT446" s="252"/>
      <c r="AU446" s="244"/>
      <c r="AV446" s="244"/>
      <c r="AW446" s="244"/>
      <c r="AX446" s="25"/>
      <c r="AY446" s="244"/>
      <c r="AZ446" s="244"/>
      <c r="BA446" s="244"/>
      <c r="BB446" s="244"/>
      <c r="BC446" s="244"/>
      <c r="BD446" s="244"/>
      <c r="BE446" s="244"/>
      <c r="BF446" s="244"/>
      <c r="BG446" s="244"/>
      <c r="BH446" s="244"/>
      <c r="BI446" s="244"/>
      <c r="BJ446" s="242"/>
      <c r="BK446" s="242"/>
      <c r="BL446" s="244"/>
      <c r="BM446" s="244"/>
      <c r="BN446" s="244"/>
      <c r="BO446" s="244"/>
      <c r="BP446" s="244"/>
      <c r="BQ446" s="244"/>
      <c r="BR446" s="244"/>
      <c r="BS446" s="244"/>
      <c r="BT446" s="244"/>
      <c r="BU446" s="242"/>
      <c r="BV446" s="244"/>
    </row>
    <row r="447" customFormat="false" ht="13.8" hidden="false" customHeight="false" outlineLevel="0" collapsed="false">
      <c r="A447" s="241"/>
      <c r="B447" s="242"/>
      <c r="C447" s="242"/>
      <c r="D447" s="242"/>
      <c r="E447" s="242"/>
      <c r="F447" s="242"/>
      <c r="G447" s="244"/>
      <c r="H447" s="244"/>
      <c r="I447" s="244"/>
      <c r="J447" s="245"/>
      <c r="K447" s="244"/>
      <c r="L447" s="244"/>
      <c r="M447" s="244"/>
      <c r="N447" s="244"/>
      <c r="O447" s="244"/>
      <c r="P447" s="244"/>
      <c r="Q447" s="244"/>
      <c r="R447" s="244"/>
      <c r="S447" s="244"/>
      <c r="T447" s="246"/>
      <c r="U447" s="246"/>
      <c r="V447" s="244"/>
      <c r="W447" s="247"/>
      <c r="X447" s="248"/>
      <c r="Y447" s="244"/>
      <c r="Z447" s="244"/>
      <c r="AA447" s="244"/>
      <c r="AB447" s="244"/>
      <c r="AC447" s="249"/>
      <c r="AD447" s="249"/>
      <c r="AE447" s="244"/>
      <c r="AF447" s="244"/>
      <c r="AG447" s="244"/>
      <c r="AH447" s="244"/>
      <c r="AI447" s="244"/>
      <c r="AJ447" s="244"/>
      <c r="AK447" s="250"/>
      <c r="AL447" s="244"/>
      <c r="AM447" s="244"/>
      <c r="AN447" s="244"/>
      <c r="AO447" s="251"/>
      <c r="AP447" s="244"/>
      <c r="AQ447" s="244"/>
      <c r="AR447" s="244"/>
      <c r="AS447" s="244"/>
      <c r="AT447" s="252"/>
      <c r="AU447" s="244"/>
      <c r="AV447" s="244"/>
      <c r="AW447" s="244"/>
      <c r="AX447" s="25"/>
      <c r="AY447" s="244"/>
      <c r="AZ447" s="244"/>
      <c r="BA447" s="244"/>
      <c r="BB447" s="244"/>
      <c r="BC447" s="244"/>
      <c r="BD447" s="244"/>
      <c r="BE447" s="244"/>
      <c r="BF447" s="244"/>
      <c r="BG447" s="244"/>
      <c r="BH447" s="244"/>
      <c r="BI447" s="244"/>
      <c r="BJ447" s="242"/>
      <c r="BK447" s="242"/>
      <c r="BL447" s="244"/>
      <c r="BM447" s="244"/>
      <c r="BN447" s="244"/>
      <c r="BO447" s="244"/>
      <c r="BP447" s="244"/>
      <c r="BQ447" s="244"/>
      <c r="BR447" s="244"/>
      <c r="BS447" s="244"/>
      <c r="BT447" s="244"/>
      <c r="BU447" s="242"/>
      <c r="BV447" s="244"/>
    </row>
    <row r="448" customFormat="false" ht="13.8" hidden="false" customHeight="false" outlineLevel="0" collapsed="false">
      <c r="A448" s="241"/>
      <c r="B448" s="242"/>
      <c r="C448" s="242"/>
      <c r="D448" s="242"/>
      <c r="E448" s="242"/>
      <c r="F448" s="242"/>
      <c r="G448" s="244"/>
      <c r="H448" s="244"/>
      <c r="I448" s="244"/>
      <c r="J448" s="245"/>
      <c r="K448" s="244"/>
      <c r="L448" s="244"/>
      <c r="M448" s="244"/>
      <c r="N448" s="244"/>
      <c r="O448" s="244"/>
      <c r="P448" s="244"/>
      <c r="Q448" s="244"/>
      <c r="R448" s="244"/>
      <c r="S448" s="244"/>
      <c r="T448" s="246"/>
      <c r="U448" s="246"/>
      <c r="V448" s="244"/>
      <c r="W448" s="247"/>
      <c r="X448" s="248"/>
      <c r="Y448" s="244"/>
      <c r="Z448" s="244"/>
      <c r="AA448" s="244"/>
      <c r="AB448" s="244"/>
      <c r="AC448" s="249"/>
      <c r="AD448" s="249"/>
      <c r="AE448" s="244"/>
      <c r="AF448" s="244"/>
      <c r="AG448" s="244"/>
      <c r="AH448" s="244"/>
      <c r="AI448" s="244"/>
      <c r="AJ448" s="244"/>
      <c r="AK448" s="250"/>
      <c r="AL448" s="244"/>
      <c r="AM448" s="244"/>
      <c r="AN448" s="244"/>
      <c r="AO448" s="251"/>
      <c r="AP448" s="244"/>
      <c r="AQ448" s="244"/>
      <c r="AR448" s="244"/>
      <c r="AS448" s="244"/>
      <c r="AT448" s="252"/>
      <c r="AU448" s="244"/>
      <c r="AV448" s="244"/>
      <c r="AW448" s="244"/>
      <c r="AX448" s="25"/>
      <c r="AY448" s="244"/>
      <c r="AZ448" s="244"/>
      <c r="BA448" s="244"/>
      <c r="BB448" s="244"/>
      <c r="BC448" s="244"/>
      <c r="BD448" s="244"/>
      <c r="BE448" s="244"/>
      <c r="BF448" s="244"/>
      <c r="BG448" s="244"/>
      <c r="BH448" s="244"/>
      <c r="BI448" s="244"/>
      <c r="BJ448" s="242"/>
      <c r="BK448" s="242"/>
      <c r="BL448" s="244"/>
      <c r="BM448" s="244"/>
      <c r="BN448" s="244"/>
      <c r="BO448" s="244"/>
      <c r="BP448" s="244"/>
      <c r="BQ448" s="244"/>
      <c r="BR448" s="244"/>
      <c r="BS448" s="244"/>
      <c r="BT448" s="244"/>
      <c r="BU448" s="242"/>
      <c r="BV448" s="244"/>
    </row>
    <row r="449" customFormat="false" ht="13.8" hidden="false" customHeight="false" outlineLevel="0" collapsed="false">
      <c r="A449" s="241"/>
      <c r="B449" s="242"/>
      <c r="C449" s="242"/>
      <c r="D449" s="242"/>
      <c r="E449" s="242"/>
      <c r="F449" s="242"/>
      <c r="G449" s="244"/>
      <c r="H449" s="244"/>
      <c r="I449" s="244"/>
      <c r="J449" s="245"/>
      <c r="K449" s="244"/>
      <c r="L449" s="244"/>
      <c r="M449" s="244"/>
      <c r="N449" s="244"/>
      <c r="O449" s="244"/>
      <c r="P449" s="244"/>
      <c r="Q449" s="244"/>
      <c r="R449" s="244"/>
      <c r="S449" s="244"/>
      <c r="T449" s="246"/>
      <c r="U449" s="246"/>
      <c r="V449" s="244"/>
      <c r="W449" s="247"/>
      <c r="X449" s="248"/>
      <c r="Y449" s="244"/>
      <c r="Z449" s="244"/>
      <c r="AA449" s="244"/>
      <c r="AB449" s="244"/>
      <c r="AC449" s="249"/>
      <c r="AD449" s="249"/>
      <c r="AE449" s="244"/>
      <c r="AF449" s="244"/>
      <c r="AG449" s="244"/>
      <c r="AH449" s="244"/>
      <c r="AI449" s="244"/>
      <c r="AJ449" s="244"/>
      <c r="AK449" s="250"/>
      <c r="AL449" s="244"/>
      <c r="AM449" s="244"/>
      <c r="AN449" s="244"/>
      <c r="AO449" s="251"/>
      <c r="AP449" s="244"/>
      <c r="AQ449" s="244"/>
      <c r="AR449" s="244"/>
      <c r="AS449" s="244"/>
      <c r="AT449" s="252"/>
      <c r="AU449" s="244"/>
      <c r="AV449" s="244"/>
      <c r="AW449" s="244"/>
      <c r="AX449" s="25"/>
      <c r="AY449" s="244"/>
      <c r="AZ449" s="244"/>
      <c r="BA449" s="244"/>
      <c r="BB449" s="244"/>
      <c r="BC449" s="244"/>
      <c r="BD449" s="244"/>
      <c r="BE449" s="244"/>
      <c r="BF449" s="244"/>
      <c r="BG449" s="244"/>
      <c r="BH449" s="244"/>
      <c r="BI449" s="244"/>
      <c r="BJ449" s="242"/>
      <c r="BK449" s="242"/>
      <c r="BL449" s="244"/>
      <c r="BM449" s="244"/>
      <c r="BN449" s="244"/>
      <c r="BO449" s="244"/>
      <c r="BP449" s="244"/>
      <c r="BQ449" s="244"/>
      <c r="BR449" s="244"/>
      <c r="BS449" s="244"/>
      <c r="BT449" s="244"/>
      <c r="BU449" s="242"/>
      <c r="BV449" s="244"/>
    </row>
    <row r="450" customFormat="false" ht="13.8" hidden="false" customHeight="false" outlineLevel="0" collapsed="false">
      <c r="A450" s="241"/>
      <c r="B450" s="242"/>
      <c r="C450" s="242"/>
      <c r="D450" s="242"/>
      <c r="E450" s="242"/>
      <c r="F450" s="242"/>
      <c r="G450" s="244"/>
      <c r="H450" s="244"/>
      <c r="I450" s="244"/>
      <c r="J450" s="245"/>
      <c r="K450" s="244"/>
      <c r="L450" s="244"/>
      <c r="M450" s="244"/>
      <c r="N450" s="244"/>
      <c r="O450" s="244"/>
      <c r="P450" s="244"/>
      <c r="Q450" s="244"/>
      <c r="R450" s="244"/>
      <c r="S450" s="244"/>
      <c r="T450" s="246"/>
      <c r="U450" s="246"/>
      <c r="V450" s="244"/>
      <c r="W450" s="247"/>
      <c r="X450" s="248"/>
      <c r="Y450" s="244"/>
      <c r="Z450" s="244"/>
      <c r="AA450" s="244"/>
      <c r="AB450" s="244"/>
      <c r="AC450" s="249"/>
      <c r="AD450" s="249"/>
      <c r="AE450" s="244"/>
      <c r="AF450" s="244"/>
      <c r="AG450" s="244"/>
      <c r="AH450" s="244"/>
      <c r="AI450" s="244"/>
      <c r="AJ450" s="244"/>
      <c r="AK450" s="250"/>
      <c r="AL450" s="244"/>
      <c r="AM450" s="244"/>
      <c r="AN450" s="244"/>
      <c r="AO450" s="251"/>
      <c r="AP450" s="244"/>
      <c r="AQ450" s="244"/>
      <c r="AR450" s="244"/>
      <c r="AS450" s="244"/>
      <c r="AT450" s="252"/>
      <c r="AU450" s="244"/>
      <c r="AV450" s="244"/>
      <c r="AW450" s="244"/>
      <c r="AX450" s="25"/>
      <c r="AY450" s="244"/>
      <c r="AZ450" s="244"/>
      <c r="BA450" s="244"/>
      <c r="BB450" s="244"/>
      <c r="BC450" s="244"/>
      <c r="BD450" s="244"/>
      <c r="BE450" s="244"/>
      <c r="BF450" s="244"/>
      <c r="BG450" s="244"/>
      <c r="BH450" s="244"/>
      <c r="BI450" s="244"/>
      <c r="BJ450" s="242"/>
      <c r="BK450" s="242"/>
      <c r="BL450" s="244"/>
      <c r="BM450" s="244"/>
      <c r="BN450" s="244"/>
      <c r="BO450" s="244"/>
      <c r="BP450" s="244"/>
      <c r="BQ450" s="244"/>
      <c r="BR450" s="244"/>
      <c r="BS450" s="244"/>
      <c r="BT450" s="244"/>
      <c r="BU450" s="242"/>
      <c r="BV450" s="244"/>
    </row>
    <row r="451" customFormat="false" ht="13.8" hidden="false" customHeight="false" outlineLevel="0" collapsed="false">
      <c r="A451" s="241"/>
      <c r="B451" s="242"/>
      <c r="C451" s="242"/>
      <c r="D451" s="242"/>
      <c r="E451" s="242"/>
      <c r="F451" s="242"/>
      <c r="G451" s="244"/>
      <c r="H451" s="244"/>
      <c r="I451" s="244"/>
      <c r="J451" s="245"/>
      <c r="K451" s="244"/>
      <c r="L451" s="244"/>
      <c r="M451" s="244"/>
      <c r="N451" s="244"/>
      <c r="O451" s="244"/>
      <c r="P451" s="244"/>
      <c r="Q451" s="244"/>
      <c r="R451" s="244"/>
      <c r="S451" s="244"/>
      <c r="T451" s="246"/>
      <c r="U451" s="246"/>
      <c r="V451" s="244"/>
      <c r="W451" s="247"/>
      <c r="X451" s="248"/>
      <c r="Y451" s="244"/>
      <c r="Z451" s="244"/>
      <c r="AA451" s="244"/>
      <c r="AB451" s="244"/>
      <c r="AC451" s="249"/>
      <c r="AD451" s="249"/>
      <c r="AE451" s="244"/>
      <c r="AF451" s="244"/>
      <c r="AG451" s="244"/>
      <c r="AH451" s="244"/>
      <c r="AI451" s="244"/>
      <c r="AJ451" s="244"/>
      <c r="AK451" s="250"/>
      <c r="AL451" s="244"/>
      <c r="AM451" s="244"/>
      <c r="AN451" s="244"/>
      <c r="AO451" s="251"/>
      <c r="AP451" s="244"/>
      <c r="AQ451" s="244"/>
      <c r="AR451" s="244"/>
      <c r="AS451" s="244"/>
      <c r="AT451" s="252"/>
      <c r="AU451" s="244"/>
      <c r="AV451" s="244"/>
      <c r="AW451" s="244"/>
      <c r="AX451" s="25"/>
      <c r="AY451" s="244"/>
      <c r="AZ451" s="244"/>
      <c r="BA451" s="244"/>
      <c r="BB451" s="244"/>
      <c r="BC451" s="244"/>
      <c r="BD451" s="244"/>
      <c r="BE451" s="244"/>
      <c r="BF451" s="244"/>
      <c r="BG451" s="244"/>
      <c r="BH451" s="244"/>
      <c r="BI451" s="244"/>
      <c r="BJ451" s="242"/>
      <c r="BK451" s="242"/>
      <c r="BL451" s="244"/>
      <c r="BM451" s="244"/>
      <c r="BN451" s="244"/>
      <c r="BO451" s="244"/>
      <c r="BP451" s="244"/>
      <c r="BQ451" s="244"/>
      <c r="BR451" s="244"/>
      <c r="BS451" s="244"/>
      <c r="BT451" s="244"/>
      <c r="BU451" s="242"/>
      <c r="BV451" s="244"/>
    </row>
    <row r="452" customFormat="false" ht="13.8" hidden="false" customHeight="false" outlineLevel="0" collapsed="false">
      <c r="A452" s="241"/>
      <c r="B452" s="242"/>
      <c r="C452" s="242"/>
      <c r="D452" s="242"/>
      <c r="E452" s="242"/>
      <c r="F452" s="242"/>
      <c r="G452" s="244"/>
      <c r="H452" s="244"/>
      <c r="I452" s="244"/>
      <c r="J452" s="245"/>
      <c r="K452" s="244"/>
      <c r="L452" s="244"/>
      <c r="M452" s="244"/>
      <c r="N452" s="244"/>
      <c r="O452" s="244"/>
      <c r="P452" s="244"/>
      <c r="Q452" s="244"/>
      <c r="R452" s="244"/>
      <c r="S452" s="244"/>
      <c r="T452" s="246"/>
      <c r="U452" s="246"/>
      <c r="V452" s="244"/>
      <c r="W452" s="247"/>
      <c r="X452" s="248"/>
      <c r="Y452" s="244"/>
      <c r="Z452" s="244"/>
      <c r="AA452" s="244"/>
      <c r="AB452" s="244"/>
      <c r="AC452" s="249"/>
      <c r="AD452" s="249"/>
      <c r="AE452" s="244"/>
      <c r="AF452" s="244"/>
      <c r="AG452" s="244"/>
      <c r="AH452" s="244"/>
      <c r="AI452" s="244"/>
      <c r="AJ452" s="244"/>
      <c r="AK452" s="250"/>
      <c r="AL452" s="244"/>
      <c r="AM452" s="244"/>
      <c r="AN452" s="244"/>
      <c r="AO452" s="251"/>
      <c r="AP452" s="244"/>
      <c r="AQ452" s="244"/>
      <c r="AR452" s="244"/>
      <c r="AS452" s="244"/>
      <c r="AT452" s="252"/>
      <c r="AU452" s="244"/>
      <c r="AV452" s="244"/>
      <c r="AW452" s="244"/>
      <c r="AX452" s="25"/>
      <c r="AY452" s="244"/>
      <c r="AZ452" s="244"/>
      <c r="BA452" s="244"/>
      <c r="BB452" s="244"/>
      <c r="BC452" s="244"/>
      <c r="BD452" s="244"/>
      <c r="BE452" s="244"/>
      <c r="BF452" s="244"/>
      <c r="BG452" s="244"/>
      <c r="BH452" s="244"/>
      <c r="BI452" s="244"/>
      <c r="BJ452" s="242"/>
      <c r="BK452" s="242"/>
      <c r="BL452" s="244"/>
      <c r="BM452" s="244"/>
      <c r="BN452" s="244"/>
      <c r="BO452" s="244"/>
      <c r="BP452" s="244"/>
      <c r="BQ452" s="244"/>
      <c r="BR452" s="244"/>
      <c r="BS452" s="244"/>
      <c r="BT452" s="244"/>
      <c r="BU452" s="242"/>
      <c r="BV452" s="244"/>
    </row>
    <row r="453" customFormat="false" ht="13.8" hidden="false" customHeight="false" outlineLevel="0" collapsed="false">
      <c r="A453" s="241"/>
      <c r="B453" s="242"/>
      <c r="C453" s="242"/>
      <c r="D453" s="242"/>
      <c r="E453" s="242"/>
      <c r="F453" s="242"/>
      <c r="G453" s="244"/>
      <c r="H453" s="244"/>
      <c r="I453" s="244"/>
      <c r="J453" s="245"/>
      <c r="K453" s="244"/>
      <c r="L453" s="244"/>
      <c r="M453" s="244"/>
      <c r="N453" s="244"/>
      <c r="O453" s="244"/>
      <c r="P453" s="244"/>
      <c r="Q453" s="244"/>
      <c r="R453" s="244"/>
      <c r="S453" s="244"/>
      <c r="T453" s="246"/>
      <c r="U453" s="246"/>
      <c r="V453" s="244"/>
      <c r="W453" s="247"/>
      <c r="X453" s="248"/>
      <c r="Y453" s="244"/>
      <c r="Z453" s="244"/>
      <c r="AA453" s="244"/>
      <c r="AB453" s="244"/>
      <c r="AC453" s="249"/>
      <c r="AD453" s="249"/>
      <c r="AE453" s="244"/>
      <c r="AF453" s="244"/>
      <c r="AG453" s="244"/>
      <c r="AH453" s="244"/>
      <c r="AI453" s="244"/>
      <c r="AJ453" s="244"/>
      <c r="AK453" s="250"/>
      <c r="AL453" s="244"/>
      <c r="AM453" s="244"/>
      <c r="AN453" s="244"/>
      <c r="AO453" s="251"/>
      <c r="AP453" s="244"/>
      <c r="AQ453" s="244"/>
      <c r="AR453" s="244"/>
      <c r="AS453" s="244"/>
      <c r="AT453" s="252"/>
      <c r="AU453" s="244"/>
      <c r="AV453" s="244"/>
      <c r="AW453" s="244"/>
      <c r="AX453" s="25"/>
      <c r="AY453" s="244"/>
      <c r="AZ453" s="244"/>
      <c r="BA453" s="244"/>
      <c r="BB453" s="244"/>
      <c r="BC453" s="244"/>
      <c r="BD453" s="244"/>
      <c r="BE453" s="244"/>
      <c r="BF453" s="244"/>
      <c r="BG453" s="244"/>
      <c r="BH453" s="244"/>
      <c r="BI453" s="244"/>
      <c r="BJ453" s="242"/>
      <c r="BK453" s="242"/>
      <c r="BL453" s="244"/>
      <c r="BM453" s="244"/>
      <c r="BN453" s="244"/>
      <c r="BO453" s="244"/>
      <c r="BP453" s="244"/>
      <c r="BQ453" s="244"/>
      <c r="BR453" s="244"/>
      <c r="BS453" s="244"/>
      <c r="BT453" s="244"/>
      <c r="BU453" s="242"/>
      <c r="BV453" s="244"/>
    </row>
    <row r="454" customFormat="false" ht="13.8" hidden="false" customHeight="false" outlineLevel="0" collapsed="false">
      <c r="A454" s="241"/>
      <c r="B454" s="242"/>
      <c r="C454" s="242"/>
      <c r="D454" s="242"/>
      <c r="E454" s="242"/>
      <c r="F454" s="242"/>
      <c r="G454" s="244"/>
      <c r="H454" s="244"/>
      <c r="I454" s="244"/>
      <c r="J454" s="245"/>
      <c r="K454" s="244"/>
      <c r="L454" s="244"/>
      <c r="M454" s="244"/>
      <c r="N454" s="244"/>
      <c r="O454" s="244"/>
      <c r="P454" s="244"/>
      <c r="Q454" s="244"/>
      <c r="R454" s="244"/>
      <c r="S454" s="244"/>
      <c r="T454" s="246"/>
      <c r="U454" s="246"/>
      <c r="V454" s="244"/>
      <c r="W454" s="247"/>
      <c r="X454" s="248"/>
      <c r="Y454" s="244"/>
      <c r="Z454" s="244"/>
      <c r="AA454" s="244"/>
      <c r="AB454" s="244"/>
      <c r="AC454" s="249"/>
      <c r="AD454" s="249"/>
      <c r="AE454" s="244"/>
      <c r="AF454" s="244"/>
      <c r="AG454" s="244"/>
      <c r="AH454" s="244"/>
      <c r="AI454" s="244"/>
      <c r="AJ454" s="244"/>
      <c r="AK454" s="250"/>
      <c r="AL454" s="244"/>
      <c r="AM454" s="244"/>
      <c r="AN454" s="244"/>
      <c r="AO454" s="251"/>
      <c r="AP454" s="244"/>
      <c r="AQ454" s="244"/>
      <c r="AR454" s="244"/>
      <c r="AS454" s="244"/>
      <c r="AT454" s="252"/>
      <c r="AU454" s="244"/>
      <c r="AV454" s="244"/>
      <c r="AW454" s="244"/>
      <c r="AX454" s="25"/>
      <c r="AY454" s="244"/>
      <c r="AZ454" s="244"/>
      <c r="BA454" s="244"/>
      <c r="BB454" s="244"/>
      <c r="BC454" s="244"/>
      <c r="BD454" s="244"/>
      <c r="BE454" s="244"/>
      <c r="BF454" s="244"/>
      <c r="BG454" s="244"/>
      <c r="BH454" s="244"/>
      <c r="BI454" s="244"/>
      <c r="BJ454" s="242"/>
      <c r="BK454" s="242"/>
      <c r="BL454" s="244"/>
      <c r="BM454" s="244"/>
      <c r="BN454" s="244"/>
      <c r="BO454" s="244"/>
      <c r="BP454" s="244"/>
      <c r="BQ454" s="244"/>
      <c r="BR454" s="244"/>
      <c r="BS454" s="244"/>
      <c r="BT454" s="244"/>
      <c r="BU454" s="242"/>
      <c r="BV454" s="244"/>
    </row>
    <row r="455" customFormat="false" ht="13.8" hidden="false" customHeight="false" outlineLevel="0" collapsed="false">
      <c r="A455" s="241"/>
      <c r="B455" s="242"/>
      <c r="C455" s="242"/>
      <c r="D455" s="242"/>
      <c r="E455" s="242"/>
      <c r="F455" s="242"/>
      <c r="G455" s="244"/>
      <c r="H455" s="244"/>
      <c r="I455" s="244"/>
      <c r="J455" s="245"/>
      <c r="K455" s="244"/>
      <c r="L455" s="244"/>
      <c r="M455" s="244"/>
      <c r="N455" s="244"/>
      <c r="O455" s="244"/>
      <c r="P455" s="244"/>
      <c r="Q455" s="244"/>
      <c r="R455" s="244"/>
      <c r="S455" s="244"/>
      <c r="T455" s="246"/>
      <c r="U455" s="246"/>
      <c r="V455" s="244"/>
      <c r="W455" s="247"/>
      <c r="X455" s="248"/>
      <c r="Y455" s="244"/>
      <c r="Z455" s="244"/>
      <c r="AA455" s="244"/>
      <c r="AB455" s="244"/>
      <c r="AC455" s="249"/>
      <c r="AD455" s="249"/>
      <c r="AE455" s="244"/>
      <c r="AF455" s="244"/>
      <c r="AG455" s="244"/>
      <c r="AH455" s="244"/>
      <c r="AI455" s="244"/>
      <c r="AJ455" s="244"/>
      <c r="AK455" s="250"/>
      <c r="AL455" s="244"/>
      <c r="AM455" s="244"/>
      <c r="AN455" s="244"/>
      <c r="AO455" s="251"/>
      <c r="AP455" s="244"/>
      <c r="AQ455" s="244"/>
      <c r="AR455" s="244"/>
      <c r="AS455" s="244"/>
      <c r="AT455" s="252"/>
      <c r="AU455" s="244"/>
      <c r="AV455" s="244"/>
      <c r="AW455" s="244"/>
      <c r="AX455" s="25"/>
      <c r="AY455" s="244"/>
      <c r="AZ455" s="244"/>
      <c r="BA455" s="244"/>
      <c r="BB455" s="244"/>
      <c r="BC455" s="244"/>
      <c r="BD455" s="244"/>
      <c r="BE455" s="244"/>
      <c r="BF455" s="244"/>
      <c r="BG455" s="244"/>
      <c r="BH455" s="244"/>
      <c r="BI455" s="244"/>
      <c r="BJ455" s="242"/>
      <c r="BK455" s="242"/>
      <c r="BL455" s="244"/>
      <c r="BM455" s="244"/>
      <c r="BN455" s="244"/>
      <c r="BO455" s="244"/>
      <c r="BP455" s="244"/>
      <c r="BQ455" s="244"/>
      <c r="BR455" s="244"/>
      <c r="BS455" s="244"/>
      <c r="BT455" s="244"/>
      <c r="BU455" s="242"/>
      <c r="BV455" s="244"/>
    </row>
    <row r="456" customFormat="false" ht="13.8" hidden="false" customHeight="false" outlineLevel="0" collapsed="false">
      <c r="A456" s="241"/>
      <c r="B456" s="242"/>
      <c r="C456" s="242"/>
      <c r="D456" s="242"/>
      <c r="E456" s="242"/>
      <c r="F456" s="242"/>
      <c r="G456" s="244"/>
      <c r="H456" s="244"/>
      <c r="I456" s="244"/>
      <c r="J456" s="245"/>
      <c r="K456" s="244"/>
      <c r="L456" s="244"/>
      <c r="M456" s="244"/>
      <c r="N456" s="244"/>
      <c r="O456" s="244"/>
      <c r="P456" s="244"/>
      <c r="Q456" s="244"/>
      <c r="R456" s="244"/>
      <c r="S456" s="244"/>
      <c r="T456" s="246"/>
      <c r="U456" s="246"/>
      <c r="V456" s="244"/>
      <c r="W456" s="247"/>
      <c r="X456" s="248"/>
      <c r="Y456" s="244"/>
      <c r="Z456" s="244"/>
      <c r="AA456" s="244"/>
      <c r="AB456" s="244"/>
      <c r="AC456" s="249"/>
      <c r="AD456" s="249"/>
      <c r="AE456" s="244"/>
      <c r="AF456" s="244"/>
      <c r="AG456" s="244"/>
      <c r="AH456" s="244"/>
      <c r="AI456" s="244"/>
      <c r="AJ456" s="244"/>
      <c r="AK456" s="250"/>
      <c r="AL456" s="244"/>
      <c r="AM456" s="244"/>
      <c r="AN456" s="244"/>
      <c r="AO456" s="251"/>
      <c r="AP456" s="244"/>
      <c r="AQ456" s="244"/>
      <c r="AR456" s="244"/>
      <c r="AS456" s="244"/>
      <c r="AT456" s="252"/>
      <c r="AU456" s="244"/>
      <c r="AV456" s="244"/>
      <c r="AW456" s="244"/>
      <c r="AX456" s="25"/>
      <c r="AY456" s="244"/>
      <c r="AZ456" s="244"/>
      <c r="BA456" s="244"/>
      <c r="BB456" s="244"/>
      <c r="BC456" s="244"/>
      <c r="BD456" s="244"/>
      <c r="BE456" s="244"/>
      <c r="BF456" s="244"/>
      <c r="BG456" s="244"/>
      <c r="BH456" s="244"/>
      <c r="BI456" s="244"/>
      <c r="BJ456" s="242"/>
      <c r="BK456" s="242"/>
      <c r="BL456" s="244"/>
      <c r="BM456" s="244"/>
      <c r="BN456" s="244"/>
      <c r="BO456" s="244"/>
      <c r="BP456" s="244"/>
      <c r="BQ456" s="244"/>
      <c r="BR456" s="244"/>
      <c r="BS456" s="244"/>
      <c r="BT456" s="244"/>
      <c r="BU456" s="242"/>
      <c r="BV456" s="244"/>
    </row>
    <row r="457" customFormat="false" ht="13.8" hidden="false" customHeight="false" outlineLevel="0" collapsed="false">
      <c r="A457" s="241"/>
      <c r="B457" s="242"/>
      <c r="C457" s="242"/>
      <c r="D457" s="242"/>
      <c r="E457" s="242"/>
      <c r="F457" s="242"/>
      <c r="G457" s="244"/>
      <c r="H457" s="244"/>
      <c r="I457" s="244"/>
      <c r="J457" s="245"/>
      <c r="K457" s="244"/>
      <c r="L457" s="244"/>
      <c r="M457" s="244"/>
      <c r="N457" s="244"/>
      <c r="O457" s="244"/>
      <c r="P457" s="244"/>
      <c r="Q457" s="244"/>
      <c r="R457" s="244"/>
      <c r="S457" s="244"/>
      <c r="T457" s="246"/>
      <c r="U457" s="246"/>
      <c r="V457" s="244"/>
      <c r="W457" s="247"/>
      <c r="X457" s="248"/>
      <c r="Y457" s="244"/>
      <c r="Z457" s="244"/>
      <c r="AA457" s="244"/>
      <c r="AB457" s="244"/>
      <c r="AC457" s="249"/>
      <c r="AD457" s="249"/>
      <c r="AE457" s="244"/>
      <c r="AF457" s="244"/>
      <c r="AG457" s="244"/>
      <c r="AH457" s="244"/>
      <c r="AI457" s="244"/>
      <c r="AJ457" s="244"/>
      <c r="AK457" s="250"/>
      <c r="AL457" s="244"/>
      <c r="AM457" s="244"/>
      <c r="AN457" s="244"/>
      <c r="AO457" s="251"/>
      <c r="AP457" s="244"/>
      <c r="AQ457" s="244"/>
      <c r="AR457" s="244"/>
      <c r="AS457" s="244"/>
      <c r="AT457" s="252"/>
      <c r="AU457" s="244"/>
      <c r="AV457" s="244"/>
      <c r="AW457" s="244"/>
      <c r="AX457" s="25"/>
      <c r="AY457" s="244"/>
      <c r="AZ457" s="244"/>
      <c r="BA457" s="244"/>
      <c r="BB457" s="244"/>
      <c r="BC457" s="244"/>
      <c r="BD457" s="244"/>
      <c r="BE457" s="244"/>
      <c r="BF457" s="244"/>
      <c r="BG457" s="244"/>
      <c r="BH457" s="244"/>
      <c r="BI457" s="244"/>
      <c r="BJ457" s="242"/>
      <c r="BK457" s="242"/>
      <c r="BL457" s="244"/>
      <c r="BM457" s="244"/>
      <c r="BN457" s="244"/>
      <c r="BO457" s="244"/>
      <c r="BP457" s="244"/>
      <c r="BQ457" s="244"/>
      <c r="BR457" s="244"/>
      <c r="BS457" s="244"/>
      <c r="BT457" s="244"/>
      <c r="BU457" s="242"/>
      <c r="BV457" s="244"/>
    </row>
    <row r="458" customFormat="false" ht="13.8" hidden="false" customHeight="false" outlineLevel="0" collapsed="false">
      <c r="A458" s="241"/>
      <c r="B458" s="242"/>
      <c r="C458" s="242"/>
      <c r="D458" s="242"/>
      <c r="E458" s="242"/>
      <c r="F458" s="242"/>
      <c r="G458" s="244"/>
      <c r="H458" s="244"/>
      <c r="I458" s="244"/>
      <c r="J458" s="245"/>
      <c r="K458" s="244"/>
      <c r="L458" s="244"/>
      <c r="M458" s="244"/>
      <c r="N458" s="244"/>
      <c r="O458" s="244"/>
      <c r="P458" s="244"/>
      <c r="Q458" s="244"/>
      <c r="R458" s="244"/>
      <c r="S458" s="244"/>
      <c r="T458" s="246"/>
      <c r="U458" s="246"/>
      <c r="V458" s="244"/>
      <c r="W458" s="247"/>
      <c r="X458" s="248"/>
      <c r="Y458" s="244"/>
      <c r="Z458" s="244"/>
      <c r="AA458" s="244"/>
      <c r="AB458" s="244"/>
      <c r="AC458" s="249"/>
      <c r="AD458" s="249"/>
      <c r="AE458" s="244"/>
      <c r="AF458" s="244"/>
      <c r="AG458" s="244"/>
      <c r="AH458" s="244"/>
      <c r="AI458" s="244"/>
      <c r="AJ458" s="244"/>
      <c r="AK458" s="250"/>
      <c r="AL458" s="244"/>
      <c r="AM458" s="244"/>
      <c r="AN458" s="244"/>
      <c r="AO458" s="251"/>
      <c r="AP458" s="244"/>
      <c r="AQ458" s="244"/>
      <c r="AR458" s="244"/>
      <c r="AS458" s="244"/>
      <c r="AT458" s="252"/>
      <c r="AU458" s="244"/>
      <c r="AV458" s="244"/>
      <c r="AW458" s="244"/>
      <c r="AX458" s="25"/>
      <c r="AY458" s="244"/>
      <c r="AZ458" s="244"/>
      <c r="BA458" s="244"/>
      <c r="BB458" s="244"/>
      <c r="BC458" s="244"/>
      <c r="BD458" s="244"/>
      <c r="BE458" s="244"/>
      <c r="BF458" s="244"/>
      <c r="BG458" s="244"/>
      <c r="BH458" s="244"/>
      <c r="BI458" s="244"/>
      <c r="BJ458" s="242"/>
      <c r="BK458" s="242"/>
      <c r="BL458" s="244"/>
      <c r="BM458" s="244"/>
      <c r="BN458" s="244"/>
      <c r="BO458" s="244"/>
      <c r="BP458" s="244"/>
      <c r="BQ458" s="244"/>
      <c r="BR458" s="244"/>
      <c r="BS458" s="244"/>
      <c r="BT458" s="244"/>
      <c r="BU458" s="242"/>
      <c r="BV458" s="244"/>
    </row>
    <row r="459" customFormat="false" ht="13.8" hidden="false" customHeight="false" outlineLevel="0" collapsed="false">
      <c r="A459" s="241"/>
      <c r="B459" s="242"/>
      <c r="C459" s="242"/>
      <c r="D459" s="242"/>
      <c r="E459" s="242"/>
      <c r="F459" s="242"/>
      <c r="G459" s="244"/>
      <c r="H459" s="244"/>
      <c r="I459" s="244"/>
      <c r="J459" s="245"/>
      <c r="K459" s="244"/>
      <c r="L459" s="244"/>
      <c r="M459" s="244"/>
      <c r="N459" s="244"/>
      <c r="O459" s="244"/>
      <c r="P459" s="244"/>
      <c r="Q459" s="244"/>
      <c r="R459" s="244"/>
      <c r="S459" s="244"/>
      <c r="T459" s="246"/>
      <c r="U459" s="246"/>
      <c r="V459" s="244"/>
      <c r="W459" s="247"/>
      <c r="X459" s="248"/>
      <c r="Y459" s="244"/>
      <c r="Z459" s="244"/>
      <c r="AA459" s="244"/>
      <c r="AB459" s="244"/>
      <c r="AC459" s="249"/>
      <c r="AD459" s="249"/>
      <c r="AE459" s="244"/>
      <c r="AF459" s="244"/>
      <c r="AG459" s="244"/>
      <c r="AH459" s="244"/>
      <c r="AI459" s="244"/>
      <c r="AJ459" s="244"/>
      <c r="AK459" s="250"/>
      <c r="AL459" s="244"/>
      <c r="AM459" s="244"/>
      <c r="AN459" s="244"/>
      <c r="AO459" s="251"/>
      <c r="AP459" s="244"/>
      <c r="AQ459" s="244"/>
      <c r="AR459" s="244"/>
      <c r="AS459" s="244"/>
      <c r="AT459" s="252"/>
      <c r="AU459" s="244"/>
      <c r="AV459" s="244"/>
      <c r="AW459" s="244"/>
      <c r="AX459" s="25"/>
      <c r="AY459" s="244"/>
      <c r="AZ459" s="244"/>
      <c r="BA459" s="244"/>
      <c r="BB459" s="244"/>
      <c r="BC459" s="244"/>
      <c r="BD459" s="244"/>
      <c r="BE459" s="244"/>
      <c r="BF459" s="244"/>
      <c r="BG459" s="244"/>
      <c r="BH459" s="244"/>
      <c r="BI459" s="244"/>
      <c r="BJ459" s="242"/>
      <c r="BK459" s="242"/>
      <c r="BL459" s="244"/>
      <c r="BM459" s="244"/>
      <c r="BN459" s="244"/>
      <c r="BO459" s="244"/>
      <c r="BP459" s="244"/>
      <c r="BQ459" s="244"/>
      <c r="BR459" s="244"/>
      <c r="BS459" s="244"/>
      <c r="BT459" s="244"/>
      <c r="BU459" s="242"/>
      <c r="BV459" s="244"/>
    </row>
    <row r="460" customFormat="false" ht="13.8" hidden="false" customHeight="false" outlineLevel="0" collapsed="false">
      <c r="A460" s="241"/>
      <c r="B460" s="242"/>
      <c r="C460" s="242"/>
      <c r="D460" s="242"/>
      <c r="E460" s="242"/>
      <c r="F460" s="242"/>
      <c r="G460" s="244"/>
      <c r="H460" s="244"/>
      <c r="I460" s="244"/>
      <c r="J460" s="245"/>
      <c r="K460" s="244"/>
      <c r="L460" s="244"/>
      <c r="M460" s="244"/>
      <c r="N460" s="244"/>
      <c r="O460" s="244"/>
      <c r="P460" s="244"/>
      <c r="Q460" s="244"/>
      <c r="R460" s="244"/>
      <c r="S460" s="244"/>
      <c r="T460" s="246"/>
      <c r="U460" s="246"/>
      <c r="V460" s="244"/>
      <c r="W460" s="247"/>
      <c r="X460" s="248"/>
      <c r="Y460" s="244"/>
      <c r="Z460" s="244"/>
      <c r="AA460" s="244"/>
      <c r="AB460" s="244"/>
      <c r="AC460" s="249"/>
      <c r="AD460" s="249"/>
      <c r="AE460" s="244"/>
      <c r="AF460" s="244"/>
      <c r="AG460" s="244"/>
      <c r="AH460" s="244"/>
      <c r="AI460" s="244"/>
      <c r="AJ460" s="244"/>
      <c r="AK460" s="250"/>
      <c r="AL460" s="244"/>
      <c r="AM460" s="244"/>
      <c r="AN460" s="244"/>
      <c r="AO460" s="251"/>
      <c r="AP460" s="244"/>
      <c r="AQ460" s="244"/>
      <c r="AR460" s="244"/>
      <c r="AS460" s="244"/>
      <c r="AT460" s="252"/>
      <c r="AU460" s="244"/>
      <c r="AV460" s="244"/>
      <c r="AW460" s="244"/>
      <c r="AX460" s="25"/>
      <c r="AY460" s="244"/>
      <c r="AZ460" s="244"/>
      <c r="BA460" s="244"/>
      <c r="BB460" s="244"/>
      <c r="BC460" s="244"/>
      <c r="BD460" s="244"/>
      <c r="BE460" s="244"/>
      <c r="BF460" s="244"/>
      <c r="BG460" s="244"/>
      <c r="BH460" s="244"/>
      <c r="BI460" s="244"/>
      <c r="BJ460" s="242"/>
      <c r="BK460" s="242"/>
      <c r="BL460" s="244"/>
      <c r="BM460" s="244"/>
      <c r="BN460" s="244"/>
      <c r="BO460" s="244"/>
      <c r="BP460" s="244"/>
      <c r="BQ460" s="244"/>
      <c r="BR460" s="244"/>
      <c r="BS460" s="244"/>
      <c r="BT460" s="244"/>
      <c r="BU460" s="242"/>
      <c r="BV460" s="244"/>
    </row>
    <row r="461" customFormat="false" ht="13.8" hidden="false" customHeight="false" outlineLevel="0" collapsed="false">
      <c r="A461" s="241"/>
      <c r="B461" s="242"/>
      <c r="C461" s="242"/>
      <c r="D461" s="242"/>
      <c r="E461" s="242"/>
      <c r="F461" s="242"/>
      <c r="G461" s="244"/>
      <c r="H461" s="244"/>
      <c r="I461" s="244"/>
      <c r="J461" s="245"/>
      <c r="K461" s="244"/>
      <c r="L461" s="244"/>
      <c r="M461" s="244"/>
      <c r="N461" s="244"/>
      <c r="O461" s="244"/>
      <c r="P461" s="244"/>
      <c r="Q461" s="244"/>
      <c r="R461" s="244"/>
      <c r="S461" s="244"/>
      <c r="T461" s="246"/>
      <c r="U461" s="246"/>
      <c r="V461" s="244"/>
      <c r="W461" s="247"/>
      <c r="X461" s="248"/>
      <c r="Y461" s="244"/>
      <c r="Z461" s="244"/>
      <c r="AA461" s="244"/>
      <c r="AB461" s="244"/>
      <c r="AC461" s="249"/>
      <c r="AD461" s="249"/>
      <c r="AE461" s="244"/>
      <c r="AF461" s="244"/>
      <c r="AG461" s="244"/>
      <c r="AH461" s="244"/>
      <c r="AI461" s="244"/>
      <c r="AJ461" s="244"/>
      <c r="AK461" s="250"/>
      <c r="AL461" s="244"/>
      <c r="AM461" s="244"/>
      <c r="AN461" s="244"/>
      <c r="AO461" s="251"/>
      <c r="AP461" s="244"/>
      <c r="AQ461" s="244"/>
      <c r="AR461" s="244"/>
      <c r="AS461" s="244"/>
      <c r="AT461" s="252"/>
      <c r="AU461" s="244"/>
      <c r="AV461" s="244"/>
      <c r="AW461" s="244"/>
      <c r="AX461" s="25"/>
      <c r="AY461" s="244"/>
      <c r="AZ461" s="244"/>
      <c r="BA461" s="244"/>
      <c r="BB461" s="244"/>
      <c r="BC461" s="244"/>
      <c r="BD461" s="244"/>
      <c r="BE461" s="244"/>
      <c r="BF461" s="244"/>
      <c r="BG461" s="244"/>
      <c r="BH461" s="244"/>
      <c r="BI461" s="244"/>
      <c r="BJ461" s="242"/>
      <c r="BK461" s="242"/>
      <c r="BL461" s="244"/>
      <c r="BM461" s="244"/>
      <c r="BN461" s="244"/>
      <c r="BO461" s="244"/>
      <c r="BP461" s="244"/>
      <c r="BQ461" s="244"/>
      <c r="BR461" s="244"/>
      <c r="BS461" s="244"/>
      <c r="BT461" s="244"/>
      <c r="BU461" s="242"/>
      <c r="BV461" s="244"/>
    </row>
    <row r="462" customFormat="false" ht="13.8" hidden="false" customHeight="false" outlineLevel="0" collapsed="false">
      <c r="A462" s="241"/>
      <c r="B462" s="242"/>
      <c r="C462" s="242"/>
      <c r="D462" s="242"/>
      <c r="E462" s="242"/>
      <c r="F462" s="242"/>
      <c r="G462" s="244"/>
      <c r="H462" s="244"/>
      <c r="I462" s="244"/>
      <c r="J462" s="245"/>
      <c r="K462" s="244"/>
      <c r="L462" s="244"/>
      <c r="M462" s="244"/>
      <c r="N462" s="244"/>
      <c r="O462" s="244"/>
      <c r="P462" s="244"/>
      <c r="Q462" s="244"/>
      <c r="R462" s="244"/>
      <c r="S462" s="244"/>
      <c r="T462" s="246"/>
      <c r="U462" s="246"/>
      <c r="V462" s="244"/>
      <c r="W462" s="247"/>
      <c r="X462" s="248"/>
      <c r="Y462" s="244"/>
      <c r="Z462" s="244"/>
      <c r="AA462" s="244"/>
      <c r="AB462" s="244"/>
      <c r="AC462" s="249"/>
      <c r="AD462" s="249"/>
      <c r="AE462" s="244"/>
      <c r="AF462" s="244"/>
      <c r="AG462" s="244"/>
      <c r="AH462" s="244"/>
      <c r="AI462" s="244"/>
      <c r="AJ462" s="244"/>
      <c r="AK462" s="250"/>
      <c r="AL462" s="244"/>
      <c r="AM462" s="244"/>
      <c r="AN462" s="244"/>
      <c r="AO462" s="251"/>
      <c r="AP462" s="244"/>
      <c r="AQ462" s="244"/>
      <c r="AR462" s="244"/>
      <c r="AS462" s="244"/>
      <c r="AT462" s="252"/>
      <c r="AU462" s="244"/>
      <c r="AV462" s="244"/>
      <c r="AW462" s="244"/>
      <c r="AX462" s="25"/>
      <c r="AY462" s="244"/>
      <c r="AZ462" s="244"/>
      <c r="BA462" s="244"/>
      <c r="BB462" s="244"/>
      <c r="BC462" s="244"/>
      <c r="BD462" s="244"/>
      <c r="BE462" s="244"/>
      <c r="BF462" s="244"/>
      <c r="BG462" s="244"/>
      <c r="BH462" s="244"/>
      <c r="BI462" s="244"/>
      <c r="BJ462" s="242"/>
      <c r="BK462" s="242"/>
      <c r="BL462" s="244"/>
      <c r="BM462" s="244"/>
      <c r="BN462" s="244"/>
      <c r="BO462" s="244"/>
      <c r="BP462" s="244"/>
      <c r="BQ462" s="244"/>
      <c r="BR462" s="244"/>
      <c r="BS462" s="244"/>
      <c r="BT462" s="244"/>
      <c r="BU462" s="242"/>
      <c r="BV462" s="244"/>
    </row>
    <row r="463" customFormat="false" ht="13.8" hidden="false" customHeight="false" outlineLevel="0" collapsed="false">
      <c r="A463" s="241"/>
      <c r="B463" s="242"/>
      <c r="C463" s="242"/>
      <c r="D463" s="242"/>
      <c r="E463" s="242"/>
      <c r="F463" s="242"/>
      <c r="G463" s="244"/>
      <c r="H463" s="244"/>
      <c r="I463" s="244"/>
      <c r="J463" s="245"/>
      <c r="K463" s="244"/>
      <c r="L463" s="244"/>
      <c r="M463" s="244"/>
      <c r="N463" s="244"/>
      <c r="O463" s="244"/>
      <c r="P463" s="244"/>
      <c r="Q463" s="244"/>
      <c r="R463" s="244"/>
      <c r="S463" s="244"/>
      <c r="T463" s="246"/>
      <c r="U463" s="246"/>
      <c r="V463" s="244"/>
      <c r="W463" s="247"/>
      <c r="X463" s="248"/>
      <c r="Y463" s="244"/>
      <c r="Z463" s="244"/>
      <c r="AA463" s="244"/>
      <c r="AB463" s="244"/>
      <c r="AC463" s="249"/>
      <c r="AD463" s="249"/>
      <c r="AE463" s="244"/>
      <c r="AF463" s="244"/>
      <c r="AG463" s="244"/>
      <c r="AH463" s="244"/>
      <c r="AI463" s="244"/>
      <c r="AJ463" s="244"/>
      <c r="AK463" s="250"/>
      <c r="AL463" s="244"/>
      <c r="AM463" s="244"/>
      <c r="AN463" s="244"/>
      <c r="AO463" s="251"/>
      <c r="AP463" s="244"/>
      <c r="AQ463" s="244"/>
      <c r="AR463" s="244"/>
      <c r="AS463" s="244"/>
      <c r="AT463" s="252"/>
      <c r="AU463" s="244"/>
      <c r="AV463" s="244"/>
      <c r="AW463" s="244"/>
      <c r="AX463" s="25"/>
      <c r="AY463" s="244"/>
      <c r="AZ463" s="244"/>
      <c r="BA463" s="244"/>
      <c r="BB463" s="244"/>
      <c r="BC463" s="244"/>
      <c r="BD463" s="244"/>
      <c r="BE463" s="244"/>
      <c r="BF463" s="244"/>
      <c r="BG463" s="244"/>
      <c r="BH463" s="244"/>
      <c r="BI463" s="244"/>
      <c r="BJ463" s="242"/>
      <c r="BK463" s="242"/>
      <c r="BL463" s="244"/>
      <c r="BM463" s="244"/>
      <c r="BN463" s="244"/>
      <c r="BO463" s="244"/>
      <c r="BP463" s="244"/>
      <c r="BQ463" s="244"/>
      <c r="BR463" s="244"/>
      <c r="BS463" s="244"/>
      <c r="BT463" s="244"/>
      <c r="BU463" s="242"/>
      <c r="BV463" s="244"/>
    </row>
    <row r="464" customFormat="false" ht="13.8" hidden="false" customHeight="false" outlineLevel="0" collapsed="false">
      <c r="A464" s="241"/>
      <c r="B464" s="242"/>
      <c r="C464" s="242"/>
      <c r="D464" s="242"/>
      <c r="E464" s="242"/>
      <c r="F464" s="242"/>
      <c r="G464" s="244"/>
      <c r="H464" s="244"/>
      <c r="I464" s="244"/>
      <c r="J464" s="245"/>
      <c r="K464" s="244"/>
      <c r="L464" s="244"/>
      <c r="M464" s="244"/>
      <c r="N464" s="244"/>
      <c r="O464" s="244"/>
      <c r="P464" s="244"/>
      <c r="Q464" s="244"/>
      <c r="R464" s="244"/>
      <c r="S464" s="244"/>
      <c r="T464" s="246"/>
      <c r="U464" s="246"/>
      <c r="V464" s="244"/>
      <c r="W464" s="247"/>
      <c r="X464" s="248"/>
      <c r="Y464" s="244"/>
      <c r="Z464" s="244"/>
      <c r="AA464" s="244"/>
      <c r="AB464" s="244"/>
      <c r="AC464" s="249"/>
      <c r="AD464" s="249"/>
      <c r="AE464" s="244"/>
      <c r="AF464" s="244"/>
      <c r="AG464" s="244"/>
      <c r="AH464" s="244"/>
      <c r="AI464" s="244"/>
      <c r="AJ464" s="244"/>
      <c r="AK464" s="250"/>
      <c r="AL464" s="244"/>
      <c r="AM464" s="244"/>
      <c r="AN464" s="244"/>
      <c r="AO464" s="251"/>
      <c r="AP464" s="244"/>
      <c r="AQ464" s="244"/>
      <c r="AR464" s="244"/>
      <c r="AS464" s="244"/>
      <c r="AT464" s="252"/>
      <c r="AU464" s="244"/>
      <c r="AV464" s="244"/>
      <c r="AW464" s="244"/>
      <c r="AX464" s="25"/>
      <c r="AY464" s="244"/>
      <c r="AZ464" s="244"/>
      <c r="BA464" s="244"/>
      <c r="BB464" s="244"/>
      <c r="BC464" s="244"/>
      <c r="BD464" s="244"/>
      <c r="BE464" s="244"/>
      <c r="BF464" s="244"/>
      <c r="BG464" s="244"/>
      <c r="BH464" s="244"/>
      <c r="BI464" s="244"/>
      <c r="BJ464" s="242"/>
      <c r="BK464" s="242"/>
      <c r="BL464" s="244"/>
      <c r="BM464" s="244"/>
      <c r="BN464" s="244"/>
      <c r="BO464" s="244"/>
      <c r="BP464" s="244"/>
      <c r="BQ464" s="244"/>
      <c r="BR464" s="244"/>
      <c r="BS464" s="244"/>
      <c r="BT464" s="244"/>
      <c r="BU464" s="242"/>
      <c r="BV464" s="244"/>
    </row>
    <row r="465" customFormat="false" ht="13.8" hidden="false" customHeight="false" outlineLevel="0" collapsed="false">
      <c r="A465" s="241"/>
      <c r="B465" s="242"/>
      <c r="C465" s="242"/>
      <c r="D465" s="242"/>
      <c r="E465" s="242"/>
      <c r="F465" s="242"/>
      <c r="G465" s="244"/>
      <c r="H465" s="244"/>
      <c r="I465" s="244"/>
      <c r="J465" s="245"/>
      <c r="K465" s="244"/>
      <c r="L465" s="244"/>
      <c r="M465" s="244"/>
      <c r="N465" s="244"/>
      <c r="O465" s="244"/>
      <c r="P465" s="244"/>
      <c r="Q465" s="244"/>
      <c r="R465" s="244"/>
      <c r="S465" s="244"/>
      <c r="T465" s="246"/>
      <c r="U465" s="246"/>
      <c r="V465" s="244"/>
      <c r="W465" s="247"/>
      <c r="X465" s="248"/>
      <c r="Y465" s="244"/>
      <c r="Z465" s="244"/>
      <c r="AA465" s="244"/>
      <c r="AB465" s="244"/>
      <c r="AC465" s="249"/>
      <c r="AD465" s="249"/>
      <c r="AE465" s="244"/>
      <c r="AF465" s="244"/>
      <c r="AG465" s="244"/>
      <c r="AH465" s="244"/>
      <c r="AI465" s="244"/>
      <c r="AJ465" s="244"/>
      <c r="AK465" s="250"/>
      <c r="AL465" s="244"/>
      <c r="AM465" s="244"/>
      <c r="AN465" s="244"/>
      <c r="AO465" s="251"/>
      <c r="AP465" s="244"/>
      <c r="AQ465" s="244"/>
      <c r="AR465" s="244"/>
      <c r="AS465" s="244"/>
      <c r="AT465" s="252"/>
      <c r="AU465" s="244"/>
      <c r="AV465" s="244"/>
      <c r="AW465" s="244"/>
      <c r="AX465" s="25"/>
      <c r="AY465" s="244"/>
      <c r="AZ465" s="244"/>
      <c r="BA465" s="244"/>
      <c r="BB465" s="244"/>
      <c r="BC465" s="244"/>
      <c r="BD465" s="244"/>
      <c r="BE465" s="244"/>
      <c r="BF465" s="244"/>
      <c r="BG465" s="244"/>
      <c r="BH465" s="244"/>
      <c r="BI465" s="244"/>
      <c r="BJ465" s="242"/>
      <c r="BK465" s="242"/>
      <c r="BL465" s="244"/>
      <c r="BM465" s="244"/>
      <c r="BN465" s="244"/>
      <c r="BO465" s="244"/>
      <c r="BP465" s="244"/>
      <c r="BQ465" s="244"/>
      <c r="BR465" s="244"/>
      <c r="BS465" s="244"/>
      <c r="BT465" s="244"/>
      <c r="BU465" s="242"/>
      <c r="BV465" s="244"/>
    </row>
    <row r="466" customFormat="false" ht="13.8" hidden="false" customHeight="false" outlineLevel="0" collapsed="false">
      <c r="A466" s="241"/>
      <c r="B466" s="242"/>
      <c r="C466" s="242"/>
      <c r="D466" s="242"/>
      <c r="E466" s="242"/>
      <c r="F466" s="242"/>
      <c r="G466" s="244"/>
      <c r="H466" s="244"/>
      <c r="I466" s="244"/>
      <c r="J466" s="245"/>
      <c r="K466" s="244"/>
      <c r="L466" s="244"/>
      <c r="M466" s="244"/>
      <c r="N466" s="244"/>
      <c r="O466" s="244"/>
      <c r="P466" s="244"/>
      <c r="Q466" s="244"/>
      <c r="R466" s="244"/>
      <c r="S466" s="244"/>
      <c r="T466" s="246"/>
      <c r="U466" s="246"/>
      <c r="V466" s="244"/>
      <c r="W466" s="247"/>
      <c r="X466" s="248"/>
      <c r="Y466" s="244"/>
      <c r="Z466" s="244"/>
      <c r="AA466" s="244"/>
      <c r="AB466" s="244"/>
      <c r="AC466" s="249"/>
      <c r="AD466" s="249"/>
      <c r="AE466" s="244"/>
      <c r="AF466" s="244"/>
      <c r="AG466" s="244"/>
      <c r="AH466" s="244"/>
      <c r="AI466" s="244"/>
      <c r="AJ466" s="244"/>
      <c r="AK466" s="250"/>
      <c r="AL466" s="244"/>
      <c r="AM466" s="244"/>
      <c r="AN466" s="244"/>
      <c r="AO466" s="251"/>
      <c r="AP466" s="244"/>
      <c r="AQ466" s="244"/>
      <c r="AR466" s="244"/>
      <c r="AS466" s="244"/>
      <c r="AT466" s="252"/>
      <c r="AU466" s="244"/>
      <c r="AV466" s="244"/>
      <c r="AW466" s="244"/>
      <c r="AX466" s="25"/>
      <c r="AY466" s="244"/>
      <c r="AZ466" s="244"/>
      <c r="BA466" s="244"/>
      <c r="BB466" s="244"/>
      <c r="BC466" s="244"/>
      <c r="BD466" s="244"/>
      <c r="BE466" s="244"/>
      <c r="BF466" s="244"/>
      <c r="BG466" s="244"/>
      <c r="BH466" s="244"/>
      <c r="BI466" s="244"/>
      <c r="BJ466" s="242"/>
      <c r="BK466" s="242"/>
      <c r="BL466" s="244"/>
      <c r="BM466" s="244"/>
      <c r="BN466" s="244"/>
      <c r="BO466" s="244"/>
      <c r="BP466" s="244"/>
      <c r="BQ466" s="244"/>
      <c r="BR466" s="244"/>
      <c r="BS466" s="244"/>
      <c r="BT466" s="244"/>
      <c r="BU466" s="242"/>
      <c r="BV466" s="244"/>
    </row>
    <row r="467" customFormat="false" ht="13.8" hidden="false" customHeight="false" outlineLevel="0" collapsed="false">
      <c r="A467" s="241"/>
      <c r="B467" s="242"/>
      <c r="C467" s="242"/>
      <c r="D467" s="242"/>
      <c r="E467" s="242"/>
      <c r="F467" s="242"/>
      <c r="G467" s="244"/>
      <c r="H467" s="244"/>
      <c r="I467" s="244"/>
      <c r="J467" s="245"/>
      <c r="K467" s="244"/>
      <c r="L467" s="244"/>
      <c r="M467" s="244"/>
      <c r="N467" s="244"/>
      <c r="O467" s="244"/>
      <c r="P467" s="244"/>
      <c r="Q467" s="244"/>
      <c r="R467" s="244"/>
      <c r="S467" s="244"/>
      <c r="T467" s="246"/>
      <c r="U467" s="246"/>
      <c r="V467" s="244"/>
      <c r="W467" s="247"/>
      <c r="X467" s="248"/>
      <c r="Y467" s="244"/>
      <c r="Z467" s="244"/>
      <c r="AA467" s="244"/>
      <c r="AB467" s="244"/>
      <c r="AC467" s="249"/>
      <c r="AD467" s="249"/>
      <c r="AE467" s="244"/>
      <c r="AF467" s="244"/>
      <c r="AG467" s="244"/>
      <c r="AH467" s="244"/>
      <c r="AI467" s="244"/>
      <c r="AJ467" s="244"/>
      <c r="AK467" s="250"/>
      <c r="AL467" s="244"/>
      <c r="AM467" s="244"/>
      <c r="AN467" s="244"/>
      <c r="AO467" s="251"/>
      <c r="AP467" s="244"/>
      <c r="AQ467" s="244"/>
      <c r="AR467" s="244"/>
      <c r="AS467" s="244"/>
      <c r="AT467" s="252"/>
      <c r="AU467" s="244"/>
      <c r="AV467" s="244"/>
      <c r="AW467" s="244"/>
      <c r="AX467" s="25"/>
      <c r="AY467" s="244"/>
      <c r="AZ467" s="244"/>
      <c r="BA467" s="244"/>
      <c r="BB467" s="244"/>
      <c r="BC467" s="244"/>
      <c r="BD467" s="244"/>
      <c r="BE467" s="244"/>
      <c r="BF467" s="244"/>
      <c r="BG467" s="244"/>
      <c r="BH467" s="244"/>
      <c r="BI467" s="244"/>
      <c r="BJ467" s="242"/>
      <c r="BK467" s="242"/>
      <c r="BL467" s="244"/>
      <c r="BM467" s="244"/>
      <c r="BN467" s="244"/>
      <c r="BO467" s="244"/>
      <c r="BP467" s="244"/>
      <c r="BQ467" s="244"/>
      <c r="BR467" s="244"/>
      <c r="BS467" s="244"/>
      <c r="BT467" s="244"/>
      <c r="BU467" s="242"/>
      <c r="BV467" s="244"/>
    </row>
    <row r="468" customFormat="false" ht="13.8" hidden="false" customHeight="false" outlineLevel="0" collapsed="false">
      <c r="A468" s="241"/>
      <c r="B468" s="242"/>
      <c r="C468" s="242"/>
      <c r="D468" s="242"/>
      <c r="E468" s="242"/>
      <c r="F468" s="242"/>
      <c r="G468" s="244"/>
      <c r="H468" s="244"/>
      <c r="I468" s="244"/>
      <c r="J468" s="245"/>
      <c r="K468" s="244"/>
      <c r="L468" s="244"/>
      <c r="M468" s="244"/>
      <c r="N468" s="244"/>
      <c r="O468" s="244"/>
      <c r="P468" s="244"/>
      <c r="Q468" s="244"/>
      <c r="R468" s="244"/>
      <c r="S468" s="244"/>
      <c r="T468" s="246"/>
      <c r="U468" s="246"/>
      <c r="V468" s="244"/>
      <c r="W468" s="247"/>
      <c r="X468" s="248"/>
      <c r="Y468" s="244"/>
      <c r="Z468" s="244"/>
      <c r="AA468" s="244"/>
      <c r="AB468" s="244"/>
      <c r="AC468" s="249"/>
      <c r="AD468" s="249"/>
      <c r="AE468" s="244"/>
      <c r="AF468" s="244"/>
      <c r="AG468" s="244"/>
      <c r="AH468" s="244"/>
      <c r="AI468" s="244"/>
      <c r="AJ468" s="244"/>
      <c r="AK468" s="250"/>
      <c r="AL468" s="244"/>
      <c r="AM468" s="244"/>
      <c r="AN468" s="244"/>
      <c r="AO468" s="251"/>
      <c r="AP468" s="244"/>
      <c r="AQ468" s="244"/>
      <c r="AR468" s="244"/>
      <c r="AS468" s="244"/>
      <c r="AT468" s="252"/>
      <c r="AU468" s="244"/>
      <c r="AV468" s="244"/>
      <c r="AW468" s="244"/>
      <c r="AX468" s="25"/>
      <c r="AY468" s="244"/>
      <c r="AZ468" s="244"/>
      <c r="BA468" s="244"/>
      <c r="BB468" s="244"/>
      <c r="BC468" s="244"/>
      <c r="BD468" s="244"/>
      <c r="BE468" s="244"/>
      <c r="BF468" s="244"/>
      <c r="BG468" s="244"/>
      <c r="BH468" s="244"/>
      <c r="BI468" s="244"/>
      <c r="BJ468" s="242"/>
      <c r="BK468" s="242"/>
      <c r="BL468" s="244"/>
      <c r="BM468" s="244"/>
      <c r="BN468" s="244"/>
      <c r="BO468" s="244"/>
      <c r="BP468" s="244"/>
      <c r="BQ468" s="244"/>
      <c r="BR468" s="244"/>
      <c r="BS468" s="244"/>
      <c r="BT468" s="244"/>
      <c r="BU468" s="242"/>
      <c r="BV468" s="244"/>
    </row>
    <row r="469" customFormat="false" ht="13.8" hidden="false" customHeight="false" outlineLevel="0" collapsed="false">
      <c r="A469" s="241"/>
      <c r="B469" s="242"/>
      <c r="C469" s="242"/>
      <c r="D469" s="242"/>
      <c r="E469" s="242"/>
      <c r="F469" s="242"/>
      <c r="G469" s="244"/>
      <c r="H469" s="244"/>
      <c r="I469" s="244"/>
      <c r="J469" s="245"/>
      <c r="K469" s="244"/>
      <c r="L469" s="244"/>
      <c r="M469" s="244"/>
      <c r="N469" s="244"/>
      <c r="O469" s="244"/>
      <c r="P469" s="244"/>
      <c r="Q469" s="244"/>
      <c r="R469" s="244"/>
      <c r="S469" s="244"/>
      <c r="T469" s="246"/>
      <c r="U469" s="246"/>
      <c r="V469" s="244"/>
      <c r="W469" s="247"/>
      <c r="X469" s="248"/>
      <c r="Y469" s="244"/>
      <c r="Z469" s="244"/>
      <c r="AA469" s="244"/>
      <c r="AB469" s="244"/>
      <c r="AC469" s="249"/>
      <c r="AD469" s="249"/>
      <c r="AE469" s="244"/>
      <c r="AF469" s="244"/>
      <c r="AG469" s="244"/>
      <c r="AH469" s="244"/>
      <c r="AI469" s="244"/>
      <c r="AJ469" s="244"/>
      <c r="AK469" s="250"/>
      <c r="AL469" s="244"/>
      <c r="AM469" s="244"/>
      <c r="AN469" s="244"/>
      <c r="AO469" s="251"/>
      <c r="AP469" s="244"/>
      <c r="AQ469" s="244"/>
      <c r="AR469" s="244"/>
      <c r="AS469" s="244"/>
      <c r="AT469" s="252"/>
      <c r="AU469" s="244"/>
      <c r="AV469" s="244"/>
      <c r="AW469" s="244"/>
      <c r="AX469" s="25"/>
      <c r="AY469" s="244"/>
      <c r="AZ469" s="244"/>
      <c r="BA469" s="244"/>
      <c r="BB469" s="244"/>
      <c r="BC469" s="244"/>
      <c r="BD469" s="244"/>
      <c r="BE469" s="244"/>
      <c r="BF469" s="244"/>
      <c r="BG469" s="244"/>
      <c r="BH469" s="244"/>
      <c r="BI469" s="244"/>
      <c r="BJ469" s="242"/>
      <c r="BK469" s="242"/>
      <c r="BL469" s="244"/>
      <c r="BM469" s="244"/>
      <c r="BN469" s="244"/>
      <c r="BO469" s="244"/>
      <c r="BP469" s="244"/>
      <c r="BQ469" s="244"/>
      <c r="BR469" s="244"/>
      <c r="BS469" s="244"/>
      <c r="BT469" s="244"/>
      <c r="BU469" s="242"/>
      <c r="BV469" s="244"/>
    </row>
    <row r="470" customFormat="false" ht="13.8" hidden="false" customHeight="false" outlineLevel="0" collapsed="false">
      <c r="A470" s="241"/>
      <c r="B470" s="242"/>
      <c r="C470" s="242"/>
      <c r="D470" s="242"/>
      <c r="E470" s="242"/>
      <c r="F470" s="242"/>
      <c r="G470" s="244"/>
      <c r="H470" s="244"/>
      <c r="I470" s="244"/>
      <c r="J470" s="245"/>
      <c r="K470" s="244"/>
      <c r="L470" s="244"/>
      <c r="M470" s="244"/>
      <c r="N470" s="244"/>
      <c r="O470" s="244"/>
      <c r="P470" s="244"/>
      <c r="Q470" s="244"/>
      <c r="R470" s="244"/>
      <c r="S470" s="244"/>
      <c r="T470" s="246"/>
      <c r="U470" s="246"/>
      <c r="V470" s="244"/>
      <c r="W470" s="247"/>
      <c r="X470" s="248"/>
      <c r="Y470" s="244"/>
      <c r="Z470" s="244"/>
      <c r="AA470" s="244"/>
      <c r="AB470" s="244"/>
      <c r="AC470" s="249"/>
      <c r="AD470" s="249"/>
      <c r="AE470" s="244"/>
      <c r="AF470" s="244"/>
      <c r="AG470" s="244"/>
      <c r="AH470" s="244"/>
      <c r="AI470" s="244"/>
      <c r="AJ470" s="244"/>
      <c r="AK470" s="250"/>
      <c r="AL470" s="244"/>
      <c r="AM470" s="244"/>
      <c r="AN470" s="244"/>
      <c r="AO470" s="251"/>
      <c r="AP470" s="244"/>
      <c r="AQ470" s="244"/>
      <c r="AR470" s="244"/>
      <c r="AS470" s="244"/>
      <c r="AT470" s="252"/>
      <c r="AU470" s="244"/>
      <c r="AV470" s="244"/>
      <c r="AW470" s="244"/>
      <c r="AX470" s="25"/>
      <c r="AY470" s="244"/>
      <c r="AZ470" s="244"/>
      <c r="BA470" s="244"/>
      <c r="BB470" s="244"/>
      <c r="BC470" s="244"/>
      <c r="BD470" s="244"/>
      <c r="BE470" s="244"/>
      <c r="BF470" s="244"/>
      <c r="BG470" s="244"/>
      <c r="BH470" s="244"/>
      <c r="BI470" s="244"/>
      <c r="BJ470" s="242"/>
      <c r="BK470" s="242"/>
      <c r="BL470" s="244"/>
      <c r="BM470" s="244"/>
      <c r="BN470" s="244"/>
      <c r="BO470" s="244"/>
      <c r="BP470" s="244"/>
      <c r="BQ470" s="244"/>
      <c r="BR470" s="244"/>
      <c r="BS470" s="244"/>
      <c r="BT470" s="244"/>
      <c r="BU470" s="242"/>
      <c r="BV470" s="244"/>
    </row>
    <row r="471" customFormat="false" ht="13.8" hidden="false" customHeight="false" outlineLevel="0" collapsed="false">
      <c r="A471" s="241"/>
      <c r="B471" s="242"/>
      <c r="C471" s="242"/>
      <c r="D471" s="242"/>
      <c r="E471" s="242"/>
      <c r="F471" s="242"/>
      <c r="G471" s="244"/>
      <c r="H471" s="244"/>
      <c r="I471" s="244"/>
      <c r="J471" s="245"/>
      <c r="K471" s="244"/>
      <c r="L471" s="244"/>
      <c r="M471" s="244"/>
      <c r="N471" s="244"/>
      <c r="O471" s="244"/>
      <c r="P471" s="244"/>
      <c r="Q471" s="244"/>
      <c r="R471" s="244"/>
      <c r="S471" s="244"/>
      <c r="T471" s="246"/>
      <c r="U471" s="246"/>
      <c r="V471" s="244"/>
      <c r="W471" s="247"/>
      <c r="X471" s="248"/>
      <c r="Y471" s="244"/>
      <c r="Z471" s="244"/>
      <c r="AA471" s="244"/>
      <c r="AB471" s="244"/>
      <c r="AC471" s="249"/>
      <c r="AD471" s="249"/>
      <c r="AE471" s="244"/>
      <c r="AF471" s="244"/>
      <c r="AG471" s="244"/>
      <c r="AH471" s="244"/>
      <c r="AI471" s="244"/>
      <c r="AJ471" s="244"/>
      <c r="AK471" s="250"/>
      <c r="AL471" s="244"/>
      <c r="AM471" s="244"/>
      <c r="AN471" s="244"/>
      <c r="AO471" s="251"/>
      <c r="AP471" s="244"/>
      <c r="AQ471" s="244"/>
      <c r="AR471" s="244"/>
      <c r="AS471" s="244"/>
      <c r="AT471" s="252"/>
      <c r="AU471" s="244"/>
      <c r="AV471" s="244"/>
      <c r="AW471" s="244"/>
      <c r="AX471" s="25"/>
      <c r="AY471" s="244"/>
      <c r="AZ471" s="244"/>
      <c r="BA471" s="244"/>
      <c r="BB471" s="244"/>
      <c r="BC471" s="244"/>
      <c r="BD471" s="244"/>
      <c r="BE471" s="244"/>
      <c r="BF471" s="244"/>
      <c r="BG471" s="244"/>
      <c r="BH471" s="244"/>
      <c r="BI471" s="244"/>
      <c r="BJ471" s="242"/>
      <c r="BK471" s="242"/>
      <c r="BL471" s="244"/>
      <c r="BM471" s="244"/>
      <c r="BN471" s="244"/>
      <c r="BO471" s="244"/>
      <c r="BP471" s="244"/>
      <c r="BQ471" s="244"/>
      <c r="BR471" s="244"/>
      <c r="BS471" s="244"/>
      <c r="BT471" s="244"/>
      <c r="BU471" s="242"/>
      <c r="BV471" s="244"/>
    </row>
    <row r="472" customFormat="false" ht="13.8" hidden="false" customHeight="false" outlineLevel="0" collapsed="false">
      <c r="A472" s="241"/>
      <c r="B472" s="242"/>
      <c r="C472" s="242"/>
      <c r="D472" s="242"/>
      <c r="E472" s="242"/>
      <c r="F472" s="242"/>
      <c r="G472" s="244"/>
      <c r="H472" s="244"/>
      <c r="I472" s="244"/>
      <c r="J472" s="245"/>
      <c r="K472" s="244"/>
      <c r="L472" s="244"/>
      <c r="M472" s="244"/>
      <c r="N472" s="244"/>
      <c r="O472" s="244"/>
      <c r="P472" s="244"/>
      <c r="Q472" s="244"/>
      <c r="R472" s="244"/>
      <c r="S472" s="244"/>
      <c r="T472" s="246"/>
      <c r="U472" s="246"/>
      <c r="V472" s="244"/>
      <c r="W472" s="247"/>
      <c r="X472" s="248"/>
      <c r="Y472" s="244"/>
      <c r="Z472" s="244"/>
      <c r="AA472" s="244"/>
      <c r="AB472" s="244"/>
      <c r="AC472" s="249"/>
      <c r="AD472" s="249"/>
      <c r="AE472" s="244"/>
      <c r="AF472" s="244"/>
      <c r="AG472" s="244"/>
      <c r="AH472" s="244"/>
      <c r="AI472" s="244"/>
      <c r="AJ472" s="244"/>
      <c r="AK472" s="250"/>
      <c r="AL472" s="244"/>
      <c r="AM472" s="244"/>
      <c r="AN472" s="244"/>
      <c r="AO472" s="251"/>
      <c r="AP472" s="244"/>
      <c r="AQ472" s="244"/>
      <c r="AR472" s="244"/>
      <c r="AS472" s="244"/>
      <c r="AT472" s="252"/>
      <c r="AU472" s="244"/>
      <c r="AV472" s="244"/>
      <c r="AW472" s="244"/>
      <c r="AX472" s="25"/>
      <c r="AY472" s="244"/>
      <c r="AZ472" s="244"/>
      <c r="BA472" s="244"/>
      <c r="BB472" s="244"/>
      <c r="BC472" s="244"/>
      <c r="BD472" s="244"/>
      <c r="BE472" s="244"/>
      <c r="BF472" s="244"/>
      <c r="BG472" s="244"/>
      <c r="BH472" s="244"/>
      <c r="BI472" s="244"/>
      <c r="BJ472" s="242"/>
      <c r="BK472" s="242"/>
      <c r="BL472" s="244"/>
      <c r="BM472" s="244"/>
      <c r="BN472" s="244"/>
      <c r="BO472" s="244"/>
      <c r="BP472" s="244"/>
      <c r="BQ472" s="244"/>
      <c r="BR472" s="244"/>
      <c r="BS472" s="244"/>
      <c r="BT472" s="244"/>
      <c r="BU472" s="242"/>
      <c r="BV472" s="244"/>
    </row>
    <row r="473" customFormat="false" ht="13.8" hidden="false" customHeight="false" outlineLevel="0" collapsed="false">
      <c r="A473" s="241"/>
      <c r="B473" s="242"/>
      <c r="C473" s="242"/>
      <c r="D473" s="242"/>
      <c r="E473" s="242"/>
      <c r="F473" s="242"/>
      <c r="G473" s="244"/>
      <c r="H473" s="244"/>
      <c r="I473" s="244"/>
      <c r="J473" s="245"/>
      <c r="K473" s="244"/>
      <c r="L473" s="244"/>
      <c r="M473" s="244"/>
      <c r="N473" s="244"/>
      <c r="O473" s="244"/>
      <c r="P473" s="244"/>
      <c r="Q473" s="244"/>
      <c r="R473" s="244"/>
      <c r="S473" s="244"/>
      <c r="T473" s="246"/>
      <c r="U473" s="246"/>
      <c r="V473" s="244"/>
      <c r="W473" s="247"/>
      <c r="X473" s="248"/>
      <c r="Y473" s="244"/>
      <c r="Z473" s="244"/>
      <c r="AA473" s="244"/>
      <c r="AB473" s="244"/>
      <c r="AC473" s="249"/>
      <c r="AD473" s="249"/>
      <c r="AE473" s="244"/>
      <c r="AF473" s="244"/>
      <c r="AG473" s="244"/>
      <c r="AH473" s="244"/>
      <c r="AI473" s="244"/>
      <c r="AJ473" s="244"/>
      <c r="AK473" s="250"/>
      <c r="AL473" s="244"/>
      <c r="AM473" s="244"/>
      <c r="AN473" s="244"/>
      <c r="AO473" s="251"/>
      <c r="AP473" s="244"/>
      <c r="AQ473" s="244"/>
      <c r="AR473" s="244"/>
      <c r="AS473" s="244"/>
      <c r="AT473" s="252"/>
      <c r="AU473" s="244"/>
      <c r="AV473" s="244"/>
      <c r="AW473" s="244"/>
      <c r="AX473" s="25"/>
      <c r="AY473" s="244"/>
      <c r="AZ473" s="244"/>
      <c r="BA473" s="244"/>
      <c r="BB473" s="244"/>
      <c r="BC473" s="244"/>
      <c r="BD473" s="244"/>
      <c r="BE473" s="244"/>
      <c r="BF473" s="244"/>
      <c r="BG473" s="244"/>
      <c r="BH473" s="244"/>
      <c r="BI473" s="244"/>
      <c r="BJ473" s="242"/>
      <c r="BK473" s="242"/>
      <c r="BL473" s="244"/>
      <c r="BM473" s="244"/>
      <c r="BN473" s="244"/>
      <c r="BO473" s="244"/>
      <c r="BP473" s="244"/>
      <c r="BQ473" s="244"/>
      <c r="BR473" s="244"/>
      <c r="BS473" s="244"/>
      <c r="BT473" s="244"/>
      <c r="BU473" s="242"/>
      <c r="BV473" s="244"/>
    </row>
    <row r="474" customFormat="false" ht="13.8" hidden="false" customHeight="false" outlineLevel="0" collapsed="false">
      <c r="A474" s="241"/>
      <c r="B474" s="242"/>
      <c r="C474" s="242"/>
      <c r="D474" s="242"/>
      <c r="E474" s="242"/>
      <c r="F474" s="242"/>
      <c r="G474" s="244"/>
      <c r="H474" s="244"/>
      <c r="I474" s="244"/>
      <c r="J474" s="245"/>
      <c r="K474" s="244"/>
      <c r="L474" s="244"/>
      <c r="M474" s="244"/>
      <c r="N474" s="244"/>
      <c r="O474" s="244"/>
      <c r="P474" s="244"/>
      <c r="Q474" s="244"/>
      <c r="R474" s="244"/>
      <c r="S474" s="244"/>
      <c r="T474" s="246"/>
      <c r="U474" s="246"/>
      <c r="V474" s="244"/>
      <c r="W474" s="247"/>
      <c r="X474" s="248"/>
      <c r="Y474" s="244"/>
      <c r="Z474" s="244"/>
      <c r="AA474" s="244"/>
      <c r="AB474" s="244"/>
      <c r="AC474" s="249"/>
      <c r="AD474" s="249"/>
      <c r="AE474" s="244"/>
      <c r="AF474" s="244"/>
      <c r="AG474" s="244"/>
      <c r="AH474" s="244"/>
      <c r="AI474" s="244"/>
      <c r="AJ474" s="244"/>
      <c r="AK474" s="250"/>
      <c r="AL474" s="244"/>
      <c r="AM474" s="244"/>
      <c r="AN474" s="244"/>
      <c r="AO474" s="251"/>
      <c r="AP474" s="244"/>
      <c r="AQ474" s="244"/>
      <c r="AR474" s="244"/>
      <c r="AS474" s="244"/>
      <c r="AT474" s="252"/>
      <c r="AU474" s="244"/>
      <c r="AV474" s="244"/>
      <c r="AW474" s="244"/>
      <c r="AX474" s="25"/>
      <c r="AY474" s="244"/>
      <c r="AZ474" s="244"/>
      <c r="BA474" s="244"/>
      <c r="BB474" s="244"/>
      <c r="BC474" s="244"/>
      <c r="BD474" s="244"/>
      <c r="BE474" s="244"/>
      <c r="BF474" s="244"/>
      <c r="BG474" s="244"/>
      <c r="BH474" s="244"/>
      <c r="BI474" s="244"/>
      <c r="BJ474" s="242"/>
      <c r="BK474" s="242"/>
      <c r="BL474" s="244"/>
      <c r="BM474" s="244"/>
      <c r="BN474" s="244"/>
      <c r="BO474" s="244"/>
      <c r="BP474" s="244"/>
      <c r="BQ474" s="244"/>
      <c r="BR474" s="244"/>
      <c r="BS474" s="244"/>
      <c r="BT474" s="244"/>
      <c r="BU474" s="242"/>
      <c r="BV474" s="244"/>
    </row>
    <row r="475" customFormat="false" ht="13.8" hidden="false" customHeight="false" outlineLevel="0" collapsed="false">
      <c r="A475" s="241"/>
      <c r="B475" s="242"/>
      <c r="C475" s="242"/>
      <c r="D475" s="242"/>
      <c r="E475" s="242"/>
      <c r="F475" s="242"/>
      <c r="G475" s="244"/>
      <c r="H475" s="244"/>
      <c r="I475" s="244"/>
      <c r="J475" s="245"/>
      <c r="K475" s="244"/>
      <c r="L475" s="244"/>
      <c r="M475" s="244"/>
      <c r="N475" s="244"/>
      <c r="O475" s="244"/>
      <c r="P475" s="244"/>
      <c r="Q475" s="244"/>
      <c r="R475" s="244"/>
      <c r="S475" s="244"/>
      <c r="T475" s="246"/>
      <c r="U475" s="246"/>
      <c r="V475" s="244"/>
      <c r="W475" s="247"/>
      <c r="X475" s="248"/>
      <c r="Y475" s="244"/>
      <c r="Z475" s="244"/>
      <c r="AA475" s="244"/>
      <c r="AB475" s="244"/>
      <c r="AC475" s="249"/>
      <c r="AD475" s="249"/>
      <c r="AE475" s="244"/>
      <c r="AF475" s="244"/>
      <c r="AG475" s="244"/>
      <c r="AH475" s="244"/>
      <c r="AI475" s="244"/>
      <c r="AJ475" s="244"/>
      <c r="AK475" s="250"/>
      <c r="AL475" s="244"/>
      <c r="AM475" s="244"/>
      <c r="AN475" s="244"/>
      <c r="AO475" s="251"/>
      <c r="AP475" s="244"/>
      <c r="AQ475" s="244"/>
      <c r="AR475" s="244"/>
      <c r="AS475" s="244"/>
      <c r="AT475" s="252"/>
      <c r="AU475" s="244"/>
      <c r="AV475" s="244"/>
      <c r="AW475" s="244"/>
      <c r="AX475" s="25"/>
      <c r="AY475" s="244"/>
      <c r="AZ475" s="244"/>
      <c r="BA475" s="244"/>
      <c r="BB475" s="244"/>
      <c r="BC475" s="244"/>
      <c r="BD475" s="244"/>
      <c r="BE475" s="244"/>
      <c r="BF475" s="244"/>
      <c r="BG475" s="244"/>
      <c r="BH475" s="244"/>
      <c r="BI475" s="244"/>
      <c r="BJ475" s="242"/>
      <c r="BK475" s="242"/>
      <c r="BL475" s="244"/>
      <c r="BM475" s="244"/>
      <c r="BN475" s="244"/>
      <c r="BO475" s="244"/>
      <c r="BP475" s="244"/>
      <c r="BQ475" s="244"/>
      <c r="BR475" s="244"/>
      <c r="BS475" s="244"/>
      <c r="BT475" s="244"/>
      <c r="BU475" s="242"/>
      <c r="BV475" s="244"/>
    </row>
    <row r="476" customFormat="false" ht="13.8" hidden="false" customHeight="false" outlineLevel="0" collapsed="false">
      <c r="A476" s="241"/>
      <c r="B476" s="242"/>
      <c r="C476" s="242"/>
      <c r="D476" s="242"/>
      <c r="E476" s="242"/>
      <c r="F476" s="242"/>
      <c r="G476" s="244"/>
      <c r="H476" s="244"/>
      <c r="I476" s="244"/>
      <c r="J476" s="245"/>
      <c r="K476" s="244"/>
      <c r="L476" s="244"/>
      <c r="M476" s="244"/>
      <c r="N476" s="244"/>
      <c r="O476" s="244"/>
      <c r="P476" s="244"/>
      <c r="Q476" s="244"/>
      <c r="R476" s="244"/>
      <c r="S476" s="244"/>
      <c r="T476" s="246"/>
      <c r="U476" s="246"/>
      <c r="V476" s="244"/>
      <c r="W476" s="247"/>
      <c r="X476" s="248"/>
      <c r="Y476" s="244"/>
      <c r="Z476" s="244"/>
      <c r="AA476" s="244"/>
      <c r="AB476" s="244"/>
      <c r="AC476" s="249"/>
      <c r="AD476" s="249"/>
      <c r="AE476" s="244"/>
      <c r="AF476" s="244"/>
      <c r="AG476" s="244"/>
      <c r="AH476" s="244"/>
      <c r="AI476" s="244"/>
      <c r="AJ476" s="244"/>
      <c r="AK476" s="250"/>
      <c r="AL476" s="244"/>
      <c r="AM476" s="244"/>
      <c r="AN476" s="244"/>
      <c r="AO476" s="251"/>
      <c r="AP476" s="244"/>
      <c r="AQ476" s="244"/>
      <c r="AR476" s="244"/>
      <c r="AS476" s="244"/>
      <c r="AT476" s="252"/>
      <c r="AU476" s="244"/>
      <c r="AV476" s="244"/>
      <c r="AW476" s="244"/>
      <c r="AX476" s="25"/>
      <c r="AY476" s="244"/>
      <c r="AZ476" s="244"/>
      <c r="BA476" s="244"/>
      <c r="BB476" s="244"/>
      <c r="BC476" s="244"/>
      <c r="BD476" s="244"/>
      <c r="BE476" s="244"/>
      <c r="BF476" s="244"/>
      <c r="BG476" s="244"/>
      <c r="BH476" s="244"/>
      <c r="BI476" s="244"/>
      <c r="BJ476" s="242"/>
      <c r="BK476" s="242"/>
      <c r="BL476" s="244"/>
      <c r="BM476" s="244"/>
      <c r="BN476" s="244"/>
      <c r="BO476" s="244"/>
      <c r="BP476" s="244"/>
      <c r="BQ476" s="244"/>
      <c r="BR476" s="244"/>
      <c r="BS476" s="244"/>
      <c r="BT476" s="244"/>
      <c r="BU476" s="242"/>
      <c r="BV476" s="244"/>
    </row>
    <row r="477" customFormat="false" ht="13.8" hidden="false" customHeight="false" outlineLevel="0" collapsed="false">
      <c r="A477" s="241"/>
      <c r="B477" s="242"/>
      <c r="C477" s="242"/>
      <c r="D477" s="242"/>
      <c r="E477" s="242"/>
      <c r="F477" s="242"/>
      <c r="G477" s="244"/>
      <c r="H477" s="244"/>
      <c r="I477" s="244"/>
      <c r="J477" s="245"/>
      <c r="K477" s="244"/>
      <c r="L477" s="244"/>
      <c r="M477" s="244"/>
      <c r="N477" s="244"/>
      <c r="O477" s="244"/>
      <c r="P477" s="244"/>
      <c r="Q477" s="244"/>
      <c r="R477" s="244"/>
      <c r="S477" s="244"/>
      <c r="T477" s="246"/>
      <c r="U477" s="246"/>
      <c r="V477" s="244"/>
      <c r="W477" s="247"/>
      <c r="X477" s="248"/>
      <c r="Y477" s="244"/>
      <c r="Z477" s="244"/>
      <c r="AA477" s="244"/>
      <c r="AB477" s="244"/>
      <c r="AC477" s="249"/>
      <c r="AD477" s="249"/>
      <c r="AE477" s="244"/>
      <c r="AF477" s="244"/>
      <c r="AG477" s="244"/>
      <c r="AH477" s="244"/>
      <c r="AI477" s="244"/>
      <c r="AJ477" s="244"/>
      <c r="AK477" s="250"/>
      <c r="AL477" s="244"/>
      <c r="AM477" s="244"/>
      <c r="AN477" s="244"/>
      <c r="AO477" s="251"/>
      <c r="AP477" s="244"/>
      <c r="AQ477" s="244"/>
      <c r="AR477" s="244"/>
      <c r="AS477" s="244"/>
      <c r="AT477" s="252"/>
      <c r="AU477" s="244"/>
      <c r="AV477" s="244"/>
      <c r="AW477" s="244"/>
      <c r="AX477" s="25"/>
      <c r="AY477" s="244"/>
      <c r="AZ477" s="244"/>
      <c r="BA477" s="244"/>
      <c r="BB477" s="244"/>
      <c r="BC477" s="244"/>
      <c r="BD477" s="244"/>
      <c r="BE477" s="244"/>
      <c r="BF477" s="244"/>
      <c r="BG477" s="244"/>
      <c r="BH477" s="244"/>
      <c r="BI477" s="244"/>
      <c r="BJ477" s="242"/>
      <c r="BK477" s="242"/>
      <c r="BL477" s="244"/>
      <c r="BM477" s="244"/>
      <c r="BN477" s="244"/>
      <c r="BO477" s="244"/>
      <c r="BP477" s="244"/>
      <c r="BQ477" s="244"/>
      <c r="BR477" s="244"/>
      <c r="BS477" s="244"/>
      <c r="BT477" s="244"/>
      <c r="BU477" s="242"/>
      <c r="BV477" s="244"/>
    </row>
    <row r="478" customFormat="false" ht="13.8" hidden="false" customHeight="false" outlineLevel="0" collapsed="false">
      <c r="A478" s="241"/>
      <c r="B478" s="242"/>
      <c r="C478" s="242"/>
      <c r="D478" s="242"/>
      <c r="E478" s="242"/>
      <c r="F478" s="242"/>
      <c r="G478" s="244"/>
      <c r="H478" s="244"/>
      <c r="I478" s="244"/>
      <c r="J478" s="245"/>
      <c r="K478" s="244"/>
      <c r="L478" s="244"/>
      <c r="M478" s="244"/>
      <c r="N478" s="244"/>
      <c r="O478" s="244"/>
      <c r="P478" s="244"/>
      <c r="Q478" s="244"/>
      <c r="R478" s="244"/>
      <c r="S478" s="244"/>
      <c r="T478" s="246"/>
      <c r="U478" s="246"/>
      <c r="V478" s="244"/>
      <c r="W478" s="247"/>
      <c r="X478" s="248"/>
      <c r="Y478" s="244"/>
      <c r="Z478" s="244"/>
      <c r="AA478" s="244"/>
      <c r="AB478" s="244"/>
      <c r="AC478" s="249"/>
      <c r="AD478" s="249"/>
      <c r="AE478" s="244"/>
      <c r="AF478" s="244"/>
      <c r="AG478" s="244"/>
      <c r="AH478" s="244"/>
      <c r="AI478" s="244"/>
      <c r="AJ478" s="244"/>
      <c r="AK478" s="250"/>
      <c r="AL478" s="244"/>
      <c r="AM478" s="244"/>
      <c r="AN478" s="244"/>
      <c r="AO478" s="251"/>
      <c r="AP478" s="244"/>
      <c r="AQ478" s="244"/>
      <c r="AR478" s="244"/>
      <c r="AS478" s="244"/>
      <c r="AT478" s="252"/>
      <c r="AU478" s="244"/>
      <c r="AV478" s="244"/>
      <c r="AW478" s="244"/>
      <c r="AX478" s="25"/>
      <c r="AY478" s="244"/>
      <c r="AZ478" s="244"/>
      <c r="BA478" s="244"/>
      <c r="BB478" s="244"/>
      <c r="BC478" s="244"/>
      <c r="BD478" s="244"/>
      <c r="BE478" s="244"/>
      <c r="BF478" s="244"/>
      <c r="BG478" s="244"/>
      <c r="BH478" s="244"/>
      <c r="BI478" s="244"/>
      <c r="BJ478" s="242"/>
      <c r="BK478" s="242"/>
      <c r="BL478" s="244"/>
      <c r="BM478" s="244"/>
      <c r="BN478" s="244"/>
      <c r="BO478" s="244"/>
      <c r="BP478" s="244"/>
      <c r="BQ478" s="244"/>
      <c r="BR478" s="244"/>
      <c r="BS478" s="244"/>
      <c r="BT478" s="244"/>
      <c r="BU478" s="242"/>
      <c r="BV478" s="244"/>
    </row>
    <row r="479" customFormat="false" ht="13.8" hidden="false" customHeight="false" outlineLevel="0" collapsed="false">
      <c r="A479" s="241"/>
      <c r="B479" s="242"/>
      <c r="C479" s="242"/>
      <c r="D479" s="242"/>
      <c r="E479" s="242"/>
      <c r="F479" s="242"/>
      <c r="G479" s="244"/>
      <c r="H479" s="244"/>
      <c r="I479" s="244"/>
      <c r="J479" s="245"/>
      <c r="K479" s="244"/>
      <c r="L479" s="244"/>
      <c r="M479" s="244"/>
      <c r="N479" s="244"/>
      <c r="O479" s="244"/>
      <c r="P479" s="244"/>
      <c r="Q479" s="244"/>
      <c r="R479" s="244"/>
      <c r="S479" s="244"/>
      <c r="T479" s="246"/>
      <c r="U479" s="246"/>
      <c r="V479" s="244"/>
      <c r="W479" s="247"/>
      <c r="X479" s="248"/>
      <c r="Y479" s="244"/>
      <c r="Z479" s="244"/>
      <c r="AA479" s="244"/>
      <c r="AB479" s="244"/>
      <c r="AC479" s="249"/>
      <c r="AD479" s="249"/>
      <c r="AE479" s="244"/>
      <c r="AF479" s="244"/>
      <c r="AG479" s="244"/>
      <c r="AH479" s="244"/>
      <c r="AI479" s="244"/>
      <c r="AJ479" s="244"/>
      <c r="AK479" s="250"/>
      <c r="AL479" s="244"/>
      <c r="AM479" s="244"/>
      <c r="AN479" s="244"/>
      <c r="AO479" s="251"/>
      <c r="AP479" s="244"/>
      <c r="AQ479" s="244"/>
      <c r="AR479" s="244"/>
      <c r="AS479" s="244"/>
      <c r="AT479" s="252"/>
      <c r="AU479" s="244"/>
      <c r="AV479" s="244"/>
      <c r="AW479" s="244"/>
      <c r="AX479" s="25"/>
      <c r="AY479" s="244"/>
      <c r="AZ479" s="244"/>
      <c r="BA479" s="244"/>
      <c r="BB479" s="244"/>
      <c r="BC479" s="244"/>
      <c r="BD479" s="244"/>
      <c r="BE479" s="244"/>
      <c r="BF479" s="244"/>
      <c r="BG479" s="244"/>
      <c r="BH479" s="244"/>
      <c r="BI479" s="244"/>
      <c r="BJ479" s="242"/>
      <c r="BK479" s="242"/>
      <c r="BL479" s="244"/>
      <c r="BM479" s="244"/>
      <c r="BN479" s="244"/>
      <c r="BO479" s="244"/>
      <c r="BP479" s="244"/>
      <c r="BQ479" s="244"/>
      <c r="BR479" s="244"/>
      <c r="BS479" s="244"/>
      <c r="BT479" s="244"/>
      <c r="BU479" s="242"/>
      <c r="BV479" s="244"/>
    </row>
    <row r="480" customFormat="false" ht="13.8" hidden="false" customHeight="false" outlineLevel="0" collapsed="false">
      <c r="A480" s="241"/>
      <c r="B480" s="242"/>
      <c r="C480" s="242"/>
      <c r="D480" s="242"/>
      <c r="E480" s="242"/>
      <c r="F480" s="242"/>
      <c r="G480" s="244"/>
      <c r="H480" s="244"/>
      <c r="I480" s="244"/>
      <c r="J480" s="245"/>
      <c r="K480" s="244"/>
      <c r="L480" s="244"/>
      <c r="M480" s="244"/>
      <c r="N480" s="244"/>
      <c r="O480" s="244"/>
      <c r="P480" s="244"/>
      <c r="Q480" s="244"/>
      <c r="R480" s="244"/>
      <c r="S480" s="244"/>
      <c r="T480" s="246"/>
      <c r="U480" s="246"/>
      <c r="V480" s="244"/>
      <c r="W480" s="247"/>
      <c r="X480" s="248"/>
      <c r="Y480" s="244"/>
      <c r="Z480" s="244"/>
      <c r="AA480" s="244"/>
      <c r="AB480" s="244"/>
      <c r="AC480" s="249"/>
      <c r="AD480" s="249"/>
      <c r="AE480" s="244"/>
      <c r="AF480" s="244"/>
      <c r="AG480" s="244"/>
      <c r="AH480" s="244"/>
      <c r="AI480" s="244"/>
      <c r="AJ480" s="244"/>
      <c r="AK480" s="250"/>
      <c r="AL480" s="244"/>
      <c r="AM480" s="244"/>
      <c r="AN480" s="244"/>
      <c r="AO480" s="251"/>
      <c r="AP480" s="244"/>
      <c r="AQ480" s="244"/>
      <c r="AR480" s="244"/>
      <c r="AS480" s="244"/>
      <c r="AT480" s="252"/>
      <c r="AU480" s="244"/>
      <c r="AV480" s="244"/>
      <c r="AW480" s="244"/>
      <c r="AX480" s="25"/>
      <c r="AY480" s="244"/>
      <c r="AZ480" s="244"/>
      <c r="BA480" s="244"/>
      <c r="BB480" s="244"/>
      <c r="BC480" s="244"/>
      <c r="BD480" s="244"/>
      <c r="BE480" s="244"/>
      <c r="BF480" s="244"/>
      <c r="BG480" s="244"/>
      <c r="BH480" s="244"/>
      <c r="BI480" s="244"/>
      <c r="BJ480" s="242"/>
      <c r="BK480" s="242"/>
      <c r="BL480" s="244"/>
      <c r="BM480" s="244"/>
      <c r="BN480" s="244"/>
      <c r="BO480" s="244"/>
      <c r="BP480" s="244"/>
      <c r="BQ480" s="244"/>
      <c r="BR480" s="244"/>
      <c r="BS480" s="244"/>
      <c r="BT480" s="244"/>
      <c r="BU480" s="242"/>
      <c r="BV480" s="244"/>
    </row>
    <row r="481" customFormat="false" ht="13.8" hidden="false" customHeight="false" outlineLevel="0" collapsed="false">
      <c r="A481" s="241"/>
      <c r="B481" s="242"/>
      <c r="C481" s="242"/>
      <c r="D481" s="242"/>
      <c r="E481" s="242"/>
      <c r="F481" s="242"/>
      <c r="G481" s="244"/>
      <c r="H481" s="244"/>
      <c r="I481" s="244"/>
      <c r="J481" s="245"/>
      <c r="K481" s="244"/>
      <c r="L481" s="244"/>
      <c r="M481" s="244"/>
      <c r="N481" s="244"/>
      <c r="O481" s="244"/>
      <c r="P481" s="244"/>
      <c r="Q481" s="244"/>
      <c r="R481" s="244"/>
      <c r="S481" s="244"/>
      <c r="T481" s="246"/>
      <c r="U481" s="246"/>
      <c r="V481" s="244"/>
      <c r="W481" s="247"/>
      <c r="X481" s="248"/>
      <c r="Y481" s="244"/>
      <c r="Z481" s="244"/>
      <c r="AA481" s="244"/>
      <c r="AB481" s="244"/>
      <c r="AC481" s="249"/>
      <c r="AD481" s="249"/>
      <c r="AE481" s="244"/>
      <c r="AF481" s="244"/>
      <c r="AG481" s="244"/>
      <c r="AH481" s="244"/>
      <c r="AI481" s="244"/>
      <c r="AJ481" s="244"/>
      <c r="AK481" s="250"/>
      <c r="AL481" s="244"/>
      <c r="AM481" s="244"/>
      <c r="AN481" s="244"/>
      <c r="AO481" s="251"/>
      <c r="AP481" s="244"/>
      <c r="AQ481" s="244"/>
      <c r="AR481" s="244"/>
      <c r="AS481" s="244"/>
      <c r="AT481" s="252"/>
      <c r="AU481" s="244"/>
      <c r="AV481" s="244"/>
      <c r="AW481" s="244"/>
      <c r="AX481" s="25"/>
      <c r="AY481" s="244"/>
      <c r="AZ481" s="244"/>
      <c r="BA481" s="244"/>
      <c r="BB481" s="244"/>
      <c r="BC481" s="244"/>
      <c r="BD481" s="244"/>
      <c r="BE481" s="244"/>
      <c r="BF481" s="244"/>
      <c r="BG481" s="244"/>
      <c r="BH481" s="244"/>
      <c r="BI481" s="244"/>
      <c r="BJ481" s="242"/>
      <c r="BK481" s="242"/>
      <c r="BL481" s="244"/>
      <c r="BM481" s="244"/>
      <c r="BN481" s="244"/>
      <c r="BO481" s="244"/>
      <c r="BP481" s="244"/>
      <c r="BQ481" s="244"/>
      <c r="BR481" s="244"/>
      <c r="BS481" s="244"/>
      <c r="BT481" s="244"/>
      <c r="BU481" s="242"/>
      <c r="BV481" s="244"/>
    </row>
    <row r="482" customFormat="false" ht="13.8" hidden="false" customHeight="false" outlineLevel="0" collapsed="false">
      <c r="A482" s="241"/>
      <c r="B482" s="242"/>
      <c r="C482" s="242"/>
      <c r="D482" s="242"/>
      <c r="E482" s="242"/>
      <c r="F482" s="242"/>
      <c r="G482" s="244"/>
      <c r="H482" s="244"/>
      <c r="I482" s="244"/>
      <c r="J482" s="245"/>
      <c r="K482" s="244"/>
      <c r="L482" s="244"/>
      <c r="M482" s="244"/>
      <c r="N482" s="244"/>
      <c r="O482" s="244"/>
      <c r="P482" s="244"/>
      <c r="Q482" s="244"/>
      <c r="R482" s="244"/>
      <c r="S482" s="244"/>
      <c r="T482" s="246"/>
      <c r="U482" s="246"/>
      <c r="V482" s="244"/>
      <c r="W482" s="247"/>
      <c r="X482" s="248"/>
      <c r="Y482" s="244"/>
      <c r="Z482" s="244"/>
      <c r="AA482" s="244"/>
      <c r="AB482" s="244"/>
      <c r="AC482" s="249"/>
      <c r="AD482" s="249"/>
      <c r="AE482" s="244"/>
      <c r="AF482" s="244"/>
      <c r="AG482" s="244"/>
      <c r="AH482" s="244"/>
      <c r="AI482" s="244"/>
      <c r="AJ482" s="244"/>
      <c r="AK482" s="250"/>
      <c r="AL482" s="244"/>
      <c r="AM482" s="244"/>
      <c r="AN482" s="244"/>
      <c r="AO482" s="251"/>
      <c r="AP482" s="244"/>
      <c r="AQ482" s="244"/>
      <c r="AR482" s="244"/>
      <c r="AS482" s="244"/>
      <c r="AT482" s="252"/>
      <c r="AU482" s="244"/>
      <c r="AV482" s="244"/>
      <c r="AW482" s="244"/>
      <c r="AX482" s="25"/>
      <c r="AY482" s="244"/>
      <c r="AZ482" s="244"/>
      <c r="BA482" s="244"/>
      <c r="BB482" s="244"/>
      <c r="BC482" s="244"/>
      <c r="BD482" s="244"/>
      <c r="BE482" s="244"/>
      <c r="BF482" s="244"/>
      <c r="BG482" s="244"/>
      <c r="BH482" s="244"/>
      <c r="BI482" s="244"/>
      <c r="BJ482" s="242"/>
      <c r="BK482" s="242"/>
      <c r="BL482" s="244"/>
      <c r="BM482" s="244"/>
      <c r="BN482" s="244"/>
      <c r="BO482" s="244"/>
      <c r="BP482" s="244"/>
      <c r="BQ482" s="244"/>
      <c r="BR482" s="244"/>
      <c r="BS482" s="244"/>
      <c r="BT482" s="244"/>
      <c r="BU482" s="242"/>
      <c r="BV482" s="244"/>
    </row>
    <row r="483" customFormat="false" ht="13.8" hidden="false" customHeight="false" outlineLevel="0" collapsed="false">
      <c r="A483" s="241"/>
      <c r="B483" s="242"/>
      <c r="C483" s="242"/>
      <c r="D483" s="242"/>
      <c r="E483" s="242"/>
      <c r="F483" s="242"/>
      <c r="G483" s="244"/>
      <c r="H483" s="244"/>
      <c r="I483" s="244"/>
      <c r="J483" s="245"/>
      <c r="K483" s="244"/>
      <c r="L483" s="244"/>
      <c r="M483" s="244"/>
      <c r="N483" s="244"/>
      <c r="O483" s="244"/>
      <c r="P483" s="244"/>
      <c r="Q483" s="244"/>
      <c r="R483" s="244"/>
      <c r="S483" s="244"/>
      <c r="T483" s="246"/>
      <c r="U483" s="246"/>
      <c r="V483" s="244"/>
      <c r="W483" s="247"/>
      <c r="X483" s="248"/>
      <c r="Y483" s="244"/>
      <c r="Z483" s="244"/>
      <c r="AA483" s="244"/>
      <c r="AB483" s="244"/>
      <c r="AC483" s="249"/>
      <c r="AD483" s="249"/>
      <c r="AE483" s="244"/>
      <c r="AF483" s="244"/>
      <c r="AG483" s="244"/>
      <c r="AH483" s="244"/>
      <c r="AI483" s="244"/>
      <c r="AJ483" s="244"/>
      <c r="AK483" s="250"/>
      <c r="AL483" s="244"/>
      <c r="AM483" s="244"/>
      <c r="AN483" s="244"/>
      <c r="AO483" s="251"/>
      <c r="AP483" s="244"/>
      <c r="AQ483" s="244"/>
      <c r="AR483" s="244"/>
      <c r="AS483" s="244"/>
      <c r="AT483" s="252"/>
      <c r="AU483" s="244"/>
      <c r="AV483" s="244"/>
      <c r="AW483" s="244"/>
      <c r="AX483" s="25"/>
      <c r="AY483" s="244"/>
      <c r="AZ483" s="244"/>
      <c r="BA483" s="244"/>
      <c r="BB483" s="244"/>
      <c r="BC483" s="244"/>
      <c r="BD483" s="244"/>
      <c r="BE483" s="244"/>
      <c r="BF483" s="244"/>
      <c r="BG483" s="244"/>
      <c r="BH483" s="244"/>
      <c r="BI483" s="244"/>
      <c r="BJ483" s="242"/>
      <c r="BK483" s="242"/>
      <c r="BL483" s="244"/>
      <c r="BM483" s="244"/>
      <c r="BN483" s="244"/>
      <c r="BO483" s="244"/>
      <c r="BP483" s="244"/>
      <c r="BQ483" s="244"/>
      <c r="BR483" s="244"/>
      <c r="BS483" s="244"/>
      <c r="BT483" s="244"/>
      <c r="BU483" s="242"/>
      <c r="BV483" s="244"/>
    </row>
    <row r="484" customFormat="false" ht="13.8" hidden="false" customHeight="false" outlineLevel="0" collapsed="false">
      <c r="A484" s="241"/>
      <c r="B484" s="242"/>
      <c r="C484" s="242"/>
      <c r="D484" s="242"/>
      <c r="E484" s="242"/>
      <c r="F484" s="242"/>
      <c r="G484" s="244"/>
      <c r="H484" s="244"/>
      <c r="I484" s="244"/>
      <c r="J484" s="245"/>
      <c r="K484" s="244"/>
      <c r="L484" s="244"/>
      <c r="M484" s="244"/>
      <c r="N484" s="244"/>
      <c r="O484" s="244"/>
      <c r="P484" s="244"/>
      <c r="Q484" s="244"/>
      <c r="R484" s="244"/>
      <c r="S484" s="244"/>
      <c r="T484" s="246"/>
      <c r="U484" s="246"/>
      <c r="V484" s="244"/>
      <c r="W484" s="247"/>
      <c r="X484" s="248"/>
      <c r="Y484" s="244"/>
      <c r="Z484" s="244"/>
      <c r="AA484" s="244"/>
      <c r="AB484" s="244"/>
      <c r="AC484" s="249"/>
      <c r="AD484" s="249"/>
      <c r="AE484" s="244"/>
      <c r="AF484" s="244"/>
      <c r="AG484" s="244"/>
      <c r="AH484" s="244"/>
      <c r="AI484" s="244"/>
      <c r="AJ484" s="244"/>
      <c r="AK484" s="250"/>
      <c r="AL484" s="244"/>
      <c r="AM484" s="244"/>
      <c r="AN484" s="244"/>
      <c r="AO484" s="251"/>
      <c r="AP484" s="244"/>
      <c r="AQ484" s="244"/>
      <c r="AR484" s="244"/>
      <c r="AS484" s="244"/>
      <c r="AT484" s="252"/>
      <c r="AU484" s="244"/>
      <c r="AV484" s="244"/>
      <c r="AW484" s="244"/>
      <c r="AX484" s="25"/>
      <c r="AY484" s="244"/>
      <c r="AZ484" s="244"/>
      <c r="BA484" s="244"/>
      <c r="BB484" s="244"/>
      <c r="BC484" s="244"/>
      <c r="BD484" s="244"/>
      <c r="BE484" s="244"/>
      <c r="BF484" s="244"/>
      <c r="BG484" s="244"/>
      <c r="BH484" s="244"/>
      <c r="BI484" s="244"/>
      <c r="BJ484" s="242"/>
      <c r="BK484" s="242"/>
      <c r="BL484" s="244"/>
      <c r="BM484" s="244"/>
      <c r="BN484" s="244"/>
      <c r="BO484" s="244"/>
      <c r="BP484" s="244"/>
      <c r="BQ484" s="244"/>
      <c r="BR484" s="244"/>
      <c r="BS484" s="244"/>
      <c r="BT484" s="244"/>
      <c r="BU484" s="242"/>
      <c r="BV484" s="244"/>
    </row>
    <row r="485" customFormat="false" ht="13.8" hidden="false" customHeight="false" outlineLevel="0" collapsed="false">
      <c r="A485" s="241"/>
      <c r="B485" s="242"/>
      <c r="C485" s="242"/>
      <c r="D485" s="242"/>
      <c r="E485" s="242"/>
      <c r="F485" s="242"/>
      <c r="G485" s="244"/>
      <c r="H485" s="244"/>
      <c r="I485" s="244"/>
      <c r="J485" s="245"/>
      <c r="K485" s="244"/>
      <c r="L485" s="244"/>
      <c r="M485" s="244"/>
      <c r="N485" s="244"/>
      <c r="O485" s="244"/>
      <c r="P485" s="244"/>
      <c r="Q485" s="244"/>
      <c r="R485" s="244"/>
      <c r="S485" s="244"/>
      <c r="T485" s="246"/>
      <c r="U485" s="246"/>
      <c r="V485" s="244"/>
      <c r="W485" s="247"/>
      <c r="X485" s="248"/>
      <c r="Y485" s="244"/>
      <c r="Z485" s="244"/>
      <c r="AA485" s="244"/>
      <c r="AB485" s="244"/>
      <c r="AC485" s="249"/>
      <c r="AD485" s="249"/>
      <c r="AE485" s="244"/>
      <c r="AF485" s="244"/>
      <c r="AG485" s="244"/>
      <c r="AH485" s="244"/>
      <c r="AI485" s="244"/>
      <c r="AJ485" s="244"/>
      <c r="AK485" s="250"/>
      <c r="AL485" s="244"/>
      <c r="AM485" s="244"/>
      <c r="AN485" s="244"/>
      <c r="AO485" s="251"/>
      <c r="AP485" s="244"/>
      <c r="AQ485" s="244"/>
      <c r="AR485" s="244"/>
      <c r="AS485" s="244"/>
      <c r="AT485" s="252"/>
      <c r="AU485" s="244"/>
      <c r="AV485" s="244"/>
      <c r="AW485" s="244"/>
      <c r="AX485" s="25"/>
      <c r="AY485" s="244"/>
      <c r="AZ485" s="244"/>
      <c r="BA485" s="244"/>
      <c r="BB485" s="244"/>
      <c r="BC485" s="244"/>
      <c r="BD485" s="244"/>
      <c r="BE485" s="244"/>
      <c r="BF485" s="244"/>
      <c r="BG485" s="244"/>
      <c r="BH485" s="244"/>
      <c r="BI485" s="244"/>
      <c r="BJ485" s="242"/>
      <c r="BK485" s="242"/>
      <c r="BL485" s="244"/>
      <c r="BM485" s="244"/>
      <c r="BN485" s="244"/>
      <c r="BO485" s="244"/>
      <c r="BP485" s="244"/>
      <c r="BQ485" s="244"/>
      <c r="BR485" s="244"/>
      <c r="BS485" s="244"/>
      <c r="BT485" s="244"/>
      <c r="BU485" s="242"/>
      <c r="BV485" s="244"/>
    </row>
    <row r="486" customFormat="false" ht="13.8" hidden="false" customHeight="false" outlineLevel="0" collapsed="false">
      <c r="A486" s="241"/>
      <c r="B486" s="242"/>
      <c r="C486" s="242"/>
      <c r="D486" s="242"/>
      <c r="E486" s="242"/>
      <c r="F486" s="242"/>
      <c r="G486" s="244"/>
      <c r="H486" s="244"/>
      <c r="I486" s="244"/>
      <c r="J486" s="245"/>
      <c r="K486" s="244"/>
      <c r="L486" s="244"/>
      <c r="M486" s="244"/>
      <c r="N486" s="244"/>
      <c r="O486" s="244"/>
      <c r="P486" s="244"/>
      <c r="Q486" s="244"/>
      <c r="R486" s="244"/>
      <c r="S486" s="244"/>
      <c r="T486" s="246"/>
      <c r="U486" s="246"/>
      <c r="V486" s="244"/>
      <c r="W486" s="247"/>
      <c r="X486" s="248"/>
      <c r="Y486" s="244"/>
      <c r="Z486" s="244"/>
      <c r="AA486" s="244"/>
      <c r="AB486" s="244"/>
      <c r="AC486" s="249"/>
      <c r="AD486" s="249"/>
      <c r="AE486" s="244"/>
      <c r="AF486" s="244"/>
      <c r="AG486" s="244"/>
      <c r="AH486" s="244"/>
      <c r="AI486" s="244"/>
      <c r="AJ486" s="244"/>
      <c r="AK486" s="250"/>
      <c r="AL486" s="244"/>
      <c r="AM486" s="244"/>
      <c r="AN486" s="244"/>
      <c r="AO486" s="251"/>
      <c r="AP486" s="244"/>
      <c r="AQ486" s="244"/>
      <c r="AR486" s="244"/>
      <c r="AS486" s="244"/>
      <c r="AT486" s="252"/>
      <c r="AU486" s="244"/>
      <c r="AV486" s="244"/>
      <c r="AW486" s="244"/>
      <c r="AX486" s="25"/>
      <c r="AY486" s="244"/>
      <c r="AZ486" s="244"/>
      <c r="BA486" s="244"/>
      <c r="BB486" s="244"/>
      <c r="BC486" s="244"/>
      <c r="BD486" s="244"/>
      <c r="BE486" s="244"/>
      <c r="BF486" s="244"/>
      <c r="BG486" s="244"/>
      <c r="BH486" s="244"/>
      <c r="BI486" s="244"/>
      <c r="BJ486" s="242"/>
      <c r="BK486" s="242"/>
      <c r="BL486" s="244"/>
      <c r="BM486" s="244"/>
      <c r="BN486" s="244"/>
      <c r="BO486" s="244"/>
      <c r="BP486" s="244"/>
      <c r="BQ486" s="244"/>
      <c r="BR486" s="244"/>
      <c r="BS486" s="244"/>
      <c r="BT486" s="244"/>
      <c r="BU486" s="242"/>
      <c r="BV486" s="244"/>
    </row>
    <row r="487" customFormat="false" ht="13.8" hidden="false" customHeight="false" outlineLevel="0" collapsed="false">
      <c r="A487" s="241"/>
      <c r="B487" s="242"/>
      <c r="C487" s="242"/>
      <c r="D487" s="242"/>
      <c r="E487" s="242"/>
      <c r="F487" s="242"/>
      <c r="G487" s="244"/>
      <c r="H487" s="244"/>
      <c r="I487" s="244"/>
      <c r="J487" s="245"/>
      <c r="K487" s="244"/>
      <c r="L487" s="244"/>
      <c r="M487" s="244"/>
      <c r="N487" s="244"/>
      <c r="O487" s="244"/>
      <c r="P487" s="244"/>
      <c r="Q487" s="244"/>
      <c r="R487" s="244"/>
      <c r="S487" s="244"/>
      <c r="T487" s="246"/>
      <c r="U487" s="246"/>
      <c r="V487" s="244"/>
      <c r="W487" s="247"/>
      <c r="X487" s="248"/>
      <c r="Y487" s="244"/>
      <c r="Z487" s="244"/>
      <c r="AA487" s="244"/>
      <c r="AB487" s="244"/>
      <c r="AC487" s="249"/>
      <c r="AD487" s="249"/>
      <c r="AE487" s="244"/>
      <c r="AF487" s="244"/>
      <c r="AG487" s="244"/>
      <c r="AH487" s="244"/>
      <c r="AI487" s="244"/>
      <c r="AJ487" s="244"/>
      <c r="AK487" s="250"/>
      <c r="AL487" s="244"/>
      <c r="AM487" s="244"/>
      <c r="AN487" s="244"/>
      <c r="AO487" s="251"/>
      <c r="AP487" s="244"/>
      <c r="AQ487" s="244"/>
      <c r="AR487" s="244"/>
      <c r="AS487" s="244"/>
      <c r="AT487" s="252"/>
      <c r="AU487" s="244"/>
      <c r="AV487" s="244"/>
      <c r="AW487" s="244"/>
      <c r="AX487" s="25"/>
      <c r="AY487" s="244"/>
      <c r="AZ487" s="244"/>
      <c r="BA487" s="244"/>
      <c r="BB487" s="244"/>
      <c r="BC487" s="244"/>
      <c r="BD487" s="244"/>
      <c r="BE487" s="244"/>
      <c r="BF487" s="244"/>
      <c r="BG487" s="244"/>
      <c r="BH487" s="244"/>
      <c r="BI487" s="244"/>
      <c r="BJ487" s="242"/>
      <c r="BK487" s="242"/>
      <c r="BL487" s="244"/>
      <c r="BM487" s="244"/>
      <c r="BN487" s="244"/>
      <c r="BO487" s="244"/>
      <c r="BP487" s="244"/>
      <c r="BQ487" s="244"/>
      <c r="BR487" s="244"/>
      <c r="BS487" s="244"/>
      <c r="BT487" s="244"/>
      <c r="BU487" s="242"/>
      <c r="BV487" s="244"/>
    </row>
    <row r="488" customFormat="false" ht="13.8" hidden="false" customHeight="false" outlineLevel="0" collapsed="false">
      <c r="A488" s="241"/>
      <c r="B488" s="242"/>
      <c r="C488" s="242"/>
      <c r="D488" s="242"/>
      <c r="E488" s="242"/>
      <c r="F488" s="242"/>
      <c r="G488" s="244"/>
      <c r="H488" s="244"/>
      <c r="I488" s="244"/>
      <c r="J488" s="245"/>
      <c r="K488" s="244"/>
      <c r="L488" s="244"/>
      <c r="M488" s="244"/>
      <c r="N488" s="244"/>
      <c r="O488" s="244"/>
      <c r="P488" s="244"/>
      <c r="Q488" s="244"/>
      <c r="R488" s="244"/>
      <c r="S488" s="244"/>
      <c r="T488" s="246"/>
      <c r="U488" s="246"/>
      <c r="V488" s="244"/>
      <c r="W488" s="247"/>
      <c r="X488" s="248"/>
      <c r="Y488" s="244"/>
      <c r="Z488" s="244"/>
      <c r="AA488" s="244"/>
      <c r="AB488" s="244"/>
      <c r="AC488" s="249"/>
      <c r="AD488" s="249"/>
      <c r="AE488" s="244"/>
      <c r="AF488" s="244"/>
      <c r="AG488" s="244"/>
      <c r="AH488" s="244"/>
      <c r="AI488" s="244"/>
      <c r="AJ488" s="244"/>
      <c r="AK488" s="250"/>
      <c r="AL488" s="244"/>
      <c r="AM488" s="244"/>
      <c r="AN488" s="244"/>
      <c r="AO488" s="251"/>
      <c r="AP488" s="244"/>
      <c r="AQ488" s="244"/>
      <c r="AR488" s="244"/>
      <c r="AS488" s="244"/>
      <c r="AT488" s="252"/>
      <c r="AU488" s="244"/>
      <c r="AV488" s="244"/>
      <c r="AW488" s="244"/>
      <c r="AX488" s="25"/>
      <c r="AY488" s="244"/>
      <c r="AZ488" s="244"/>
      <c r="BA488" s="244"/>
      <c r="BB488" s="244"/>
      <c r="BC488" s="244"/>
      <c r="BD488" s="244"/>
      <c r="BE488" s="244"/>
      <c r="BF488" s="244"/>
      <c r="BG488" s="244"/>
      <c r="BH488" s="244"/>
      <c r="BI488" s="244"/>
      <c r="BJ488" s="242"/>
      <c r="BK488" s="242"/>
      <c r="BL488" s="244"/>
      <c r="BM488" s="244"/>
      <c r="BN488" s="244"/>
      <c r="BO488" s="244"/>
      <c r="BP488" s="244"/>
      <c r="BQ488" s="244"/>
      <c r="BR488" s="244"/>
      <c r="BS488" s="244"/>
      <c r="BT488" s="244"/>
      <c r="BU488" s="242"/>
      <c r="BV488" s="244"/>
    </row>
    <row r="489" customFormat="false" ht="13.8" hidden="false" customHeight="false" outlineLevel="0" collapsed="false">
      <c r="A489" s="241"/>
      <c r="B489" s="242"/>
      <c r="C489" s="242"/>
      <c r="D489" s="242"/>
      <c r="E489" s="242"/>
      <c r="F489" s="242"/>
      <c r="G489" s="244"/>
      <c r="H489" s="244"/>
      <c r="I489" s="244"/>
      <c r="J489" s="245"/>
      <c r="K489" s="244"/>
      <c r="L489" s="244"/>
      <c r="M489" s="244"/>
      <c r="N489" s="244"/>
      <c r="O489" s="244"/>
      <c r="P489" s="244"/>
      <c r="Q489" s="244"/>
      <c r="R489" s="244"/>
      <c r="S489" s="244"/>
      <c r="T489" s="246"/>
      <c r="U489" s="246"/>
      <c r="V489" s="244"/>
      <c r="W489" s="247"/>
      <c r="X489" s="248"/>
      <c r="Y489" s="244"/>
      <c r="Z489" s="244"/>
      <c r="AA489" s="244"/>
      <c r="AB489" s="244"/>
      <c r="AC489" s="249"/>
      <c r="AD489" s="249"/>
      <c r="AE489" s="244"/>
      <c r="AF489" s="244"/>
      <c r="AG489" s="244"/>
      <c r="AH489" s="244"/>
      <c r="AI489" s="244"/>
      <c r="AJ489" s="244"/>
      <c r="AK489" s="250"/>
      <c r="AL489" s="244"/>
      <c r="AM489" s="244"/>
      <c r="AN489" s="244"/>
      <c r="AO489" s="251"/>
      <c r="AP489" s="244"/>
      <c r="AQ489" s="244"/>
      <c r="AR489" s="244"/>
      <c r="AS489" s="244"/>
      <c r="AT489" s="252"/>
      <c r="AU489" s="244"/>
      <c r="AV489" s="244"/>
      <c r="AW489" s="244"/>
      <c r="AX489" s="25"/>
      <c r="AY489" s="244"/>
      <c r="AZ489" s="244"/>
      <c r="BA489" s="244"/>
      <c r="BB489" s="244"/>
      <c r="BC489" s="244"/>
      <c r="BD489" s="244"/>
      <c r="BE489" s="244"/>
      <c r="BF489" s="244"/>
      <c r="BG489" s="244"/>
      <c r="BH489" s="244"/>
      <c r="BI489" s="244"/>
      <c r="BJ489" s="242"/>
      <c r="BK489" s="242"/>
      <c r="BL489" s="244"/>
      <c r="BM489" s="244"/>
      <c r="BN489" s="244"/>
      <c r="BO489" s="244"/>
      <c r="BP489" s="244"/>
      <c r="BQ489" s="244"/>
      <c r="BR489" s="244"/>
      <c r="BS489" s="244"/>
      <c r="BT489" s="244"/>
      <c r="BU489" s="242"/>
      <c r="BV489" s="244"/>
    </row>
    <row r="490" customFormat="false" ht="13.8" hidden="false" customHeight="false" outlineLevel="0" collapsed="false">
      <c r="A490" s="241"/>
      <c r="B490" s="242"/>
      <c r="C490" s="242"/>
      <c r="D490" s="242"/>
      <c r="E490" s="242"/>
      <c r="F490" s="242"/>
      <c r="G490" s="244"/>
      <c r="H490" s="244"/>
      <c r="I490" s="244"/>
      <c r="J490" s="245"/>
      <c r="K490" s="244"/>
      <c r="L490" s="244"/>
      <c r="M490" s="244"/>
      <c r="N490" s="244"/>
      <c r="O490" s="244"/>
      <c r="P490" s="244"/>
      <c r="Q490" s="244"/>
      <c r="R490" s="244"/>
      <c r="S490" s="244"/>
      <c r="T490" s="246"/>
      <c r="U490" s="246"/>
      <c r="V490" s="244"/>
      <c r="W490" s="247"/>
      <c r="X490" s="248"/>
      <c r="Y490" s="244"/>
      <c r="Z490" s="244"/>
      <c r="AA490" s="244"/>
      <c r="AB490" s="244"/>
      <c r="AC490" s="249"/>
      <c r="AD490" s="249"/>
      <c r="AE490" s="244"/>
      <c r="AF490" s="244"/>
      <c r="AG490" s="244"/>
      <c r="AH490" s="244"/>
      <c r="AI490" s="244"/>
      <c r="AJ490" s="244"/>
      <c r="AK490" s="250"/>
      <c r="AL490" s="244"/>
      <c r="AM490" s="244"/>
      <c r="AN490" s="244"/>
      <c r="AO490" s="251"/>
      <c r="AP490" s="244"/>
      <c r="AQ490" s="244"/>
      <c r="AR490" s="244"/>
      <c r="AS490" s="244"/>
      <c r="AT490" s="252"/>
      <c r="AU490" s="244"/>
      <c r="AV490" s="244"/>
      <c r="AW490" s="244"/>
      <c r="AX490" s="25"/>
      <c r="AY490" s="244"/>
      <c r="AZ490" s="244"/>
      <c r="BA490" s="244"/>
      <c r="BB490" s="244"/>
      <c r="BC490" s="244"/>
      <c r="BD490" s="244"/>
      <c r="BE490" s="244"/>
      <c r="BF490" s="244"/>
      <c r="BG490" s="244"/>
      <c r="BH490" s="244"/>
      <c r="BI490" s="244"/>
      <c r="BJ490" s="242"/>
      <c r="BK490" s="242"/>
      <c r="BL490" s="244"/>
      <c r="BM490" s="244"/>
      <c r="BN490" s="244"/>
      <c r="BO490" s="244"/>
      <c r="BP490" s="244"/>
      <c r="BQ490" s="244"/>
      <c r="BR490" s="244"/>
      <c r="BS490" s="244"/>
      <c r="BT490" s="244"/>
      <c r="BU490" s="242"/>
      <c r="BV490" s="244"/>
    </row>
    <row r="491" customFormat="false" ht="13.8" hidden="false" customHeight="false" outlineLevel="0" collapsed="false">
      <c r="A491" s="241"/>
      <c r="B491" s="242"/>
      <c r="C491" s="242"/>
      <c r="D491" s="242"/>
      <c r="E491" s="242"/>
      <c r="F491" s="242"/>
      <c r="G491" s="244"/>
      <c r="H491" s="244"/>
      <c r="I491" s="244"/>
      <c r="J491" s="245"/>
      <c r="K491" s="244"/>
      <c r="L491" s="244"/>
      <c r="M491" s="244"/>
      <c r="N491" s="244"/>
      <c r="O491" s="244"/>
      <c r="P491" s="244"/>
      <c r="Q491" s="244"/>
      <c r="R491" s="244"/>
      <c r="S491" s="244"/>
      <c r="T491" s="246"/>
      <c r="U491" s="246"/>
      <c r="V491" s="244"/>
      <c r="W491" s="247"/>
      <c r="X491" s="248"/>
      <c r="Y491" s="244"/>
      <c r="Z491" s="244"/>
      <c r="AA491" s="244"/>
      <c r="AB491" s="244"/>
      <c r="AC491" s="249"/>
      <c r="AD491" s="249"/>
      <c r="AE491" s="244"/>
      <c r="AF491" s="244"/>
      <c r="AG491" s="244"/>
      <c r="AH491" s="244"/>
      <c r="AI491" s="244"/>
      <c r="AJ491" s="244"/>
      <c r="AK491" s="250"/>
      <c r="AL491" s="244"/>
      <c r="AM491" s="244"/>
      <c r="AN491" s="244"/>
      <c r="AO491" s="251"/>
      <c r="AP491" s="244"/>
      <c r="AQ491" s="244"/>
      <c r="AR491" s="244"/>
      <c r="AS491" s="244"/>
      <c r="AT491" s="252"/>
      <c r="AU491" s="244"/>
      <c r="AV491" s="244"/>
      <c r="AW491" s="244"/>
      <c r="AX491" s="25"/>
      <c r="AY491" s="244"/>
      <c r="AZ491" s="244"/>
      <c r="BA491" s="244"/>
      <c r="BB491" s="244"/>
      <c r="BC491" s="244"/>
      <c r="BD491" s="244"/>
      <c r="BE491" s="244"/>
      <c r="BF491" s="244"/>
      <c r="BG491" s="244"/>
      <c r="BH491" s="244"/>
      <c r="BI491" s="244"/>
      <c r="BJ491" s="242"/>
      <c r="BK491" s="242"/>
      <c r="BL491" s="244"/>
      <c r="BM491" s="244"/>
      <c r="BN491" s="244"/>
      <c r="BO491" s="244"/>
      <c r="BP491" s="244"/>
      <c r="BQ491" s="244"/>
      <c r="BR491" s="244"/>
      <c r="BS491" s="244"/>
      <c r="BT491" s="244"/>
      <c r="BU491" s="242"/>
      <c r="BV491" s="244"/>
    </row>
    <row r="492" customFormat="false" ht="13.8" hidden="false" customHeight="false" outlineLevel="0" collapsed="false">
      <c r="A492" s="241"/>
      <c r="B492" s="242"/>
      <c r="C492" s="242"/>
      <c r="D492" s="242"/>
      <c r="E492" s="242"/>
      <c r="F492" s="242"/>
      <c r="G492" s="244"/>
      <c r="H492" s="244"/>
      <c r="I492" s="244"/>
      <c r="J492" s="245"/>
      <c r="K492" s="244"/>
      <c r="L492" s="244"/>
      <c r="M492" s="244"/>
      <c r="N492" s="244"/>
      <c r="O492" s="244"/>
      <c r="P492" s="244"/>
      <c r="Q492" s="244"/>
      <c r="R492" s="244"/>
      <c r="S492" s="244"/>
      <c r="T492" s="246"/>
      <c r="U492" s="246"/>
      <c r="V492" s="244"/>
      <c r="W492" s="247"/>
      <c r="X492" s="248"/>
      <c r="Y492" s="244"/>
      <c r="Z492" s="244"/>
      <c r="AA492" s="244"/>
      <c r="AB492" s="244"/>
      <c r="AC492" s="249"/>
      <c r="AD492" s="249"/>
      <c r="AE492" s="244"/>
      <c r="AF492" s="244"/>
      <c r="AG492" s="244"/>
      <c r="AH492" s="244"/>
      <c r="AI492" s="244"/>
      <c r="AJ492" s="244"/>
      <c r="AK492" s="250"/>
      <c r="AL492" s="244"/>
      <c r="AM492" s="244"/>
      <c r="AN492" s="244"/>
      <c r="AO492" s="251"/>
      <c r="AP492" s="244"/>
      <c r="AQ492" s="244"/>
      <c r="AR492" s="244"/>
      <c r="AS492" s="244"/>
      <c r="AT492" s="252"/>
      <c r="AU492" s="244"/>
      <c r="AV492" s="244"/>
      <c r="AW492" s="244"/>
      <c r="AX492" s="25"/>
      <c r="AY492" s="244"/>
      <c r="AZ492" s="244"/>
      <c r="BA492" s="244"/>
      <c r="BB492" s="244"/>
      <c r="BC492" s="244"/>
      <c r="BD492" s="244"/>
      <c r="BE492" s="244"/>
      <c r="BF492" s="244"/>
      <c r="BG492" s="244"/>
      <c r="BH492" s="244"/>
      <c r="BI492" s="244"/>
      <c r="BJ492" s="242"/>
      <c r="BK492" s="242"/>
      <c r="BL492" s="244"/>
      <c r="BM492" s="244"/>
      <c r="BN492" s="244"/>
      <c r="BO492" s="244"/>
      <c r="BP492" s="244"/>
      <c r="BQ492" s="244"/>
      <c r="BR492" s="244"/>
      <c r="BS492" s="244"/>
      <c r="BT492" s="244"/>
      <c r="BU492" s="242"/>
      <c r="BV492" s="244"/>
    </row>
    <row r="493" customFormat="false" ht="13.8" hidden="false" customHeight="false" outlineLevel="0" collapsed="false">
      <c r="A493" s="241"/>
      <c r="B493" s="242"/>
      <c r="C493" s="242"/>
      <c r="D493" s="242"/>
      <c r="E493" s="242"/>
      <c r="F493" s="242"/>
      <c r="G493" s="244"/>
      <c r="H493" s="244"/>
      <c r="I493" s="244"/>
      <c r="J493" s="245"/>
      <c r="K493" s="244"/>
      <c r="L493" s="244"/>
      <c r="M493" s="244"/>
      <c r="N493" s="244"/>
      <c r="O493" s="244"/>
      <c r="P493" s="244"/>
      <c r="Q493" s="244"/>
      <c r="R493" s="244"/>
      <c r="S493" s="244"/>
      <c r="T493" s="246"/>
      <c r="U493" s="246"/>
      <c r="V493" s="244"/>
      <c r="W493" s="247"/>
      <c r="X493" s="248"/>
      <c r="Y493" s="244"/>
      <c r="Z493" s="244"/>
      <c r="AA493" s="244"/>
      <c r="AB493" s="244"/>
      <c r="AC493" s="249"/>
      <c r="AD493" s="249"/>
      <c r="AE493" s="244"/>
      <c r="AF493" s="244"/>
      <c r="AG493" s="244"/>
      <c r="AH493" s="244"/>
      <c r="AI493" s="244"/>
      <c r="AJ493" s="244"/>
      <c r="AK493" s="250"/>
      <c r="AL493" s="244"/>
      <c r="AM493" s="244"/>
      <c r="AN493" s="244"/>
      <c r="AO493" s="251"/>
      <c r="AP493" s="244"/>
      <c r="AQ493" s="244"/>
      <c r="AR493" s="244"/>
      <c r="AS493" s="244"/>
      <c r="AT493" s="252"/>
      <c r="AU493" s="244"/>
      <c r="AV493" s="244"/>
      <c r="AW493" s="244"/>
      <c r="AX493" s="25"/>
      <c r="AY493" s="244"/>
      <c r="AZ493" s="244"/>
      <c r="BA493" s="244"/>
      <c r="BB493" s="244"/>
      <c r="BC493" s="244"/>
      <c r="BD493" s="244"/>
      <c r="BE493" s="244"/>
      <c r="BF493" s="244"/>
      <c r="BG493" s="244"/>
      <c r="BH493" s="244"/>
      <c r="BI493" s="244"/>
      <c r="BJ493" s="242"/>
      <c r="BK493" s="242"/>
      <c r="BL493" s="244"/>
      <c r="BM493" s="244"/>
      <c r="BN493" s="244"/>
      <c r="BO493" s="244"/>
      <c r="BP493" s="244"/>
      <c r="BQ493" s="244"/>
      <c r="BR493" s="244"/>
      <c r="BS493" s="244"/>
      <c r="BT493" s="244"/>
      <c r="BU493" s="242"/>
      <c r="BV493" s="244"/>
    </row>
    <row r="494" customFormat="false" ht="13.8" hidden="false" customHeight="false" outlineLevel="0" collapsed="false">
      <c r="A494" s="241"/>
      <c r="B494" s="242"/>
      <c r="C494" s="242"/>
      <c r="D494" s="242"/>
      <c r="E494" s="242"/>
      <c r="F494" s="242"/>
      <c r="G494" s="244"/>
      <c r="H494" s="244"/>
      <c r="I494" s="244"/>
      <c r="J494" s="245"/>
      <c r="K494" s="244"/>
      <c r="L494" s="244"/>
      <c r="M494" s="244"/>
      <c r="N494" s="244"/>
      <c r="O494" s="244"/>
      <c r="P494" s="244"/>
      <c r="Q494" s="244"/>
      <c r="R494" s="244"/>
      <c r="S494" s="244"/>
      <c r="T494" s="246"/>
      <c r="U494" s="246"/>
      <c r="V494" s="244"/>
      <c r="W494" s="247"/>
      <c r="X494" s="248"/>
      <c r="Y494" s="244"/>
      <c r="Z494" s="244"/>
      <c r="AA494" s="244"/>
      <c r="AB494" s="244"/>
      <c r="AC494" s="249"/>
      <c r="AD494" s="249"/>
      <c r="AE494" s="244"/>
      <c r="AF494" s="244"/>
      <c r="AG494" s="244"/>
      <c r="AH494" s="244"/>
      <c r="AI494" s="244"/>
      <c r="AJ494" s="244"/>
      <c r="AK494" s="250"/>
      <c r="AL494" s="244"/>
      <c r="AM494" s="244"/>
      <c r="AN494" s="244"/>
      <c r="AO494" s="251"/>
      <c r="AP494" s="244"/>
      <c r="AQ494" s="244"/>
      <c r="AR494" s="244"/>
      <c r="AS494" s="244"/>
      <c r="AT494" s="252"/>
      <c r="AU494" s="244"/>
      <c r="AV494" s="244"/>
      <c r="AW494" s="244"/>
      <c r="AX494" s="25"/>
      <c r="AY494" s="244"/>
      <c r="AZ494" s="244"/>
      <c r="BA494" s="244"/>
      <c r="BB494" s="244"/>
      <c r="BC494" s="244"/>
      <c r="BD494" s="244"/>
      <c r="BE494" s="244"/>
      <c r="BF494" s="244"/>
      <c r="BG494" s="244"/>
      <c r="BH494" s="244"/>
      <c r="BI494" s="244"/>
      <c r="BJ494" s="242"/>
      <c r="BK494" s="242"/>
      <c r="BL494" s="244"/>
      <c r="BM494" s="244"/>
      <c r="BN494" s="244"/>
      <c r="BO494" s="244"/>
      <c r="BP494" s="244"/>
      <c r="BQ494" s="244"/>
      <c r="BR494" s="244"/>
      <c r="BS494" s="244"/>
      <c r="BT494" s="244"/>
      <c r="BU494" s="242"/>
      <c r="BV494" s="244"/>
    </row>
    <row r="495" customFormat="false" ht="13.8" hidden="false" customHeight="false" outlineLevel="0" collapsed="false">
      <c r="A495" s="241"/>
      <c r="B495" s="242"/>
      <c r="C495" s="242"/>
      <c r="D495" s="242"/>
      <c r="E495" s="242"/>
      <c r="F495" s="242"/>
      <c r="G495" s="244"/>
      <c r="H495" s="244"/>
      <c r="I495" s="244"/>
      <c r="J495" s="245"/>
      <c r="K495" s="244"/>
      <c r="L495" s="244"/>
      <c r="M495" s="244"/>
      <c r="N495" s="244"/>
      <c r="O495" s="244"/>
      <c r="P495" s="244"/>
      <c r="Q495" s="244"/>
      <c r="R495" s="244"/>
      <c r="S495" s="244"/>
      <c r="T495" s="246"/>
      <c r="U495" s="246"/>
      <c r="V495" s="244"/>
      <c r="W495" s="247"/>
      <c r="X495" s="248"/>
      <c r="Y495" s="244"/>
      <c r="Z495" s="244"/>
      <c r="AA495" s="244"/>
      <c r="AB495" s="244"/>
      <c r="AC495" s="249"/>
      <c r="AD495" s="249"/>
      <c r="AE495" s="244"/>
      <c r="AF495" s="244"/>
      <c r="AG495" s="244"/>
      <c r="AH495" s="244"/>
      <c r="AI495" s="244"/>
      <c r="AJ495" s="244"/>
      <c r="AK495" s="250"/>
      <c r="AL495" s="244"/>
      <c r="AM495" s="244"/>
      <c r="AN495" s="244"/>
      <c r="AO495" s="251"/>
      <c r="AP495" s="244"/>
      <c r="AQ495" s="244"/>
      <c r="AR495" s="244"/>
      <c r="AS495" s="244"/>
      <c r="AT495" s="252"/>
      <c r="AU495" s="244"/>
      <c r="AV495" s="244"/>
      <c r="AW495" s="244"/>
      <c r="AX495" s="25"/>
      <c r="AY495" s="244"/>
      <c r="AZ495" s="244"/>
      <c r="BA495" s="244"/>
      <c r="BB495" s="244"/>
      <c r="BC495" s="244"/>
      <c r="BD495" s="244"/>
      <c r="BE495" s="244"/>
      <c r="BF495" s="244"/>
      <c r="BG495" s="244"/>
      <c r="BH495" s="244"/>
      <c r="BI495" s="244"/>
      <c r="BJ495" s="242"/>
      <c r="BK495" s="242"/>
      <c r="BL495" s="244"/>
      <c r="BM495" s="244"/>
      <c r="BN495" s="244"/>
      <c r="BO495" s="244"/>
      <c r="BP495" s="244"/>
      <c r="BQ495" s="244"/>
      <c r="BR495" s="244"/>
      <c r="BS495" s="244"/>
      <c r="BT495" s="244"/>
      <c r="BU495" s="242"/>
      <c r="BV495" s="244"/>
    </row>
    <row r="496" customFormat="false" ht="13.8" hidden="false" customHeight="false" outlineLevel="0" collapsed="false">
      <c r="A496" s="241"/>
      <c r="B496" s="242"/>
      <c r="C496" s="242"/>
      <c r="D496" s="242"/>
      <c r="E496" s="242"/>
      <c r="F496" s="242"/>
      <c r="G496" s="244"/>
      <c r="H496" s="244"/>
      <c r="I496" s="244"/>
      <c r="J496" s="245"/>
      <c r="K496" s="244"/>
      <c r="L496" s="244"/>
      <c r="M496" s="244"/>
      <c r="N496" s="244"/>
      <c r="O496" s="244"/>
      <c r="P496" s="244"/>
      <c r="Q496" s="244"/>
      <c r="R496" s="244"/>
      <c r="S496" s="244"/>
      <c r="T496" s="246"/>
      <c r="U496" s="246"/>
      <c r="V496" s="244"/>
      <c r="W496" s="247"/>
      <c r="X496" s="248"/>
      <c r="Y496" s="244"/>
      <c r="Z496" s="244"/>
      <c r="AA496" s="244"/>
      <c r="AB496" s="244"/>
      <c r="AC496" s="249"/>
      <c r="AD496" s="249"/>
      <c r="AE496" s="244"/>
      <c r="AF496" s="244"/>
      <c r="AG496" s="244"/>
      <c r="AH496" s="244"/>
      <c r="AI496" s="244"/>
      <c r="AJ496" s="244"/>
      <c r="AK496" s="250"/>
      <c r="AL496" s="244"/>
      <c r="AM496" s="244"/>
      <c r="AN496" s="244"/>
      <c r="AO496" s="251"/>
      <c r="AP496" s="244"/>
      <c r="AQ496" s="244"/>
      <c r="AR496" s="244"/>
      <c r="AS496" s="244"/>
      <c r="AT496" s="252"/>
      <c r="AU496" s="244"/>
      <c r="AV496" s="244"/>
      <c r="AW496" s="244"/>
      <c r="AX496" s="25"/>
      <c r="AY496" s="244"/>
      <c r="AZ496" s="244"/>
      <c r="BA496" s="244"/>
      <c r="BB496" s="244"/>
      <c r="BC496" s="244"/>
      <c r="BD496" s="244"/>
      <c r="BE496" s="244"/>
      <c r="BF496" s="244"/>
      <c r="BG496" s="244"/>
      <c r="BH496" s="244"/>
      <c r="BI496" s="244"/>
      <c r="BJ496" s="242"/>
      <c r="BK496" s="242"/>
      <c r="BL496" s="244"/>
      <c r="BM496" s="244"/>
      <c r="BN496" s="244"/>
      <c r="BO496" s="244"/>
      <c r="BP496" s="244"/>
      <c r="BQ496" s="244"/>
      <c r="BR496" s="244"/>
      <c r="BS496" s="244"/>
      <c r="BT496" s="244"/>
      <c r="BU496" s="242"/>
      <c r="BV496" s="244"/>
    </row>
    <row r="497" customFormat="false" ht="13.8" hidden="false" customHeight="false" outlineLevel="0" collapsed="false">
      <c r="A497" s="241"/>
      <c r="B497" s="242"/>
      <c r="C497" s="242"/>
      <c r="D497" s="242"/>
      <c r="E497" s="242"/>
      <c r="F497" s="242"/>
      <c r="G497" s="244"/>
      <c r="H497" s="244"/>
      <c r="I497" s="244"/>
      <c r="J497" s="245"/>
      <c r="K497" s="244"/>
      <c r="L497" s="244"/>
      <c r="M497" s="244"/>
      <c r="N497" s="244"/>
      <c r="O497" s="244"/>
      <c r="P497" s="244"/>
      <c r="Q497" s="244"/>
      <c r="R497" s="244"/>
      <c r="S497" s="244"/>
      <c r="T497" s="246"/>
      <c r="U497" s="246"/>
      <c r="V497" s="244"/>
      <c r="W497" s="247"/>
      <c r="X497" s="248"/>
      <c r="Y497" s="244"/>
      <c r="Z497" s="244"/>
      <c r="AA497" s="244"/>
      <c r="AB497" s="244"/>
      <c r="AC497" s="249"/>
      <c r="AD497" s="249"/>
      <c r="AE497" s="244"/>
      <c r="AF497" s="244"/>
      <c r="AG497" s="244"/>
      <c r="AH497" s="244"/>
      <c r="AI497" s="244"/>
      <c r="AJ497" s="244"/>
      <c r="AK497" s="250"/>
      <c r="AL497" s="244"/>
      <c r="AM497" s="244"/>
      <c r="AN497" s="244"/>
      <c r="AO497" s="251"/>
      <c r="AP497" s="244"/>
      <c r="AQ497" s="244"/>
      <c r="AR497" s="244"/>
      <c r="AS497" s="244"/>
      <c r="AT497" s="252"/>
      <c r="AU497" s="244"/>
      <c r="AV497" s="244"/>
      <c r="AW497" s="244"/>
      <c r="AX497" s="25"/>
      <c r="AY497" s="244"/>
      <c r="AZ497" s="244"/>
      <c r="BA497" s="244"/>
      <c r="BB497" s="244"/>
      <c r="BC497" s="244"/>
      <c r="BD497" s="244"/>
      <c r="BE497" s="244"/>
      <c r="BF497" s="244"/>
      <c r="BG497" s="244"/>
      <c r="BH497" s="244"/>
      <c r="BI497" s="244"/>
      <c r="BJ497" s="242"/>
      <c r="BK497" s="242"/>
      <c r="BL497" s="244"/>
      <c r="BM497" s="244"/>
      <c r="BN497" s="244"/>
      <c r="BO497" s="244"/>
      <c r="BP497" s="244"/>
      <c r="BQ497" s="244"/>
      <c r="BR497" s="244"/>
      <c r="BS497" s="244"/>
      <c r="BT497" s="244"/>
      <c r="BU497" s="242"/>
      <c r="BV497" s="244"/>
    </row>
    <row r="498" customFormat="false" ht="13.8" hidden="false" customHeight="false" outlineLevel="0" collapsed="false">
      <c r="A498" s="241"/>
      <c r="B498" s="242"/>
      <c r="C498" s="242"/>
      <c r="D498" s="242"/>
      <c r="E498" s="242"/>
      <c r="F498" s="242"/>
      <c r="G498" s="244"/>
      <c r="H498" s="244"/>
      <c r="I498" s="244"/>
      <c r="J498" s="245"/>
      <c r="K498" s="244"/>
      <c r="L498" s="244"/>
      <c r="M498" s="244"/>
      <c r="N498" s="244"/>
      <c r="O498" s="244"/>
      <c r="P498" s="244"/>
      <c r="Q498" s="244"/>
      <c r="R498" s="244"/>
      <c r="S498" s="244"/>
      <c r="T498" s="246"/>
      <c r="U498" s="246"/>
      <c r="V498" s="244"/>
      <c r="W498" s="247"/>
      <c r="X498" s="248"/>
      <c r="Y498" s="244"/>
      <c r="Z498" s="244"/>
      <c r="AA498" s="244"/>
      <c r="AB498" s="244"/>
      <c r="AC498" s="249"/>
      <c r="AD498" s="249"/>
      <c r="AE498" s="244"/>
      <c r="AF498" s="244"/>
      <c r="AG498" s="244"/>
      <c r="AH498" s="244"/>
      <c r="AI498" s="244"/>
      <c r="AJ498" s="244"/>
      <c r="AK498" s="250"/>
      <c r="AL498" s="244"/>
      <c r="AM498" s="244"/>
      <c r="AN498" s="244"/>
      <c r="AO498" s="251"/>
      <c r="AP498" s="244"/>
      <c r="AQ498" s="244"/>
      <c r="AR498" s="244"/>
      <c r="AS498" s="244"/>
      <c r="AT498" s="252"/>
      <c r="AU498" s="244"/>
      <c r="AV498" s="244"/>
      <c r="AW498" s="244"/>
      <c r="AX498" s="25"/>
      <c r="AY498" s="244"/>
      <c r="AZ498" s="244"/>
      <c r="BA498" s="244"/>
      <c r="BB498" s="244"/>
      <c r="BC498" s="244"/>
      <c r="BD498" s="244"/>
      <c r="BE498" s="244"/>
      <c r="BF498" s="244"/>
      <c r="BG498" s="244"/>
      <c r="BH498" s="244"/>
      <c r="BI498" s="244"/>
      <c r="BJ498" s="242"/>
      <c r="BK498" s="242"/>
      <c r="BL498" s="244"/>
      <c r="BM498" s="244"/>
      <c r="BN498" s="244"/>
      <c r="BO498" s="244"/>
      <c r="BP498" s="244"/>
      <c r="BQ498" s="244"/>
      <c r="BR498" s="244"/>
      <c r="BS498" s="244"/>
      <c r="BT498" s="244"/>
      <c r="BU498" s="242"/>
      <c r="BV498" s="244"/>
    </row>
    <row r="499" customFormat="false" ht="13.8" hidden="false" customHeight="false" outlineLevel="0" collapsed="false">
      <c r="A499" s="241"/>
      <c r="B499" s="242"/>
      <c r="C499" s="242"/>
      <c r="D499" s="242"/>
      <c r="E499" s="242"/>
      <c r="F499" s="242"/>
      <c r="G499" s="244"/>
      <c r="H499" s="244"/>
      <c r="I499" s="244"/>
      <c r="J499" s="245"/>
      <c r="K499" s="244"/>
      <c r="L499" s="244"/>
      <c r="M499" s="244"/>
      <c r="N499" s="244"/>
      <c r="O499" s="244"/>
      <c r="P499" s="244"/>
      <c r="Q499" s="244"/>
      <c r="R499" s="244"/>
      <c r="S499" s="244"/>
      <c r="T499" s="246"/>
      <c r="U499" s="246"/>
      <c r="V499" s="244"/>
      <c r="W499" s="247"/>
      <c r="X499" s="248"/>
      <c r="Y499" s="244"/>
      <c r="Z499" s="244"/>
      <c r="AA499" s="244"/>
      <c r="AB499" s="244"/>
      <c r="AC499" s="249"/>
      <c r="AD499" s="249"/>
      <c r="AE499" s="244"/>
      <c r="AF499" s="244"/>
      <c r="AG499" s="244"/>
      <c r="AH499" s="244"/>
      <c r="AI499" s="244"/>
      <c r="AJ499" s="244"/>
      <c r="AK499" s="250"/>
      <c r="AL499" s="244"/>
      <c r="AM499" s="244"/>
      <c r="AN499" s="244"/>
      <c r="AO499" s="251"/>
      <c r="AP499" s="244"/>
      <c r="AQ499" s="244"/>
      <c r="AR499" s="244"/>
      <c r="AS499" s="244"/>
      <c r="AT499" s="252"/>
      <c r="AU499" s="244"/>
      <c r="AV499" s="244"/>
      <c r="AW499" s="244"/>
      <c r="AX499" s="25"/>
      <c r="AY499" s="244"/>
      <c r="AZ499" s="244"/>
      <c r="BA499" s="244"/>
      <c r="BB499" s="244"/>
      <c r="BC499" s="244"/>
      <c r="BD499" s="244"/>
      <c r="BE499" s="244"/>
      <c r="BF499" s="244"/>
      <c r="BG499" s="244"/>
      <c r="BH499" s="244"/>
      <c r="BI499" s="244"/>
      <c r="BJ499" s="242"/>
      <c r="BK499" s="242"/>
      <c r="BL499" s="244"/>
      <c r="BM499" s="244"/>
      <c r="BN499" s="244"/>
      <c r="BO499" s="244"/>
      <c r="BP499" s="244"/>
      <c r="BQ499" s="244"/>
      <c r="BR499" s="244"/>
      <c r="BS499" s="244"/>
      <c r="BT499" s="244"/>
      <c r="BU499" s="242"/>
      <c r="BV499" s="244"/>
    </row>
    <row r="500" customFormat="false" ht="13.8" hidden="false" customHeight="false" outlineLevel="0" collapsed="false">
      <c r="A500" s="241"/>
      <c r="B500" s="242"/>
      <c r="C500" s="242"/>
      <c r="D500" s="242"/>
      <c r="E500" s="242"/>
      <c r="F500" s="242"/>
      <c r="G500" s="244"/>
      <c r="H500" s="244"/>
      <c r="I500" s="244"/>
      <c r="J500" s="245"/>
      <c r="K500" s="244"/>
      <c r="L500" s="244"/>
      <c r="M500" s="244"/>
      <c r="N500" s="244"/>
      <c r="O500" s="244"/>
      <c r="P500" s="244"/>
      <c r="Q500" s="244"/>
      <c r="R500" s="244"/>
      <c r="S500" s="244"/>
      <c r="T500" s="246"/>
      <c r="U500" s="246"/>
      <c r="V500" s="244"/>
      <c r="W500" s="247"/>
      <c r="X500" s="248"/>
      <c r="Y500" s="244"/>
      <c r="Z500" s="244"/>
      <c r="AA500" s="244"/>
      <c r="AB500" s="244"/>
      <c r="AC500" s="249"/>
      <c r="AD500" s="249"/>
      <c r="AE500" s="244"/>
      <c r="AF500" s="244"/>
      <c r="AG500" s="244"/>
      <c r="AH500" s="244"/>
      <c r="AI500" s="244"/>
      <c r="AJ500" s="244"/>
      <c r="AK500" s="250"/>
      <c r="AL500" s="244"/>
      <c r="AM500" s="244"/>
      <c r="AN500" s="244"/>
      <c r="AO500" s="251"/>
      <c r="AP500" s="244"/>
      <c r="AQ500" s="244"/>
      <c r="AR500" s="244"/>
      <c r="AS500" s="244"/>
      <c r="AT500" s="252"/>
      <c r="AU500" s="244"/>
      <c r="AV500" s="244"/>
      <c r="AW500" s="244"/>
      <c r="AX500" s="25"/>
      <c r="AY500" s="244"/>
      <c r="AZ500" s="244"/>
      <c r="BA500" s="244"/>
      <c r="BB500" s="244"/>
      <c r="BC500" s="244"/>
      <c r="BD500" s="244"/>
      <c r="BE500" s="244"/>
      <c r="BF500" s="244"/>
      <c r="BG500" s="244"/>
      <c r="BH500" s="244"/>
      <c r="BI500" s="244"/>
      <c r="BJ500" s="242"/>
      <c r="BK500" s="242"/>
      <c r="BL500" s="244"/>
      <c r="BM500" s="244"/>
      <c r="BN500" s="244"/>
      <c r="BO500" s="244"/>
      <c r="BP500" s="244"/>
      <c r="BQ500" s="244"/>
      <c r="BR500" s="244"/>
      <c r="BS500" s="244"/>
      <c r="BT500" s="244"/>
      <c r="BU500" s="242"/>
      <c r="BV500" s="244"/>
    </row>
    <row r="501" customFormat="false" ht="13.8" hidden="false" customHeight="false" outlineLevel="0" collapsed="false">
      <c r="A501" s="241"/>
      <c r="B501" s="242"/>
      <c r="C501" s="242"/>
      <c r="D501" s="242"/>
      <c r="E501" s="242"/>
      <c r="F501" s="242"/>
      <c r="G501" s="244"/>
      <c r="H501" s="244"/>
      <c r="I501" s="244"/>
      <c r="J501" s="245"/>
      <c r="K501" s="244"/>
      <c r="L501" s="244"/>
      <c r="M501" s="244"/>
      <c r="N501" s="244"/>
      <c r="O501" s="244"/>
      <c r="P501" s="244"/>
      <c r="Q501" s="244"/>
      <c r="R501" s="244"/>
      <c r="S501" s="244"/>
      <c r="T501" s="246"/>
      <c r="U501" s="246"/>
      <c r="V501" s="244"/>
      <c r="W501" s="247"/>
      <c r="X501" s="248"/>
      <c r="Y501" s="244"/>
      <c r="Z501" s="244"/>
      <c r="AA501" s="244"/>
      <c r="AB501" s="244"/>
      <c r="AC501" s="249"/>
      <c r="AD501" s="249"/>
      <c r="AE501" s="244"/>
      <c r="AF501" s="244"/>
      <c r="AG501" s="244"/>
      <c r="AH501" s="244"/>
      <c r="AI501" s="244"/>
      <c r="AJ501" s="244"/>
      <c r="AK501" s="250"/>
      <c r="AL501" s="244"/>
      <c r="AM501" s="244"/>
      <c r="AN501" s="244"/>
      <c r="AO501" s="251"/>
      <c r="AP501" s="244"/>
      <c r="AQ501" s="244"/>
      <c r="AR501" s="244"/>
      <c r="AS501" s="244"/>
      <c r="AT501" s="252"/>
      <c r="AU501" s="244"/>
      <c r="AV501" s="244"/>
      <c r="AW501" s="244"/>
      <c r="AX501" s="25"/>
      <c r="AY501" s="244"/>
      <c r="AZ501" s="244"/>
      <c r="BA501" s="244"/>
      <c r="BB501" s="244"/>
      <c r="BC501" s="244"/>
      <c r="BD501" s="244"/>
      <c r="BE501" s="244"/>
      <c r="BF501" s="244"/>
      <c r="BG501" s="244"/>
      <c r="BH501" s="244"/>
      <c r="BI501" s="244"/>
      <c r="BJ501" s="242"/>
      <c r="BK501" s="242"/>
      <c r="BL501" s="244"/>
      <c r="BM501" s="244"/>
      <c r="BN501" s="244"/>
      <c r="BO501" s="244"/>
      <c r="BP501" s="244"/>
      <c r="BQ501" s="244"/>
      <c r="BR501" s="244"/>
      <c r="BS501" s="244"/>
      <c r="BT501" s="244"/>
      <c r="BU501" s="242"/>
      <c r="BV501" s="244"/>
    </row>
    <row r="502" customFormat="false" ht="13.8" hidden="false" customHeight="false" outlineLevel="0" collapsed="false">
      <c r="A502" s="241"/>
      <c r="B502" s="242"/>
      <c r="C502" s="242"/>
      <c r="D502" s="242"/>
      <c r="E502" s="242"/>
      <c r="F502" s="242"/>
      <c r="G502" s="244"/>
      <c r="H502" s="244"/>
      <c r="I502" s="244"/>
      <c r="J502" s="245"/>
      <c r="K502" s="244"/>
      <c r="L502" s="244"/>
      <c r="M502" s="244"/>
      <c r="N502" s="244"/>
      <c r="O502" s="244"/>
      <c r="P502" s="244"/>
      <c r="Q502" s="244"/>
      <c r="R502" s="244"/>
      <c r="S502" s="244"/>
      <c r="T502" s="246"/>
      <c r="U502" s="246"/>
      <c r="V502" s="244"/>
      <c r="W502" s="247"/>
      <c r="X502" s="248"/>
      <c r="Y502" s="244"/>
      <c r="Z502" s="244"/>
      <c r="AA502" s="244"/>
      <c r="AB502" s="244"/>
      <c r="AC502" s="249"/>
      <c r="AD502" s="249"/>
      <c r="AE502" s="244"/>
      <c r="AF502" s="244"/>
      <c r="AG502" s="244"/>
      <c r="AH502" s="244"/>
      <c r="AI502" s="244"/>
      <c r="AJ502" s="244"/>
      <c r="AK502" s="250"/>
      <c r="AL502" s="244"/>
      <c r="AM502" s="244"/>
      <c r="AN502" s="244"/>
      <c r="AO502" s="251"/>
      <c r="AP502" s="244"/>
      <c r="AQ502" s="244"/>
      <c r="AR502" s="244"/>
      <c r="AS502" s="244"/>
      <c r="AT502" s="252"/>
      <c r="AU502" s="244"/>
      <c r="AV502" s="244"/>
      <c r="AW502" s="244"/>
      <c r="AX502" s="25"/>
      <c r="AY502" s="244"/>
      <c r="AZ502" s="244"/>
      <c r="BA502" s="244"/>
      <c r="BB502" s="244"/>
      <c r="BC502" s="244"/>
      <c r="BD502" s="244"/>
      <c r="BE502" s="244"/>
      <c r="BF502" s="244"/>
      <c r="BG502" s="244"/>
      <c r="BH502" s="244"/>
      <c r="BI502" s="244"/>
      <c r="BJ502" s="242"/>
      <c r="BK502" s="242"/>
      <c r="BL502" s="244"/>
      <c r="BM502" s="244"/>
      <c r="BN502" s="244"/>
      <c r="BO502" s="244"/>
      <c r="BP502" s="244"/>
      <c r="BQ502" s="244"/>
      <c r="BR502" s="244"/>
      <c r="BS502" s="244"/>
      <c r="BT502" s="244"/>
      <c r="BU502" s="242"/>
      <c r="BV502" s="244"/>
    </row>
    <row r="503" customFormat="false" ht="13.8" hidden="false" customHeight="false" outlineLevel="0" collapsed="false">
      <c r="A503" s="241"/>
      <c r="B503" s="242"/>
      <c r="C503" s="242"/>
      <c r="D503" s="242"/>
      <c r="E503" s="242"/>
      <c r="F503" s="242"/>
      <c r="G503" s="244"/>
      <c r="H503" s="244"/>
      <c r="I503" s="244"/>
      <c r="J503" s="245"/>
      <c r="K503" s="244"/>
      <c r="L503" s="244"/>
      <c r="M503" s="244"/>
      <c r="N503" s="244"/>
      <c r="O503" s="244"/>
      <c r="P503" s="244"/>
      <c r="Q503" s="244"/>
      <c r="R503" s="244"/>
      <c r="S503" s="244"/>
      <c r="T503" s="246"/>
      <c r="U503" s="246"/>
      <c r="V503" s="244"/>
      <c r="W503" s="247"/>
      <c r="X503" s="248"/>
      <c r="Y503" s="244"/>
      <c r="Z503" s="244"/>
      <c r="AA503" s="244"/>
      <c r="AB503" s="244"/>
      <c r="AC503" s="249"/>
      <c r="AD503" s="249"/>
      <c r="AE503" s="244"/>
      <c r="AF503" s="244"/>
      <c r="AG503" s="244"/>
      <c r="AH503" s="244"/>
      <c r="AI503" s="244"/>
      <c r="AJ503" s="244"/>
      <c r="AK503" s="250"/>
      <c r="AL503" s="244"/>
      <c r="AM503" s="244"/>
      <c r="AN503" s="244"/>
      <c r="AO503" s="251"/>
      <c r="AP503" s="244"/>
      <c r="AQ503" s="244"/>
      <c r="AR503" s="244"/>
      <c r="AS503" s="244"/>
      <c r="AT503" s="252"/>
      <c r="AU503" s="244"/>
      <c r="AV503" s="244"/>
      <c r="AW503" s="244"/>
      <c r="AX503" s="25"/>
      <c r="AY503" s="244"/>
      <c r="AZ503" s="244"/>
      <c r="BA503" s="244"/>
      <c r="BB503" s="244"/>
      <c r="BC503" s="244"/>
      <c r="BD503" s="244"/>
      <c r="BE503" s="244"/>
      <c r="BF503" s="244"/>
      <c r="BG503" s="244"/>
      <c r="BH503" s="244"/>
      <c r="BI503" s="244"/>
      <c r="BJ503" s="242"/>
      <c r="BK503" s="242"/>
      <c r="BL503" s="244"/>
      <c r="BM503" s="244"/>
      <c r="BN503" s="244"/>
      <c r="BO503" s="244"/>
      <c r="BP503" s="244"/>
      <c r="BQ503" s="244"/>
      <c r="BR503" s="244"/>
      <c r="BS503" s="244"/>
      <c r="BT503" s="244"/>
      <c r="BU503" s="242"/>
      <c r="BV503" s="244"/>
    </row>
    <row r="504" customFormat="false" ht="13.8" hidden="false" customHeight="false" outlineLevel="0" collapsed="false">
      <c r="A504" s="241"/>
      <c r="B504" s="242"/>
      <c r="C504" s="242"/>
      <c r="D504" s="242"/>
      <c r="E504" s="242"/>
      <c r="F504" s="242"/>
      <c r="G504" s="244"/>
      <c r="H504" s="244"/>
      <c r="I504" s="244"/>
      <c r="J504" s="245"/>
      <c r="K504" s="244"/>
      <c r="L504" s="244"/>
      <c r="M504" s="244"/>
      <c r="N504" s="244"/>
      <c r="O504" s="244"/>
      <c r="P504" s="244"/>
      <c r="Q504" s="244"/>
      <c r="R504" s="244"/>
      <c r="S504" s="244"/>
      <c r="T504" s="246"/>
      <c r="U504" s="246"/>
      <c r="V504" s="244"/>
      <c r="W504" s="247"/>
      <c r="X504" s="248"/>
      <c r="Y504" s="244"/>
      <c r="Z504" s="244"/>
      <c r="AA504" s="244"/>
      <c r="AB504" s="244"/>
      <c r="AC504" s="249"/>
      <c r="AD504" s="249"/>
      <c r="AE504" s="244"/>
      <c r="AF504" s="244"/>
      <c r="AG504" s="244"/>
      <c r="AH504" s="244"/>
      <c r="AI504" s="244"/>
      <c r="AJ504" s="244"/>
      <c r="AK504" s="250"/>
      <c r="AL504" s="244"/>
      <c r="AM504" s="244"/>
      <c r="AN504" s="244"/>
      <c r="AO504" s="251"/>
      <c r="AP504" s="244"/>
      <c r="AQ504" s="244"/>
      <c r="AR504" s="244"/>
      <c r="AS504" s="244"/>
      <c r="AT504" s="252"/>
      <c r="AU504" s="244"/>
      <c r="AV504" s="244"/>
      <c r="AW504" s="244"/>
      <c r="AX504" s="25"/>
      <c r="AY504" s="244"/>
      <c r="AZ504" s="244"/>
      <c r="BA504" s="244"/>
      <c r="BB504" s="244"/>
      <c r="BC504" s="244"/>
      <c r="BD504" s="244"/>
      <c r="BE504" s="244"/>
      <c r="BF504" s="244"/>
      <c r="BG504" s="244"/>
      <c r="BH504" s="244"/>
      <c r="BI504" s="244"/>
      <c r="BJ504" s="242"/>
      <c r="BK504" s="242"/>
      <c r="BL504" s="244"/>
      <c r="BM504" s="244"/>
      <c r="BN504" s="244"/>
      <c r="BO504" s="244"/>
      <c r="BP504" s="244"/>
      <c r="BQ504" s="244"/>
      <c r="BR504" s="244"/>
      <c r="BS504" s="244"/>
      <c r="BT504" s="244"/>
      <c r="BU504" s="242"/>
      <c r="BV504" s="244"/>
    </row>
    <row r="505" customFormat="false" ht="13.8" hidden="false" customHeight="false" outlineLevel="0" collapsed="false">
      <c r="A505" s="241"/>
      <c r="B505" s="242"/>
      <c r="C505" s="242"/>
      <c r="D505" s="242"/>
      <c r="E505" s="242"/>
      <c r="F505" s="242"/>
      <c r="G505" s="244"/>
      <c r="H505" s="244"/>
      <c r="I505" s="244"/>
      <c r="J505" s="245"/>
      <c r="K505" s="244"/>
      <c r="L505" s="244"/>
      <c r="M505" s="244"/>
      <c r="N505" s="244"/>
      <c r="O505" s="244"/>
      <c r="P505" s="244"/>
      <c r="Q505" s="244"/>
      <c r="R505" s="244"/>
      <c r="S505" s="244"/>
      <c r="T505" s="246"/>
      <c r="U505" s="246"/>
      <c r="V505" s="244"/>
      <c r="W505" s="247"/>
      <c r="X505" s="248"/>
      <c r="Y505" s="244"/>
      <c r="Z505" s="244"/>
      <c r="AA505" s="244"/>
      <c r="AB505" s="244"/>
      <c r="AC505" s="249"/>
      <c r="AD505" s="249"/>
      <c r="AE505" s="244"/>
      <c r="AF505" s="244"/>
      <c r="AG505" s="244"/>
      <c r="AH505" s="244"/>
      <c r="AI505" s="244"/>
      <c r="AJ505" s="244"/>
      <c r="AK505" s="250"/>
      <c r="AL505" s="244"/>
      <c r="AM505" s="244"/>
      <c r="AN505" s="244"/>
      <c r="AO505" s="251"/>
      <c r="AP505" s="244"/>
      <c r="AQ505" s="244"/>
      <c r="AR505" s="244"/>
      <c r="AS505" s="244"/>
      <c r="AT505" s="252"/>
      <c r="AU505" s="244"/>
      <c r="AV505" s="244"/>
      <c r="AW505" s="244"/>
      <c r="AX505" s="25"/>
      <c r="AY505" s="244"/>
      <c r="AZ505" s="244"/>
      <c r="BA505" s="244"/>
      <c r="BB505" s="244"/>
      <c r="BC505" s="244"/>
      <c r="BD505" s="244"/>
      <c r="BE505" s="244"/>
      <c r="BF505" s="244"/>
      <c r="BG505" s="244"/>
      <c r="BH505" s="244"/>
      <c r="BI505" s="244"/>
      <c r="BJ505" s="242"/>
      <c r="BK505" s="242"/>
      <c r="BL505" s="244"/>
      <c r="BM505" s="244"/>
      <c r="BN505" s="244"/>
      <c r="BO505" s="244"/>
      <c r="BP505" s="244"/>
      <c r="BQ505" s="244"/>
      <c r="BR505" s="244"/>
      <c r="BS505" s="244"/>
      <c r="BT505" s="244"/>
      <c r="BU505" s="242"/>
      <c r="BV505" s="244"/>
    </row>
    <row r="506" customFormat="false" ht="13.8" hidden="false" customHeight="false" outlineLevel="0" collapsed="false">
      <c r="A506" s="241"/>
      <c r="B506" s="242"/>
      <c r="C506" s="242"/>
      <c r="D506" s="242"/>
      <c r="E506" s="242"/>
      <c r="F506" s="242"/>
      <c r="G506" s="244"/>
      <c r="H506" s="244"/>
      <c r="I506" s="244"/>
      <c r="J506" s="245"/>
      <c r="K506" s="244"/>
      <c r="L506" s="244"/>
      <c r="M506" s="244"/>
      <c r="N506" s="244"/>
      <c r="O506" s="244"/>
      <c r="P506" s="244"/>
      <c r="Q506" s="244"/>
      <c r="R506" s="244"/>
      <c r="S506" s="244"/>
      <c r="T506" s="246"/>
      <c r="U506" s="246"/>
      <c r="V506" s="244"/>
      <c r="W506" s="247"/>
      <c r="X506" s="248"/>
      <c r="Y506" s="244"/>
      <c r="Z506" s="244"/>
      <c r="AA506" s="244"/>
      <c r="AB506" s="244"/>
      <c r="AC506" s="249"/>
      <c r="AD506" s="249"/>
      <c r="AE506" s="244"/>
      <c r="AF506" s="244"/>
      <c r="AG506" s="244"/>
      <c r="AH506" s="244"/>
      <c r="AI506" s="244"/>
      <c r="AJ506" s="244"/>
      <c r="AK506" s="250"/>
      <c r="AL506" s="244"/>
      <c r="AM506" s="244"/>
      <c r="AN506" s="244"/>
      <c r="AO506" s="251"/>
      <c r="AP506" s="244"/>
      <c r="AQ506" s="244"/>
      <c r="AR506" s="244"/>
      <c r="AS506" s="244"/>
      <c r="AT506" s="252"/>
      <c r="AU506" s="244"/>
      <c r="AV506" s="244"/>
      <c r="AW506" s="244"/>
      <c r="AX506" s="25"/>
      <c r="AY506" s="244"/>
      <c r="AZ506" s="244"/>
      <c r="BA506" s="244"/>
      <c r="BB506" s="244"/>
      <c r="BC506" s="244"/>
      <c r="BD506" s="244"/>
      <c r="BE506" s="244"/>
      <c r="BF506" s="244"/>
      <c r="BG506" s="244"/>
      <c r="BH506" s="244"/>
      <c r="BI506" s="244"/>
      <c r="BJ506" s="242"/>
      <c r="BK506" s="242"/>
      <c r="BL506" s="244"/>
      <c r="BM506" s="244"/>
      <c r="BN506" s="244"/>
      <c r="BO506" s="244"/>
      <c r="BP506" s="244"/>
      <c r="BQ506" s="244"/>
      <c r="BR506" s="244"/>
      <c r="BS506" s="244"/>
      <c r="BT506" s="244"/>
      <c r="BU506" s="242"/>
      <c r="BV506" s="244"/>
    </row>
    <row r="507" customFormat="false" ht="13.8" hidden="false" customHeight="false" outlineLevel="0" collapsed="false">
      <c r="A507" s="241"/>
      <c r="B507" s="242"/>
      <c r="C507" s="242"/>
      <c r="D507" s="242"/>
      <c r="E507" s="242"/>
      <c r="F507" s="242"/>
      <c r="G507" s="244"/>
      <c r="H507" s="244"/>
      <c r="I507" s="244"/>
      <c r="J507" s="245"/>
      <c r="K507" s="244"/>
      <c r="L507" s="244"/>
      <c r="M507" s="244"/>
      <c r="N507" s="244"/>
      <c r="O507" s="244"/>
      <c r="P507" s="244"/>
      <c r="Q507" s="244"/>
      <c r="R507" s="244"/>
      <c r="S507" s="244"/>
      <c r="T507" s="246"/>
      <c r="U507" s="246"/>
      <c r="V507" s="244"/>
      <c r="W507" s="247"/>
      <c r="X507" s="248"/>
      <c r="Y507" s="244"/>
      <c r="Z507" s="244"/>
      <c r="AA507" s="244"/>
      <c r="AB507" s="244"/>
      <c r="AC507" s="249"/>
      <c r="AD507" s="249"/>
      <c r="AE507" s="244"/>
      <c r="AF507" s="244"/>
      <c r="AG507" s="244"/>
      <c r="AH507" s="244"/>
      <c r="AI507" s="244"/>
      <c r="AJ507" s="244"/>
      <c r="AK507" s="250"/>
      <c r="AL507" s="244"/>
      <c r="AM507" s="244"/>
      <c r="AN507" s="244"/>
      <c r="AO507" s="251"/>
      <c r="AP507" s="244"/>
      <c r="AQ507" s="244"/>
      <c r="AR507" s="244"/>
      <c r="AS507" s="244"/>
      <c r="AT507" s="252"/>
      <c r="AU507" s="244"/>
      <c r="AV507" s="244"/>
      <c r="AW507" s="244"/>
      <c r="AX507" s="25"/>
      <c r="AY507" s="244"/>
      <c r="AZ507" s="244"/>
      <c r="BA507" s="244"/>
      <c r="BB507" s="244"/>
      <c r="BC507" s="244"/>
      <c r="BD507" s="244"/>
      <c r="BE507" s="244"/>
      <c r="BF507" s="244"/>
      <c r="BG507" s="244"/>
      <c r="BH507" s="244"/>
      <c r="BI507" s="244"/>
      <c r="BJ507" s="242"/>
      <c r="BK507" s="242"/>
      <c r="BL507" s="244"/>
      <c r="BM507" s="244"/>
      <c r="BN507" s="244"/>
      <c r="BO507" s="244"/>
      <c r="BP507" s="244"/>
      <c r="BQ507" s="244"/>
      <c r="BR507" s="244"/>
      <c r="BS507" s="244"/>
      <c r="BT507" s="244"/>
      <c r="BU507" s="242"/>
      <c r="BV507" s="244"/>
    </row>
    <row r="508" customFormat="false" ht="13.8" hidden="false" customHeight="false" outlineLevel="0" collapsed="false">
      <c r="A508" s="241"/>
      <c r="B508" s="242"/>
      <c r="C508" s="242"/>
      <c r="D508" s="242"/>
      <c r="E508" s="242"/>
      <c r="F508" s="242"/>
      <c r="G508" s="244"/>
      <c r="H508" s="244"/>
      <c r="I508" s="244"/>
      <c r="J508" s="245"/>
      <c r="K508" s="244"/>
      <c r="L508" s="244"/>
      <c r="M508" s="244"/>
      <c r="N508" s="244"/>
      <c r="O508" s="244"/>
      <c r="P508" s="244"/>
      <c r="Q508" s="244"/>
      <c r="R508" s="244"/>
      <c r="S508" s="244"/>
      <c r="T508" s="246"/>
      <c r="U508" s="246"/>
      <c r="V508" s="244"/>
      <c r="W508" s="247"/>
      <c r="X508" s="248"/>
      <c r="Y508" s="244"/>
      <c r="Z508" s="244"/>
      <c r="AA508" s="244"/>
      <c r="AB508" s="244"/>
      <c r="AC508" s="249"/>
      <c r="AD508" s="249"/>
      <c r="AE508" s="244"/>
      <c r="AF508" s="244"/>
      <c r="AG508" s="244"/>
      <c r="AH508" s="244"/>
      <c r="AI508" s="244"/>
      <c r="AJ508" s="244"/>
      <c r="AK508" s="250"/>
      <c r="AL508" s="244"/>
      <c r="AM508" s="244"/>
      <c r="AN508" s="244"/>
      <c r="AO508" s="251"/>
      <c r="AP508" s="244"/>
      <c r="AQ508" s="244"/>
      <c r="AR508" s="244"/>
      <c r="AS508" s="244"/>
      <c r="AT508" s="252"/>
      <c r="AU508" s="244"/>
      <c r="AV508" s="244"/>
      <c r="AW508" s="244"/>
      <c r="AX508" s="25"/>
      <c r="AY508" s="244"/>
      <c r="AZ508" s="244"/>
      <c r="BA508" s="244"/>
      <c r="BB508" s="244"/>
      <c r="BC508" s="244"/>
      <c r="BD508" s="244"/>
      <c r="BE508" s="244"/>
      <c r="BF508" s="244"/>
      <c r="BG508" s="244"/>
      <c r="BH508" s="244"/>
      <c r="BI508" s="244"/>
      <c r="BJ508" s="242"/>
      <c r="BK508" s="242"/>
      <c r="BL508" s="244"/>
      <c r="BM508" s="244"/>
      <c r="BN508" s="244"/>
      <c r="BO508" s="244"/>
      <c r="BP508" s="244"/>
      <c r="BQ508" s="244"/>
      <c r="BR508" s="244"/>
      <c r="BS508" s="244"/>
      <c r="BT508" s="244"/>
      <c r="BU508" s="242"/>
      <c r="BV508" s="244"/>
    </row>
    <row r="509" customFormat="false" ht="13.8" hidden="false" customHeight="false" outlineLevel="0" collapsed="false">
      <c r="A509" s="241"/>
      <c r="B509" s="242"/>
      <c r="C509" s="242"/>
      <c r="D509" s="242"/>
      <c r="E509" s="242"/>
      <c r="F509" s="242"/>
      <c r="G509" s="244"/>
      <c r="H509" s="244"/>
      <c r="I509" s="244"/>
      <c r="J509" s="245"/>
      <c r="K509" s="244"/>
      <c r="L509" s="244"/>
      <c r="M509" s="244"/>
      <c r="N509" s="244"/>
      <c r="O509" s="244"/>
      <c r="P509" s="244"/>
      <c r="Q509" s="244"/>
      <c r="R509" s="244"/>
      <c r="S509" s="244"/>
      <c r="T509" s="246"/>
      <c r="U509" s="246"/>
      <c r="V509" s="244"/>
      <c r="W509" s="247"/>
      <c r="X509" s="248"/>
      <c r="Y509" s="244"/>
      <c r="Z509" s="244"/>
      <c r="AA509" s="244"/>
      <c r="AB509" s="244"/>
      <c r="AC509" s="249"/>
      <c r="AD509" s="249"/>
      <c r="AE509" s="244"/>
      <c r="AF509" s="244"/>
      <c r="AG509" s="244"/>
      <c r="AH509" s="244"/>
      <c r="AI509" s="244"/>
      <c r="AJ509" s="244"/>
      <c r="AK509" s="250"/>
      <c r="AL509" s="244"/>
      <c r="AM509" s="244"/>
      <c r="AN509" s="244"/>
      <c r="AO509" s="251"/>
      <c r="AP509" s="244"/>
      <c r="AQ509" s="244"/>
      <c r="AR509" s="244"/>
      <c r="AS509" s="244"/>
      <c r="AT509" s="252"/>
      <c r="AU509" s="244"/>
      <c r="AV509" s="244"/>
      <c r="AW509" s="244"/>
      <c r="AX509" s="25"/>
      <c r="AY509" s="244"/>
      <c r="AZ509" s="244"/>
      <c r="BA509" s="244"/>
      <c r="BB509" s="244"/>
      <c r="BC509" s="244"/>
      <c r="BD509" s="244"/>
      <c r="BE509" s="244"/>
      <c r="BF509" s="244"/>
      <c r="BG509" s="244"/>
      <c r="BH509" s="244"/>
      <c r="BI509" s="244"/>
      <c r="BJ509" s="242"/>
      <c r="BK509" s="242"/>
      <c r="BL509" s="244"/>
      <c r="BM509" s="244"/>
      <c r="BN509" s="244"/>
      <c r="BO509" s="244"/>
      <c r="BP509" s="244"/>
      <c r="BQ509" s="244"/>
      <c r="BR509" s="244"/>
      <c r="BS509" s="244"/>
      <c r="BT509" s="244"/>
      <c r="BU509" s="242"/>
      <c r="BV509" s="244"/>
    </row>
    <row r="510" customFormat="false" ht="13.8" hidden="false" customHeight="false" outlineLevel="0" collapsed="false">
      <c r="A510" s="241"/>
      <c r="B510" s="242"/>
      <c r="C510" s="242"/>
      <c r="D510" s="242"/>
      <c r="E510" s="242"/>
      <c r="F510" s="242"/>
      <c r="G510" s="244"/>
      <c r="H510" s="244"/>
      <c r="I510" s="244"/>
      <c r="J510" s="245"/>
      <c r="K510" s="244"/>
      <c r="L510" s="244"/>
      <c r="M510" s="244"/>
      <c r="N510" s="244"/>
      <c r="O510" s="244"/>
      <c r="P510" s="244"/>
      <c r="Q510" s="244"/>
      <c r="R510" s="244"/>
      <c r="S510" s="244"/>
      <c r="T510" s="246"/>
      <c r="U510" s="246"/>
      <c r="V510" s="244"/>
      <c r="W510" s="247"/>
      <c r="X510" s="248"/>
      <c r="Y510" s="244"/>
      <c r="Z510" s="244"/>
      <c r="AA510" s="244"/>
      <c r="AB510" s="244"/>
      <c r="AC510" s="249"/>
      <c r="AD510" s="249"/>
      <c r="AE510" s="244"/>
      <c r="AF510" s="244"/>
      <c r="AG510" s="244"/>
      <c r="AH510" s="244"/>
      <c r="AI510" s="244"/>
      <c r="AJ510" s="244"/>
      <c r="AK510" s="250"/>
      <c r="AL510" s="244"/>
      <c r="AM510" s="244"/>
      <c r="AN510" s="244"/>
      <c r="AO510" s="251"/>
      <c r="AP510" s="244"/>
      <c r="AQ510" s="244"/>
      <c r="AR510" s="244"/>
      <c r="AS510" s="244"/>
      <c r="AT510" s="252"/>
      <c r="AU510" s="244"/>
      <c r="AV510" s="244"/>
      <c r="AW510" s="244"/>
      <c r="AX510" s="25"/>
      <c r="AY510" s="244"/>
      <c r="AZ510" s="244"/>
      <c r="BA510" s="244"/>
      <c r="BB510" s="244"/>
      <c r="BC510" s="244"/>
      <c r="BD510" s="244"/>
      <c r="BE510" s="244"/>
      <c r="BF510" s="244"/>
      <c r="BG510" s="244"/>
      <c r="BH510" s="244"/>
      <c r="BI510" s="244"/>
      <c r="BJ510" s="242"/>
      <c r="BK510" s="242"/>
      <c r="BL510" s="244"/>
      <c r="BM510" s="244"/>
      <c r="BN510" s="244"/>
      <c r="BO510" s="244"/>
      <c r="BP510" s="244"/>
      <c r="BQ510" s="244"/>
      <c r="BR510" s="244"/>
      <c r="BS510" s="244"/>
      <c r="BT510" s="244"/>
      <c r="BU510" s="242"/>
      <c r="BV510" s="244"/>
    </row>
    <row r="511" customFormat="false" ht="13.8" hidden="false" customHeight="false" outlineLevel="0" collapsed="false">
      <c r="A511" s="241"/>
      <c r="B511" s="242"/>
      <c r="C511" s="242"/>
      <c r="D511" s="242"/>
      <c r="E511" s="242"/>
      <c r="F511" s="242"/>
      <c r="G511" s="244"/>
      <c r="H511" s="244"/>
      <c r="I511" s="244"/>
      <c r="J511" s="245"/>
      <c r="K511" s="244"/>
      <c r="L511" s="244"/>
      <c r="M511" s="244"/>
      <c r="N511" s="244"/>
      <c r="O511" s="244"/>
      <c r="P511" s="244"/>
      <c r="Q511" s="244"/>
      <c r="R511" s="244"/>
      <c r="S511" s="244"/>
      <c r="T511" s="246"/>
      <c r="U511" s="246"/>
      <c r="V511" s="244"/>
      <c r="W511" s="247"/>
      <c r="X511" s="248"/>
      <c r="Y511" s="244"/>
      <c r="Z511" s="244"/>
      <c r="AA511" s="244"/>
      <c r="AB511" s="244"/>
      <c r="AC511" s="249"/>
      <c r="AD511" s="249"/>
      <c r="AE511" s="244"/>
      <c r="AF511" s="244"/>
      <c r="AG511" s="244"/>
      <c r="AH511" s="244"/>
      <c r="AI511" s="244"/>
      <c r="AJ511" s="244"/>
      <c r="AK511" s="250"/>
      <c r="AL511" s="244"/>
      <c r="AM511" s="244"/>
      <c r="AN511" s="244"/>
      <c r="AO511" s="251"/>
      <c r="AP511" s="244"/>
      <c r="AQ511" s="244"/>
      <c r="AR511" s="244"/>
      <c r="AS511" s="244"/>
      <c r="AT511" s="252"/>
      <c r="AU511" s="244"/>
      <c r="AV511" s="244"/>
      <c r="AW511" s="244"/>
      <c r="AX511" s="25"/>
      <c r="AY511" s="244"/>
      <c r="AZ511" s="244"/>
      <c r="BA511" s="244"/>
      <c r="BB511" s="244"/>
      <c r="BC511" s="244"/>
      <c r="BD511" s="244"/>
      <c r="BE511" s="244"/>
      <c r="BF511" s="244"/>
      <c r="BG511" s="244"/>
      <c r="BH511" s="244"/>
      <c r="BI511" s="244"/>
      <c r="BJ511" s="242"/>
      <c r="BK511" s="242"/>
      <c r="BL511" s="244"/>
      <c r="BM511" s="244"/>
      <c r="BN511" s="244"/>
      <c r="BO511" s="244"/>
      <c r="BP511" s="244"/>
      <c r="BQ511" s="244"/>
      <c r="BR511" s="244"/>
      <c r="BS511" s="244"/>
      <c r="BT511" s="244"/>
      <c r="BU511" s="242"/>
      <c r="BV511" s="244"/>
    </row>
    <row r="512" customFormat="false" ht="13.8" hidden="false" customHeight="false" outlineLevel="0" collapsed="false">
      <c r="A512" s="241"/>
      <c r="B512" s="242"/>
      <c r="C512" s="242"/>
      <c r="D512" s="242"/>
      <c r="E512" s="242"/>
      <c r="F512" s="242"/>
      <c r="G512" s="244"/>
      <c r="H512" s="244"/>
      <c r="I512" s="244"/>
      <c r="J512" s="245"/>
      <c r="K512" s="244"/>
      <c r="L512" s="244"/>
      <c r="M512" s="244"/>
      <c r="N512" s="244"/>
      <c r="O512" s="244"/>
      <c r="P512" s="244"/>
      <c r="Q512" s="244"/>
      <c r="R512" s="244"/>
      <c r="S512" s="244"/>
      <c r="T512" s="246"/>
      <c r="U512" s="246"/>
      <c r="V512" s="244"/>
      <c r="W512" s="247"/>
      <c r="X512" s="248"/>
      <c r="Y512" s="244"/>
      <c r="Z512" s="244"/>
      <c r="AA512" s="244"/>
      <c r="AB512" s="244"/>
      <c r="AC512" s="249"/>
      <c r="AD512" s="249"/>
      <c r="AE512" s="244"/>
      <c r="AF512" s="244"/>
      <c r="AG512" s="244"/>
      <c r="AH512" s="244"/>
      <c r="AI512" s="244"/>
      <c r="AJ512" s="244"/>
      <c r="AK512" s="250"/>
      <c r="AL512" s="244"/>
      <c r="AM512" s="244"/>
      <c r="AN512" s="244"/>
      <c r="AO512" s="251"/>
      <c r="AP512" s="244"/>
      <c r="AQ512" s="244"/>
      <c r="AR512" s="244"/>
      <c r="AS512" s="244"/>
      <c r="AT512" s="252"/>
      <c r="AU512" s="244"/>
      <c r="AV512" s="244"/>
      <c r="AW512" s="244"/>
      <c r="AX512" s="25"/>
      <c r="AY512" s="244"/>
      <c r="AZ512" s="244"/>
      <c r="BA512" s="244"/>
      <c r="BB512" s="244"/>
      <c r="BC512" s="244"/>
      <c r="BD512" s="244"/>
      <c r="BE512" s="244"/>
      <c r="BF512" s="244"/>
      <c r="BG512" s="244"/>
      <c r="BH512" s="244"/>
      <c r="BI512" s="244"/>
      <c r="BJ512" s="242"/>
      <c r="BK512" s="242"/>
      <c r="BL512" s="244"/>
      <c r="BM512" s="244"/>
      <c r="BN512" s="244"/>
      <c r="BO512" s="244"/>
      <c r="BP512" s="244"/>
      <c r="BQ512" s="244"/>
      <c r="BR512" s="244"/>
      <c r="BS512" s="244"/>
      <c r="BT512" s="244"/>
      <c r="BU512" s="242"/>
      <c r="BV512" s="244"/>
    </row>
    <row r="513" customFormat="false" ht="13.8" hidden="false" customHeight="false" outlineLevel="0" collapsed="false">
      <c r="A513" s="241"/>
      <c r="B513" s="242"/>
      <c r="C513" s="242"/>
      <c r="D513" s="242"/>
      <c r="E513" s="242"/>
      <c r="F513" s="242"/>
      <c r="G513" s="244"/>
      <c r="H513" s="244"/>
      <c r="I513" s="244"/>
      <c r="J513" s="245"/>
      <c r="K513" s="244"/>
      <c r="L513" s="244"/>
      <c r="M513" s="244"/>
      <c r="N513" s="244"/>
      <c r="O513" s="244"/>
      <c r="P513" s="244"/>
      <c r="Q513" s="244"/>
      <c r="R513" s="244"/>
      <c r="S513" s="244"/>
      <c r="T513" s="246"/>
      <c r="U513" s="246"/>
      <c r="V513" s="244"/>
      <c r="W513" s="247"/>
      <c r="X513" s="248"/>
      <c r="Y513" s="244"/>
      <c r="Z513" s="244"/>
      <c r="AA513" s="244"/>
      <c r="AB513" s="244"/>
      <c r="AC513" s="249"/>
      <c r="AD513" s="249"/>
      <c r="AE513" s="244"/>
      <c r="AF513" s="244"/>
      <c r="AG513" s="244"/>
      <c r="AH513" s="244"/>
      <c r="AI513" s="244"/>
      <c r="AJ513" s="244"/>
      <c r="AK513" s="250"/>
      <c r="AL513" s="244"/>
      <c r="AM513" s="244"/>
      <c r="AN513" s="244"/>
      <c r="AO513" s="251"/>
      <c r="AP513" s="244"/>
      <c r="AQ513" s="244"/>
      <c r="AR513" s="244"/>
      <c r="AS513" s="244"/>
      <c r="AT513" s="252"/>
      <c r="AU513" s="244"/>
      <c r="AV513" s="244"/>
      <c r="AW513" s="244"/>
      <c r="AX513" s="25"/>
      <c r="AY513" s="244"/>
      <c r="AZ513" s="244"/>
      <c r="BA513" s="244"/>
      <c r="BB513" s="244"/>
      <c r="BC513" s="244"/>
      <c r="BD513" s="244"/>
      <c r="BE513" s="244"/>
      <c r="BF513" s="244"/>
      <c r="BG513" s="244"/>
      <c r="BH513" s="244"/>
      <c r="BI513" s="244"/>
      <c r="BJ513" s="242"/>
      <c r="BK513" s="242"/>
      <c r="BL513" s="244"/>
      <c r="BM513" s="244"/>
      <c r="BN513" s="244"/>
      <c r="BO513" s="244"/>
      <c r="BP513" s="244"/>
      <c r="BQ513" s="244"/>
      <c r="BR513" s="244"/>
      <c r="BS513" s="244"/>
      <c r="BT513" s="244"/>
      <c r="BU513" s="242"/>
      <c r="BV513" s="244"/>
    </row>
    <row r="514" customFormat="false" ht="13.8" hidden="false" customHeight="false" outlineLevel="0" collapsed="false">
      <c r="A514" s="241"/>
      <c r="B514" s="242"/>
      <c r="C514" s="242"/>
      <c r="D514" s="242"/>
      <c r="E514" s="242"/>
      <c r="F514" s="242"/>
      <c r="G514" s="244"/>
      <c r="H514" s="244"/>
      <c r="I514" s="244"/>
      <c r="J514" s="245"/>
      <c r="K514" s="244"/>
      <c r="L514" s="244"/>
      <c r="M514" s="244"/>
      <c r="N514" s="244"/>
      <c r="O514" s="244"/>
      <c r="P514" s="244"/>
      <c r="Q514" s="244"/>
      <c r="R514" s="244"/>
      <c r="S514" s="244"/>
      <c r="T514" s="246"/>
      <c r="U514" s="246"/>
      <c r="V514" s="244"/>
      <c r="W514" s="247"/>
      <c r="X514" s="248"/>
      <c r="Y514" s="244"/>
      <c r="Z514" s="244"/>
      <c r="AA514" s="244"/>
      <c r="AB514" s="244"/>
      <c r="AC514" s="249"/>
      <c r="AD514" s="249"/>
      <c r="AE514" s="244"/>
      <c r="AF514" s="244"/>
      <c r="AG514" s="244"/>
      <c r="AH514" s="244"/>
      <c r="AI514" s="244"/>
      <c r="AJ514" s="244"/>
      <c r="AK514" s="250"/>
      <c r="AL514" s="244"/>
      <c r="AM514" s="244"/>
      <c r="AN514" s="244"/>
      <c r="AO514" s="251"/>
      <c r="AP514" s="244"/>
      <c r="AQ514" s="244"/>
      <c r="AR514" s="244"/>
      <c r="AS514" s="244"/>
      <c r="AT514" s="252"/>
      <c r="AU514" s="244"/>
      <c r="AV514" s="244"/>
      <c r="AW514" s="244"/>
      <c r="AX514" s="25"/>
      <c r="AY514" s="244"/>
      <c r="AZ514" s="244"/>
      <c r="BA514" s="244"/>
      <c r="BB514" s="244"/>
      <c r="BC514" s="244"/>
      <c r="BD514" s="244"/>
      <c r="BE514" s="244"/>
      <c r="BF514" s="244"/>
      <c r="BG514" s="244"/>
      <c r="BH514" s="244"/>
      <c r="BI514" s="244"/>
      <c r="BJ514" s="242"/>
      <c r="BK514" s="242"/>
      <c r="BL514" s="244"/>
      <c r="BM514" s="244"/>
      <c r="BN514" s="244"/>
      <c r="BO514" s="244"/>
      <c r="BP514" s="244"/>
      <c r="BQ514" s="244"/>
      <c r="BR514" s="244"/>
      <c r="BS514" s="244"/>
      <c r="BT514" s="244"/>
      <c r="BU514" s="242"/>
      <c r="BV514" s="244"/>
    </row>
    <row r="515" customFormat="false" ht="13.8" hidden="false" customHeight="false" outlineLevel="0" collapsed="false">
      <c r="A515" s="241"/>
      <c r="B515" s="242"/>
      <c r="C515" s="242"/>
      <c r="D515" s="242"/>
      <c r="E515" s="242"/>
      <c r="F515" s="242"/>
      <c r="G515" s="244"/>
      <c r="H515" s="244"/>
      <c r="I515" s="244"/>
      <c r="J515" s="245"/>
      <c r="K515" s="244"/>
      <c r="L515" s="244"/>
      <c r="M515" s="244"/>
      <c r="N515" s="244"/>
      <c r="O515" s="244"/>
      <c r="P515" s="244"/>
      <c r="Q515" s="244"/>
      <c r="R515" s="244"/>
      <c r="S515" s="244"/>
      <c r="T515" s="246"/>
      <c r="U515" s="246"/>
      <c r="V515" s="244"/>
      <c r="W515" s="247"/>
      <c r="X515" s="248"/>
      <c r="Y515" s="244"/>
      <c r="Z515" s="244"/>
      <c r="AA515" s="244"/>
      <c r="AB515" s="244"/>
      <c r="AC515" s="249"/>
      <c r="AD515" s="249"/>
      <c r="AE515" s="244"/>
      <c r="AF515" s="244"/>
      <c r="AG515" s="244"/>
      <c r="AH515" s="244"/>
      <c r="AI515" s="244"/>
      <c r="AJ515" s="244"/>
      <c r="AK515" s="250"/>
      <c r="AL515" s="244"/>
      <c r="AM515" s="244"/>
      <c r="AN515" s="244"/>
      <c r="AO515" s="251"/>
      <c r="AP515" s="244"/>
      <c r="AQ515" s="244"/>
      <c r="AR515" s="244"/>
      <c r="AS515" s="244"/>
      <c r="AT515" s="252"/>
      <c r="AU515" s="244"/>
      <c r="AV515" s="244"/>
      <c r="AW515" s="244"/>
      <c r="AX515" s="25"/>
      <c r="AY515" s="244"/>
      <c r="AZ515" s="244"/>
      <c r="BA515" s="244"/>
      <c r="BB515" s="244"/>
      <c r="BC515" s="244"/>
      <c r="BD515" s="244"/>
      <c r="BE515" s="244"/>
      <c r="BF515" s="244"/>
      <c r="BG515" s="244"/>
      <c r="BH515" s="244"/>
      <c r="BI515" s="244"/>
      <c r="BJ515" s="242"/>
      <c r="BK515" s="242"/>
      <c r="BL515" s="244"/>
      <c r="BM515" s="244"/>
      <c r="BN515" s="244"/>
      <c r="BO515" s="244"/>
      <c r="BP515" s="244"/>
      <c r="BQ515" s="244"/>
      <c r="BR515" s="244"/>
      <c r="BS515" s="244"/>
      <c r="BT515" s="244"/>
      <c r="BU515" s="242"/>
      <c r="BV515" s="244"/>
    </row>
    <row r="516" customFormat="false" ht="13.8" hidden="false" customHeight="false" outlineLevel="0" collapsed="false">
      <c r="A516" s="241"/>
      <c r="B516" s="242"/>
      <c r="C516" s="242"/>
      <c r="D516" s="242"/>
      <c r="E516" s="242"/>
      <c r="F516" s="242"/>
      <c r="G516" s="244"/>
      <c r="H516" s="244"/>
      <c r="I516" s="244"/>
      <c r="J516" s="245"/>
      <c r="K516" s="244"/>
      <c r="L516" s="244"/>
      <c r="M516" s="244"/>
      <c r="N516" s="244"/>
      <c r="O516" s="244"/>
      <c r="P516" s="244"/>
      <c r="Q516" s="244"/>
      <c r="R516" s="244"/>
      <c r="S516" s="244"/>
      <c r="T516" s="246"/>
      <c r="U516" s="246"/>
      <c r="V516" s="244"/>
      <c r="W516" s="247"/>
      <c r="X516" s="248"/>
      <c r="Y516" s="244"/>
      <c r="Z516" s="244"/>
      <c r="AA516" s="244"/>
      <c r="AB516" s="244"/>
      <c r="AC516" s="249"/>
      <c r="AD516" s="249"/>
      <c r="AE516" s="244"/>
      <c r="AF516" s="244"/>
      <c r="AG516" s="244"/>
      <c r="AH516" s="244"/>
      <c r="AI516" s="244"/>
      <c r="AJ516" s="244"/>
      <c r="AK516" s="250"/>
      <c r="AL516" s="244"/>
      <c r="AM516" s="244"/>
      <c r="AN516" s="244"/>
      <c r="AO516" s="251"/>
      <c r="AP516" s="244"/>
      <c r="AQ516" s="244"/>
      <c r="AR516" s="244"/>
      <c r="AS516" s="244"/>
      <c r="AT516" s="252"/>
      <c r="AU516" s="244"/>
      <c r="AV516" s="244"/>
      <c r="AW516" s="244"/>
      <c r="AX516" s="25"/>
      <c r="AY516" s="244"/>
      <c r="AZ516" s="244"/>
      <c r="BA516" s="244"/>
      <c r="BB516" s="244"/>
      <c r="BC516" s="244"/>
      <c r="BD516" s="244"/>
      <c r="BE516" s="244"/>
      <c r="BF516" s="244"/>
      <c r="BG516" s="244"/>
      <c r="BH516" s="244"/>
      <c r="BI516" s="244"/>
      <c r="BJ516" s="242"/>
      <c r="BK516" s="242"/>
      <c r="BL516" s="244"/>
      <c r="BM516" s="244"/>
      <c r="BN516" s="244"/>
      <c r="BO516" s="244"/>
      <c r="BP516" s="244"/>
      <c r="BQ516" s="244"/>
      <c r="BR516" s="244"/>
      <c r="BS516" s="244"/>
      <c r="BT516" s="244"/>
      <c r="BU516" s="242"/>
      <c r="BV516" s="244"/>
    </row>
    <row r="517" customFormat="false" ht="13.8" hidden="false" customHeight="false" outlineLevel="0" collapsed="false">
      <c r="A517" s="241"/>
      <c r="B517" s="242"/>
      <c r="C517" s="242"/>
      <c r="D517" s="242"/>
      <c r="E517" s="242"/>
      <c r="F517" s="242"/>
      <c r="G517" s="244"/>
      <c r="H517" s="244"/>
      <c r="I517" s="244"/>
      <c r="J517" s="245"/>
      <c r="K517" s="244"/>
      <c r="L517" s="244"/>
      <c r="M517" s="244"/>
      <c r="N517" s="244"/>
      <c r="O517" s="244"/>
      <c r="P517" s="244"/>
      <c r="Q517" s="244"/>
      <c r="R517" s="244"/>
      <c r="S517" s="244"/>
      <c r="T517" s="246"/>
      <c r="U517" s="246"/>
      <c r="V517" s="244"/>
      <c r="W517" s="247"/>
      <c r="X517" s="248"/>
      <c r="Y517" s="244"/>
      <c r="Z517" s="244"/>
      <c r="AA517" s="244"/>
      <c r="AB517" s="244"/>
      <c r="AC517" s="249"/>
      <c r="AD517" s="249"/>
      <c r="AE517" s="244"/>
      <c r="AF517" s="244"/>
      <c r="AG517" s="244"/>
      <c r="AH517" s="244"/>
      <c r="AI517" s="244"/>
      <c r="AJ517" s="244"/>
      <c r="AK517" s="250"/>
      <c r="AL517" s="244"/>
      <c r="AM517" s="244"/>
      <c r="AN517" s="244"/>
      <c r="AO517" s="251"/>
      <c r="AP517" s="244"/>
      <c r="AQ517" s="244"/>
      <c r="AR517" s="244"/>
      <c r="AS517" s="244"/>
      <c r="AT517" s="252"/>
      <c r="AU517" s="244"/>
      <c r="AV517" s="244"/>
      <c r="AW517" s="244"/>
      <c r="AX517" s="25"/>
      <c r="AY517" s="244"/>
      <c r="AZ517" s="244"/>
      <c r="BA517" s="244"/>
      <c r="BB517" s="244"/>
      <c r="BC517" s="244"/>
      <c r="BD517" s="244"/>
      <c r="BE517" s="244"/>
      <c r="BF517" s="244"/>
      <c r="BG517" s="244"/>
      <c r="BH517" s="244"/>
      <c r="BI517" s="244"/>
      <c r="BJ517" s="242"/>
      <c r="BK517" s="242"/>
      <c r="BL517" s="244"/>
      <c r="BM517" s="244"/>
      <c r="BN517" s="244"/>
      <c r="BO517" s="244"/>
      <c r="BP517" s="244"/>
      <c r="BQ517" s="244"/>
      <c r="BR517" s="244"/>
      <c r="BS517" s="244"/>
      <c r="BT517" s="244"/>
      <c r="BU517" s="242"/>
      <c r="BV517" s="244"/>
    </row>
    <row r="518" customFormat="false" ht="13.8" hidden="false" customHeight="false" outlineLevel="0" collapsed="false">
      <c r="A518" s="241"/>
      <c r="B518" s="242"/>
      <c r="C518" s="242"/>
      <c r="D518" s="242"/>
      <c r="E518" s="242"/>
      <c r="F518" s="242"/>
      <c r="G518" s="244"/>
      <c r="H518" s="244"/>
      <c r="I518" s="244"/>
      <c r="J518" s="245"/>
      <c r="K518" s="244"/>
      <c r="L518" s="244"/>
      <c r="M518" s="244"/>
      <c r="N518" s="244"/>
      <c r="O518" s="244"/>
      <c r="P518" s="244"/>
      <c r="Q518" s="244"/>
      <c r="R518" s="244"/>
      <c r="S518" s="244"/>
      <c r="T518" s="246"/>
      <c r="U518" s="246"/>
      <c r="V518" s="244"/>
      <c r="W518" s="247"/>
      <c r="X518" s="248"/>
      <c r="Y518" s="244"/>
      <c r="Z518" s="244"/>
      <c r="AA518" s="244"/>
      <c r="AB518" s="244"/>
      <c r="AC518" s="249"/>
      <c r="AD518" s="249"/>
      <c r="AE518" s="244"/>
      <c r="AF518" s="244"/>
      <c r="AG518" s="244"/>
      <c r="AH518" s="244"/>
      <c r="AI518" s="244"/>
      <c r="AJ518" s="244"/>
      <c r="AK518" s="250"/>
      <c r="AL518" s="244"/>
      <c r="AM518" s="244"/>
      <c r="AN518" s="244"/>
      <c r="AO518" s="251"/>
      <c r="AP518" s="244"/>
      <c r="AQ518" s="244"/>
      <c r="AR518" s="244"/>
      <c r="AS518" s="244"/>
      <c r="AT518" s="252"/>
      <c r="AU518" s="244"/>
      <c r="AV518" s="244"/>
      <c r="AW518" s="244"/>
      <c r="AX518" s="25"/>
      <c r="AY518" s="244"/>
      <c r="AZ518" s="244"/>
      <c r="BA518" s="244"/>
      <c r="BB518" s="244"/>
      <c r="BC518" s="244"/>
      <c r="BD518" s="244"/>
      <c r="BE518" s="244"/>
      <c r="BF518" s="244"/>
      <c r="BG518" s="244"/>
      <c r="BH518" s="244"/>
      <c r="BI518" s="244"/>
      <c r="BJ518" s="242"/>
      <c r="BK518" s="242"/>
      <c r="BL518" s="244"/>
      <c r="BM518" s="244"/>
      <c r="BN518" s="244"/>
      <c r="BO518" s="244"/>
      <c r="BP518" s="244"/>
      <c r="BQ518" s="244"/>
      <c r="BR518" s="244"/>
      <c r="BS518" s="244"/>
      <c r="BT518" s="244"/>
      <c r="BU518" s="242"/>
      <c r="BV518" s="244"/>
    </row>
    <row r="519" customFormat="false" ht="13.8" hidden="false" customHeight="false" outlineLevel="0" collapsed="false">
      <c r="A519" s="241"/>
      <c r="B519" s="242"/>
      <c r="C519" s="242"/>
      <c r="D519" s="242"/>
      <c r="E519" s="242"/>
      <c r="F519" s="242"/>
      <c r="G519" s="244"/>
      <c r="H519" s="244"/>
      <c r="I519" s="244"/>
      <c r="J519" s="245"/>
      <c r="K519" s="244"/>
      <c r="L519" s="244"/>
      <c r="M519" s="244"/>
      <c r="N519" s="244"/>
      <c r="O519" s="244"/>
      <c r="P519" s="244"/>
      <c r="Q519" s="244"/>
      <c r="R519" s="244"/>
      <c r="S519" s="244"/>
      <c r="T519" s="246"/>
      <c r="U519" s="246"/>
      <c r="V519" s="244"/>
      <c r="W519" s="247"/>
      <c r="X519" s="248"/>
      <c r="Y519" s="244"/>
      <c r="Z519" s="244"/>
      <c r="AA519" s="244"/>
      <c r="AB519" s="244"/>
      <c r="AC519" s="249"/>
      <c r="AD519" s="249"/>
      <c r="AE519" s="244"/>
      <c r="AF519" s="244"/>
      <c r="AG519" s="244"/>
      <c r="AH519" s="244"/>
      <c r="AI519" s="244"/>
      <c r="AJ519" s="244"/>
      <c r="AK519" s="250"/>
      <c r="AL519" s="244"/>
      <c r="AM519" s="244"/>
      <c r="AN519" s="244"/>
      <c r="AO519" s="251"/>
      <c r="AP519" s="244"/>
      <c r="AQ519" s="244"/>
      <c r="AR519" s="244"/>
      <c r="AS519" s="244"/>
      <c r="AT519" s="252"/>
      <c r="AU519" s="244"/>
      <c r="AV519" s="244"/>
      <c r="AW519" s="244"/>
      <c r="AX519" s="25"/>
      <c r="AY519" s="244"/>
      <c r="AZ519" s="244"/>
      <c r="BA519" s="244"/>
      <c r="BB519" s="244"/>
      <c r="BC519" s="244"/>
      <c r="BD519" s="244"/>
      <c r="BE519" s="244"/>
      <c r="BF519" s="244"/>
      <c r="BG519" s="244"/>
      <c r="BH519" s="244"/>
      <c r="BI519" s="244"/>
      <c r="BJ519" s="242"/>
      <c r="BK519" s="242"/>
      <c r="BL519" s="244"/>
      <c r="BM519" s="244"/>
      <c r="BN519" s="244"/>
      <c r="BO519" s="244"/>
      <c r="BP519" s="244"/>
      <c r="BQ519" s="244"/>
      <c r="BR519" s="244"/>
      <c r="BS519" s="244"/>
      <c r="BT519" s="244"/>
      <c r="BU519" s="242"/>
      <c r="BV519" s="244"/>
    </row>
    <row r="520" customFormat="false" ht="13.8" hidden="false" customHeight="false" outlineLevel="0" collapsed="false">
      <c r="A520" s="241"/>
      <c r="B520" s="242"/>
      <c r="C520" s="242"/>
      <c r="D520" s="242"/>
      <c r="E520" s="242"/>
      <c r="F520" s="242"/>
      <c r="G520" s="244"/>
      <c r="H520" s="244"/>
      <c r="I520" s="244"/>
      <c r="J520" s="245"/>
      <c r="K520" s="244"/>
      <c r="L520" s="244"/>
      <c r="M520" s="244"/>
      <c r="N520" s="244"/>
      <c r="O520" s="244"/>
      <c r="P520" s="244"/>
      <c r="Q520" s="244"/>
      <c r="R520" s="244"/>
      <c r="S520" s="244"/>
      <c r="T520" s="246"/>
      <c r="U520" s="246"/>
      <c r="V520" s="244"/>
      <c r="W520" s="247"/>
      <c r="X520" s="248"/>
      <c r="Y520" s="244"/>
      <c r="Z520" s="244"/>
      <c r="AA520" s="244"/>
      <c r="AB520" s="244"/>
      <c r="AC520" s="249"/>
      <c r="AD520" s="249"/>
      <c r="AE520" s="244"/>
      <c r="AF520" s="244"/>
      <c r="AG520" s="244"/>
      <c r="AH520" s="244"/>
      <c r="AI520" s="244"/>
      <c r="AJ520" s="244"/>
      <c r="AK520" s="250"/>
      <c r="AL520" s="244"/>
      <c r="AM520" s="244"/>
      <c r="AN520" s="244"/>
      <c r="AO520" s="251"/>
      <c r="AP520" s="244"/>
      <c r="AQ520" s="244"/>
      <c r="AR520" s="244"/>
      <c r="AS520" s="244"/>
      <c r="AT520" s="252"/>
      <c r="AU520" s="244"/>
      <c r="AV520" s="244"/>
      <c r="AW520" s="244"/>
      <c r="AX520" s="25"/>
      <c r="AY520" s="244"/>
      <c r="AZ520" s="244"/>
      <c r="BA520" s="244"/>
      <c r="BB520" s="244"/>
      <c r="BC520" s="244"/>
      <c r="BD520" s="244"/>
      <c r="BE520" s="244"/>
      <c r="BF520" s="244"/>
      <c r="BG520" s="244"/>
      <c r="BH520" s="244"/>
      <c r="BI520" s="244"/>
      <c r="BJ520" s="242"/>
      <c r="BK520" s="242"/>
      <c r="BL520" s="244"/>
      <c r="BM520" s="244"/>
      <c r="BN520" s="244"/>
      <c r="BO520" s="244"/>
      <c r="BP520" s="244"/>
      <c r="BQ520" s="244"/>
      <c r="BR520" s="244"/>
      <c r="BS520" s="244"/>
      <c r="BT520" s="244"/>
      <c r="BU520" s="242"/>
      <c r="BV520" s="244"/>
    </row>
    <row r="521" customFormat="false" ht="13.8" hidden="false" customHeight="false" outlineLevel="0" collapsed="false">
      <c r="A521" s="241"/>
      <c r="B521" s="242"/>
      <c r="C521" s="242"/>
      <c r="D521" s="242"/>
      <c r="E521" s="242"/>
      <c r="F521" s="242"/>
      <c r="G521" s="244"/>
      <c r="H521" s="244"/>
      <c r="I521" s="244"/>
      <c r="J521" s="245"/>
      <c r="K521" s="244"/>
      <c r="L521" s="244"/>
      <c r="M521" s="244"/>
      <c r="N521" s="244"/>
      <c r="O521" s="244"/>
      <c r="P521" s="244"/>
      <c r="Q521" s="244"/>
      <c r="R521" s="244"/>
      <c r="S521" s="244"/>
      <c r="T521" s="246"/>
      <c r="U521" s="246"/>
      <c r="V521" s="244"/>
      <c r="W521" s="247"/>
      <c r="X521" s="248"/>
      <c r="Y521" s="244"/>
      <c r="Z521" s="244"/>
      <c r="AA521" s="244"/>
      <c r="AB521" s="244"/>
      <c r="AC521" s="249"/>
      <c r="AD521" s="249"/>
      <c r="AE521" s="244"/>
      <c r="AF521" s="244"/>
      <c r="AG521" s="244"/>
      <c r="AH521" s="244"/>
      <c r="AI521" s="244"/>
      <c r="AJ521" s="244"/>
      <c r="AK521" s="250"/>
      <c r="AL521" s="244"/>
      <c r="AM521" s="244"/>
      <c r="AN521" s="244"/>
      <c r="AO521" s="251"/>
      <c r="AP521" s="244"/>
      <c r="AQ521" s="244"/>
      <c r="AR521" s="244"/>
      <c r="AS521" s="244"/>
      <c r="AT521" s="252"/>
      <c r="AU521" s="244"/>
      <c r="AV521" s="244"/>
      <c r="AW521" s="244"/>
      <c r="AX521" s="25"/>
      <c r="AY521" s="244"/>
      <c r="AZ521" s="244"/>
      <c r="BA521" s="244"/>
      <c r="BB521" s="244"/>
      <c r="BC521" s="244"/>
      <c r="BD521" s="244"/>
      <c r="BE521" s="244"/>
      <c r="BF521" s="244"/>
      <c r="BG521" s="244"/>
      <c r="BH521" s="244"/>
      <c r="BI521" s="244"/>
      <c r="BJ521" s="242"/>
      <c r="BK521" s="242"/>
      <c r="BL521" s="244"/>
      <c r="BM521" s="244"/>
      <c r="BN521" s="244"/>
      <c r="BO521" s="244"/>
      <c r="BP521" s="244"/>
      <c r="BQ521" s="244"/>
      <c r="BR521" s="244"/>
      <c r="BS521" s="244"/>
      <c r="BT521" s="244"/>
      <c r="BU521" s="242"/>
      <c r="BV521" s="244"/>
    </row>
    <row r="522" customFormat="false" ht="13.8" hidden="false" customHeight="false" outlineLevel="0" collapsed="false">
      <c r="A522" s="241"/>
      <c r="B522" s="242"/>
      <c r="C522" s="242"/>
      <c r="D522" s="242"/>
      <c r="E522" s="242"/>
      <c r="F522" s="242"/>
      <c r="G522" s="244"/>
      <c r="H522" s="244"/>
      <c r="I522" s="244"/>
      <c r="J522" s="245"/>
      <c r="K522" s="244"/>
      <c r="L522" s="244"/>
      <c r="M522" s="244"/>
      <c r="N522" s="244"/>
      <c r="O522" s="244"/>
      <c r="P522" s="244"/>
      <c r="Q522" s="244"/>
      <c r="R522" s="244"/>
      <c r="S522" s="244"/>
      <c r="T522" s="246"/>
      <c r="U522" s="246"/>
      <c r="V522" s="244"/>
      <c r="W522" s="247"/>
      <c r="X522" s="248"/>
      <c r="Y522" s="244"/>
      <c r="Z522" s="244"/>
      <c r="AA522" s="244"/>
      <c r="AB522" s="244"/>
      <c r="AC522" s="249"/>
      <c r="AD522" s="249"/>
      <c r="AE522" s="244"/>
      <c r="AF522" s="244"/>
      <c r="AG522" s="244"/>
      <c r="AH522" s="244"/>
      <c r="AI522" s="244"/>
      <c r="AJ522" s="244"/>
      <c r="AK522" s="250"/>
      <c r="AL522" s="244"/>
      <c r="AM522" s="244"/>
      <c r="AN522" s="244"/>
      <c r="AO522" s="251"/>
      <c r="AP522" s="244"/>
      <c r="AQ522" s="244"/>
      <c r="AR522" s="244"/>
      <c r="AS522" s="244"/>
      <c r="AT522" s="252"/>
      <c r="AU522" s="244"/>
      <c r="AV522" s="244"/>
      <c r="AW522" s="244"/>
      <c r="AX522" s="25"/>
      <c r="AY522" s="244"/>
      <c r="AZ522" s="244"/>
      <c r="BA522" s="244"/>
      <c r="BB522" s="244"/>
      <c r="BC522" s="244"/>
      <c r="BD522" s="244"/>
      <c r="BE522" s="244"/>
      <c r="BF522" s="244"/>
      <c r="BG522" s="244"/>
      <c r="BH522" s="244"/>
      <c r="BI522" s="244"/>
      <c r="BJ522" s="242"/>
      <c r="BK522" s="242"/>
      <c r="BL522" s="244"/>
      <c r="BM522" s="244"/>
      <c r="BN522" s="244"/>
      <c r="BO522" s="244"/>
      <c r="BP522" s="244"/>
      <c r="BQ522" s="244"/>
      <c r="BR522" s="244"/>
      <c r="BS522" s="244"/>
      <c r="BT522" s="244"/>
      <c r="BU522" s="242"/>
      <c r="BV522" s="244"/>
    </row>
    <row r="523" customFormat="false" ht="13.8" hidden="false" customHeight="false" outlineLevel="0" collapsed="false">
      <c r="A523" s="241"/>
      <c r="B523" s="242"/>
      <c r="C523" s="242"/>
      <c r="D523" s="242"/>
      <c r="E523" s="242"/>
      <c r="F523" s="242"/>
      <c r="G523" s="244"/>
      <c r="H523" s="244"/>
      <c r="I523" s="244"/>
      <c r="J523" s="245"/>
      <c r="K523" s="244"/>
      <c r="L523" s="244"/>
      <c r="M523" s="244"/>
      <c r="N523" s="244"/>
      <c r="O523" s="244"/>
      <c r="P523" s="244"/>
      <c r="Q523" s="244"/>
      <c r="R523" s="244"/>
      <c r="S523" s="244"/>
      <c r="T523" s="246"/>
      <c r="U523" s="246"/>
      <c r="V523" s="244"/>
      <c r="W523" s="247"/>
      <c r="X523" s="248"/>
      <c r="Y523" s="244"/>
      <c r="Z523" s="244"/>
      <c r="AA523" s="244"/>
      <c r="AB523" s="244"/>
      <c r="AC523" s="249"/>
      <c r="AD523" s="249"/>
      <c r="AE523" s="244"/>
      <c r="AF523" s="244"/>
      <c r="AG523" s="244"/>
      <c r="AH523" s="244"/>
      <c r="AI523" s="244"/>
      <c r="AJ523" s="244"/>
      <c r="AK523" s="250"/>
      <c r="AL523" s="244"/>
      <c r="AM523" s="244"/>
      <c r="AN523" s="244"/>
      <c r="AO523" s="251"/>
      <c r="AP523" s="244"/>
      <c r="AQ523" s="244"/>
      <c r="AR523" s="244"/>
      <c r="AS523" s="244"/>
      <c r="AT523" s="252"/>
      <c r="AU523" s="244"/>
      <c r="AV523" s="244"/>
      <c r="AW523" s="244"/>
      <c r="AX523" s="25"/>
      <c r="AY523" s="244"/>
      <c r="AZ523" s="244"/>
      <c r="BA523" s="244"/>
      <c r="BB523" s="244"/>
      <c r="BC523" s="244"/>
      <c r="BD523" s="244"/>
      <c r="BE523" s="244"/>
      <c r="BF523" s="244"/>
      <c r="BG523" s="244"/>
      <c r="BH523" s="244"/>
      <c r="BI523" s="244"/>
      <c r="BJ523" s="242"/>
      <c r="BK523" s="242"/>
      <c r="BL523" s="244"/>
      <c r="BM523" s="244"/>
      <c r="BN523" s="244"/>
      <c r="BO523" s="244"/>
      <c r="BP523" s="244"/>
      <c r="BQ523" s="244"/>
      <c r="BR523" s="244"/>
      <c r="BS523" s="244"/>
      <c r="BT523" s="244"/>
      <c r="BU523" s="242"/>
      <c r="BV523" s="244"/>
    </row>
    <row r="524" customFormat="false" ht="13.8" hidden="false" customHeight="false" outlineLevel="0" collapsed="false">
      <c r="A524" s="241"/>
      <c r="B524" s="242"/>
      <c r="C524" s="242"/>
      <c r="D524" s="242"/>
      <c r="E524" s="242"/>
      <c r="F524" s="242"/>
      <c r="G524" s="244"/>
      <c r="H524" s="244"/>
      <c r="I524" s="244"/>
      <c r="J524" s="245"/>
      <c r="K524" s="244"/>
      <c r="L524" s="244"/>
      <c r="M524" s="244"/>
      <c r="N524" s="244"/>
      <c r="O524" s="244"/>
      <c r="P524" s="244"/>
      <c r="Q524" s="244"/>
      <c r="R524" s="244"/>
      <c r="S524" s="244"/>
      <c r="T524" s="246"/>
      <c r="U524" s="246"/>
      <c r="V524" s="244"/>
      <c r="W524" s="247"/>
      <c r="X524" s="248"/>
      <c r="Y524" s="244"/>
      <c r="Z524" s="244"/>
      <c r="AA524" s="244"/>
      <c r="AB524" s="244"/>
      <c r="AC524" s="249"/>
      <c r="AD524" s="249"/>
      <c r="AE524" s="244"/>
      <c r="AF524" s="244"/>
      <c r="AG524" s="244"/>
      <c r="AH524" s="244"/>
      <c r="AI524" s="244"/>
      <c r="AJ524" s="244"/>
      <c r="AK524" s="250"/>
      <c r="AL524" s="244"/>
      <c r="AM524" s="244"/>
      <c r="AN524" s="244"/>
      <c r="AO524" s="251"/>
      <c r="AP524" s="244"/>
      <c r="AQ524" s="244"/>
      <c r="AR524" s="244"/>
      <c r="AS524" s="244"/>
      <c r="AT524" s="252"/>
      <c r="AU524" s="244"/>
      <c r="AV524" s="244"/>
      <c r="AW524" s="244"/>
      <c r="AX524" s="25"/>
      <c r="AY524" s="244"/>
      <c r="AZ524" s="244"/>
      <c r="BA524" s="244"/>
      <c r="BB524" s="244"/>
      <c r="BC524" s="244"/>
      <c r="BD524" s="244"/>
      <c r="BE524" s="244"/>
      <c r="BF524" s="244"/>
      <c r="BG524" s="244"/>
      <c r="BH524" s="244"/>
      <c r="BI524" s="244"/>
      <c r="BJ524" s="242"/>
      <c r="BK524" s="242"/>
      <c r="BL524" s="244"/>
      <c r="BM524" s="244"/>
      <c r="BN524" s="244"/>
      <c r="BO524" s="244"/>
      <c r="BP524" s="244"/>
      <c r="BQ524" s="244"/>
      <c r="BR524" s="244"/>
      <c r="BS524" s="244"/>
      <c r="BT524" s="244"/>
      <c r="BU524" s="242"/>
      <c r="BV524" s="244"/>
    </row>
    <row r="525" customFormat="false" ht="13.8" hidden="false" customHeight="false" outlineLevel="0" collapsed="false">
      <c r="A525" s="241"/>
      <c r="B525" s="242"/>
      <c r="C525" s="242"/>
      <c r="D525" s="242"/>
      <c r="E525" s="242"/>
      <c r="F525" s="242"/>
      <c r="G525" s="244"/>
      <c r="H525" s="244"/>
      <c r="I525" s="244"/>
      <c r="J525" s="245"/>
      <c r="K525" s="244"/>
      <c r="L525" s="244"/>
      <c r="M525" s="244"/>
      <c r="N525" s="244"/>
      <c r="O525" s="244"/>
      <c r="P525" s="244"/>
      <c r="Q525" s="244"/>
      <c r="R525" s="244"/>
      <c r="S525" s="244"/>
      <c r="T525" s="246"/>
      <c r="U525" s="246"/>
      <c r="V525" s="244"/>
      <c r="W525" s="247"/>
      <c r="X525" s="248"/>
      <c r="Y525" s="244"/>
      <c r="Z525" s="244"/>
      <c r="AA525" s="244"/>
      <c r="AB525" s="244"/>
      <c r="AC525" s="249"/>
      <c r="AD525" s="249"/>
      <c r="AE525" s="244"/>
      <c r="AF525" s="244"/>
      <c r="AG525" s="244"/>
      <c r="AH525" s="244"/>
      <c r="AI525" s="244"/>
      <c r="AJ525" s="244"/>
      <c r="AK525" s="250"/>
      <c r="AL525" s="244"/>
      <c r="AM525" s="244"/>
      <c r="AN525" s="244"/>
      <c r="AO525" s="251"/>
      <c r="AP525" s="244"/>
      <c r="AQ525" s="244"/>
      <c r="AR525" s="244"/>
      <c r="AS525" s="244"/>
      <c r="AT525" s="252"/>
      <c r="AU525" s="244"/>
      <c r="AV525" s="244"/>
      <c r="AW525" s="244"/>
      <c r="AX525" s="25"/>
      <c r="AY525" s="244"/>
      <c r="AZ525" s="244"/>
      <c r="BA525" s="244"/>
      <c r="BB525" s="244"/>
      <c r="BC525" s="244"/>
      <c r="BD525" s="244"/>
      <c r="BE525" s="244"/>
      <c r="BF525" s="244"/>
      <c r="BG525" s="244"/>
      <c r="BH525" s="244"/>
      <c r="BI525" s="244"/>
      <c r="BJ525" s="242"/>
      <c r="BK525" s="242"/>
      <c r="BL525" s="244"/>
      <c r="BM525" s="244"/>
      <c r="BN525" s="244"/>
      <c r="BO525" s="244"/>
      <c r="BP525" s="244"/>
      <c r="BQ525" s="244"/>
      <c r="BR525" s="244"/>
      <c r="BS525" s="244"/>
      <c r="BT525" s="244"/>
      <c r="BU525" s="242"/>
      <c r="BV525" s="244"/>
    </row>
    <row r="526" customFormat="false" ht="13.8" hidden="false" customHeight="false" outlineLevel="0" collapsed="false">
      <c r="A526" s="241"/>
      <c r="B526" s="242"/>
      <c r="C526" s="242"/>
      <c r="D526" s="242"/>
      <c r="E526" s="242"/>
      <c r="F526" s="242"/>
      <c r="G526" s="244"/>
      <c r="H526" s="244"/>
      <c r="I526" s="244"/>
      <c r="J526" s="245"/>
      <c r="K526" s="244"/>
      <c r="L526" s="244"/>
      <c r="M526" s="244"/>
      <c r="N526" s="244"/>
      <c r="O526" s="244"/>
      <c r="P526" s="244"/>
      <c r="Q526" s="244"/>
      <c r="R526" s="244"/>
      <c r="S526" s="244"/>
      <c r="T526" s="246"/>
      <c r="U526" s="246"/>
      <c r="V526" s="244"/>
      <c r="W526" s="247"/>
      <c r="X526" s="248"/>
      <c r="Y526" s="244"/>
      <c r="Z526" s="244"/>
      <c r="AA526" s="244"/>
      <c r="AB526" s="244"/>
      <c r="AC526" s="249"/>
      <c r="AD526" s="249"/>
      <c r="AE526" s="244"/>
      <c r="AF526" s="244"/>
      <c r="AG526" s="244"/>
      <c r="AH526" s="244"/>
      <c r="AI526" s="244"/>
      <c r="AJ526" s="244"/>
      <c r="AK526" s="250"/>
      <c r="AL526" s="244"/>
      <c r="AM526" s="244"/>
      <c r="AN526" s="244"/>
      <c r="AO526" s="251"/>
      <c r="AP526" s="244"/>
      <c r="AQ526" s="244"/>
      <c r="AR526" s="244"/>
      <c r="AS526" s="244"/>
      <c r="AT526" s="252"/>
      <c r="AU526" s="244"/>
      <c r="AV526" s="244"/>
      <c r="AW526" s="244"/>
      <c r="AX526" s="25"/>
      <c r="AY526" s="244"/>
      <c r="AZ526" s="244"/>
      <c r="BA526" s="244"/>
      <c r="BB526" s="244"/>
      <c r="BC526" s="244"/>
      <c r="BD526" s="244"/>
      <c r="BE526" s="244"/>
      <c r="BF526" s="244"/>
      <c r="BG526" s="244"/>
      <c r="BH526" s="244"/>
      <c r="BI526" s="244"/>
      <c r="BJ526" s="242"/>
      <c r="BK526" s="242"/>
      <c r="BL526" s="244"/>
      <c r="BM526" s="244"/>
      <c r="BN526" s="244"/>
      <c r="BO526" s="244"/>
      <c r="BP526" s="244"/>
      <c r="BQ526" s="244"/>
      <c r="BR526" s="244"/>
      <c r="BS526" s="244"/>
      <c r="BT526" s="244"/>
      <c r="BU526" s="242"/>
      <c r="BV526" s="244"/>
    </row>
    <row r="527" customFormat="false" ht="13.8" hidden="false" customHeight="false" outlineLevel="0" collapsed="false">
      <c r="A527" s="241"/>
      <c r="B527" s="242"/>
      <c r="C527" s="242"/>
      <c r="D527" s="242"/>
      <c r="E527" s="242"/>
      <c r="F527" s="242"/>
      <c r="G527" s="244"/>
      <c r="H527" s="244"/>
      <c r="I527" s="244"/>
      <c r="J527" s="245"/>
      <c r="K527" s="244"/>
      <c r="L527" s="244"/>
      <c r="M527" s="244"/>
      <c r="N527" s="244"/>
      <c r="O527" s="244"/>
      <c r="P527" s="244"/>
      <c r="Q527" s="244"/>
      <c r="R527" s="244"/>
      <c r="S527" s="244"/>
      <c r="T527" s="246"/>
      <c r="U527" s="246"/>
      <c r="V527" s="244"/>
      <c r="W527" s="247"/>
      <c r="X527" s="248"/>
      <c r="Y527" s="244"/>
      <c r="Z527" s="244"/>
      <c r="AA527" s="244"/>
      <c r="AB527" s="244"/>
      <c r="AC527" s="249"/>
      <c r="AD527" s="249"/>
      <c r="AE527" s="244"/>
      <c r="AF527" s="244"/>
      <c r="AG527" s="244"/>
      <c r="AH527" s="244"/>
      <c r="AI527" s="244"/>
      <c r="AJ527" s="244"/>
      <c r="AK527" s="250"/>
      <c r="AL527" s="244"/>
      <c r="AM527" s="244"/>
      <c r="AN527" s="244"/>
      <c r="AO527" s="251"/>
      <c r="AP527" s="244"/>
      <c r="AQ527" s="244"/>
      <c r="AR527" s="244"/>
      <c r="AS527" s="244"/>
      <c r="AT527" s="252"/>
      <c r="AU527" s="244"/>
      <c r="AV527" s="244"/>
      <c r="AW527" s="244"/>
      <c r="AX527" s="25"/>
      <c r="AY527" s="244"/>
      <c r="AZ527" s="244"/>
      <c r="BA527" s="244"/>
      <c r="BB527" s="244"/>
      <c r="BC527" s="244"/>
      <c r="BD527" s="244"/>
      <c r="BE527" s="244"/>
      <c r="BF527" s="244"/>
      <c r="BG527" s="244"/>
      <c r="BH527" s="244"/>
      <c r="BI527" s="244"/>
      <c r="BJ527" s="242"/>
      <c r="BK527" s="242"/>
      <c r="BL527" s="244"/>
      <c r="BM527" s="244"/>
      <c r="BN527" s="244"/>
      <c r="BO527" s="244"/>
      <c r="BP527" s="244"/>
      <c r="BQ527" s="244"/>
      <c r="BR527" s="244"/>
      <c r="BS527" s="244"/>
      <c r="BT527" s="244"/>
      <c r="BU527" s="242"/>
      <c r="BV527" s="244"/>
    </row>
    <row r="528" customFormat="false" ht="13.8" hidden="false" customHeight="false" outlineLevel="0" collapsed="false">
      <c r="A528" s="241"/>
      <c r="B528" s="242"/>
      <c r="C528" s="242"/>
      <c r="D528" s="242"/>
      <c r="E528" s="242"/>
      <c r="F528" s="242"/>
      <c r="G528" s="244"/>
      <c r="H528" s="244"/>
      <c r="I528" s="244"/>
      <c r="J528" s="245"/>
      <c r="K528" s="244"/>
      <c r="L528" s="244"/>
      <c r="M528" s="244"/>
      <c r="N528" s="244"/>
      <c r="O528" s="244"/>
      <c r="P528" s="244"/>
      <c r="Q528" s="244"/>
      <c r="R528" s="244"/>
      <c r="S528" s="244"/>
      <c r="T528" s="246"/>
      <c r="U528" s="246"/>
      <c r="V528" s="244"/>
      <c r="W528" s="247"/>
      <c r="X528" s="248"/>
      <c r="Y528" s="244"/>
      <c r="Z528" s="244"/>
      <c r="AA528" s="244"/>
      <c r="AB528" s="244"/>
      <c r="AC528" s="249"/>
      <c r="AD528" s="249"/>
      <c r="AE528" s="244"/>
      <c r="AF528" s="244"/>
      <c r="AG528" s="244"/>
      <c r="AH528" s="244"/>
      <c r="AI528" s="244"/>
      <c r="AJ528" s="244"/>
      <c r="AK528" s="250"/>
      <c r="AL528" s="244"/>
      <c r="AM528" s="244"/>
      <c r="AN528" s="244"/>
      <c r="AO528" s="251"/>
      <c r="AP528" s="244"/>
      <c r="AQ528" s="244"/>
      <c r="AR528" s="244"/>
      <c r="AS528" s="244"/>
      <c r="AT528" s="252"/>
      <c r="AU528" s="244"/>
      <c r="AV528" s="244"/>
      <c r="AW528" s="244"/>
      <c r="AX528" s="25"/>
      <c r="AY528" s="244"/>
      <c r="AZ528" s="244"/>
      <c r="BA528" s="244"/>
      <c r="BB528" s="244"/>
      <c r="BC528" s="244"/>
      <c r="BD528" s="244"/>
      <c r="BE528" s="244"/>
      <c r="BF528" s="244"/>
      <c r="BG528" s="244"/>
      <c r="BH528" s="244"/>
      <c r="BI528" s="244"/>
      <c r="BJ528" s="242"/>
      <c r="BK528" s="242"/>
      <c r="BL528" s="244"/>
      <c r="BM528" s="244"/>
      <c r="BN528" s="244"/>
      <c r="BO528" s="244"/>
      <c r="BP528" s="244"/>
      <c r="BQ528" s="244"/>
      <c r="BR528" s="244"/>
      <c r="BS528" s="244"/>
      <c r="BT528" s="244"/>
      <c r="BU528" s="242"/>
      <c r="BV528" s="244"/>
    </row>
    <row r="529" customFormat="false" ht="13.8" hidden="false" customHeight="false" outlineLevel="0" collapsed="false">
      <c r="A529" s="241"/>
      <c r="B529" s="242"/>
      <c r="C529" s="242"/>
      <c r="D529" s="242"/>
      <c r="E529" s="242"/>
      <c r="F529" s="242"/>
      <c r="G529" s="244"/>
      <c r="H529" s="244"/>
      <c r="I529" s="244"/>
      <c r="J529" s="245"/>
      <c r="K529" s="244"/>
      <c r="L529" s="244"/>
      <c r="M529" s="244"/>
      <c r="N529" s="244"/>
      <c r="O529" s="244"/>
      <c r="P529" s="244"/>
      <c r="Q529" s="244"/>
      <c r="R529" s="244"/>
      <c r="S529" s="244"/>
      <c r="T529" s="246"/>
      <c r="U529" s="246"/>
      <c r="V529" s="244"/>
      <c r="W529" s="247"/>
      <c r="X529" s="248"/>
      <c r="Y529" s="244"/>
      <c r="Z529" s="244"/>
      <c r="AA529" s="244"/>
      <c r="AB529" s="244"/>
      <c r="AC529" s="249"/>
      <c r="AD529" s="249"/>
      <c r="AE529" s="244"/>
      <c r="AF529" s="244"/>
      <c r="AG529" s="244"/>
      <c r="AH529" s="244"/>
      <c r="AI529" s="244"/>
      <c r="AJ529" s="244"/>
      <c r="AK529" s="250"/>
      <c r="AL529" s="244"/>
      <c r="AM529" s="244"/>
      <c r="AN529" s="244"/>
      <c r="AO529" s="251"/>
      <c r="AP529" s="244"/>
      <c r="AQ529" s="244"/>
      <c r="AR529" s="244"/>
      <c r="AS529" s="244"/>
      <c r="AT529" s="252"/>
      <c r="AU529" s="244"/>
      <c r="AV529" s="244"/>
      <c r="AW529" s="244"/>
      <c r="AX529" s="25"/>
      <c r="AY529" s="244"/>
      <c r="AZ529" s="244"/>
      <c r="BA529" s="244"/>
      <c r="BB529" s="244"/>
      <c r="BC529" s="244"/>
      <c r="BD529" s="244"/>
      <c r="BE529" s="244"/>
      <c r="BF529" s="244"/>
      <c r="BG529" s="244"/>
      <c r="BH529" s="244"/>
      <c r="BI529" s="244"/>
      <c r="BJ529" s="242"/>
      <c r="BK529" s="242"/>
      <c r="BL529" s="244"/>
      <c r="BM529" s="244"/>
      <c r="BN529" s="244"/>
      <c r="BO529" s="244"/>
      <c r="BP529" s="244"/>
      <c r="BQ529" s="244"/>
      <c r="BR529" s="244"/>
      <c r="BS529" s="244"/>
      <c r="BT529" s="244"/>
      <c r="BU529" s="242"/>
      <c r="BV529" s="244"/>
    </row>
    <row r="530" customFormat="false" ht="13.8" hidden="false" customHeight="false" outlineLevel="0" collapsed="false">
      <c r="A530" s="241"/>
      <c r="B530" s="242"/>
      <c r="C530" s="242"/>
      <c r="D530" s="242"/>
      <c r="E530" s="242"/>
      <c r="F530" s="242"/>
      <c r="G530" s="244"/>
      <c r="H530" s="244"/>
      <c r="I530" s="244"/>
      <c r="J530" s="245"/>
      <c r="K530" s="244"/>
      <c r="L530" s="244"/>
      <c r="M530" s="244"/>
      <c r="N530" s="244"/>
      <c r="O530" s="244"/>
      <c r="P530" s="244"/>
      <c r="Q530" s="244"/>
      <c r="R530" s="244"/>
      <c r="S530" s="244"/>
      <c r="T530" s="246"/>
      <c r="U530" s="246"/>
      <c r="V530" s="244"/>
      <c r="W530" s="247"/>
      <c r="X530" s="248"/>
      <c r="Y530" s="244"/>
      <c r="Z530" s="244"/>
      <c r="AA530" s="244"/>
      <c r="AB530" s="244"/>
      <c r="AC530" s="249"/>
      <c r="AD530" s="249"/>
      <c r="AE530" s="244"/>
      <c r="AF530" s="244"/>
      <c r="AG530" s="244"/>
      <c r="AH530" s="244"/>
      <c r="AI530" s="244"/>
      <c r="AJ530" s="244"/>
      <c r="AK530" s="250"/>
      <c r="AL530" s="244"/>
      <c r="AM530" s="244"/>
      <c r="AN530" s="244"/>
      <c r="AO530" s="251"/>
      <c r="AP530" s="244"/>
      <c r="AQ530" s="244"/>
      <c r="AR530" s="244"/>
      <c r="AS530" s="244"/>
      <c r="AT530" s="252"/>
      <c r="AU530" s="244"/>
      <c r="AV530" s="244"/>
      <c r="AW530" s="244"/>
      <c r="AX530" s="25"/>
      <c r="AY530" s="244"/>
      <c r="AZ530" s="244"/>
      <c r="BA530" s="244"/>
      <c r="BB530" s="244"/>
      <c r="BC530" s="244"/>
      <c r="BD530" s="244"/>
      <c r="BE530" s="244"/>
      <c r="BF530" s="244"/>
      <c r="BG530" s="244"/>
      <c r="BH530" s="244"/>
      <c r="BI530" s="244"/>
      <c r="BJ530" s="242"/>
      <c r="BK530" s="242"/>
      <c r="BL530" s="244"/>
      <c r="BM530" s="244"/>
      <c r="BN530" s="244"/>
      <c r="BO530" s="244"/>
      <c r="BP530" s="244"/>
      <c r="BQ530" s="244"/>
      <c r="BR530" s="244"/>
      <c r="BS530" s="244"/>
      <c r="BT530" s="244"/>
      <c r="BU530" s="242"/>
      <c r="BV530" s="244"/>
    </row>
    <row r="531" customFormat="false" ht="13.8" hidden="false" customHeight="false" outlineLevel="0" collapsed="false">
      <c r="A531" s="241"/>
      <c r="B531" s="242"/>
      <c r="C531" s="242"/>
      <c r="D531" s="242"/>
      <c r="E531" s="242"/>
      <c r="F531" s="242"/>
      <c r="G531" s="244"/>
      <c r="H531" s="244"/>
      <c r="I531" s="244"/>
      <c r="J531" s="245"/>
      <c r="K531" s="244"/>
      <c r="L531" s="244"/>
      <c r="M531" s="244"/>
      <c r="N531" s="244"/>
      <c r="O531" s="244"/>
      <c r="P531" s="244"/>
      <c r="Q531" s="244"/>
      <c r="R531" s="244"/>
      <c r="S531" s="244"/>
      <c r="T531" s="246"/>
      <c r="U531" s="246"/>
      <c r="V531" s="244"/>
      <c r="W531" s="247"/>
      <c r="X531" s="248"/>
      <c r="Y531" s="244"/>
      <c r="Z531" s="244"/>
      <c r="AA531" s="244"/>
      <c r="AB531" s="244"/>
      <c r="AC531" s="249"/>
      <c r="AD531" s="249"/>
      <c r="AE531" s="244"/>
      <c r="AF531" s="244"/>
      <c r="AG531" s="244"/>
      <c r="AH531" s="244"/>
      <c r="AI531" s="244"/>
      <c r="AJ531" s="244"/>
      <c r="AK531" s="250"/>
      <c r="AL531" s="244"/>
      <c r="AM531" s="244"/>
      <c r="AN531" s="244"/>
      <c r="AO531" s="251"/>
      <c r="AP531" s="244"/>
      <c r="AQ531" s="244"/>
      <c r="AR531" s="244"/>
      <c r="AS531" s="244"/>
      <c r="AT531" s="252"/>
      <c r="AU531" s="244"/>
      <c r="AV531" s="244"/>
      <c r="AW531" s="244"/>
      <c r="AX531" s="25"/>
      <c r="AY531" s="244"/>
      <c r="AZ531" s="244"/>
      <c r="BA531" s="244"/>
      <c r="BB531" s="244"/>
      <c r="BC531" s="244"/>
      <c r="BD531" s="244"/>
      <c r="BE531" s="244"/>
      <c r="BF531" s="244"/>
      <c r="BG531" s="244"/>
      <c r="BH531" s="244"/>
      <c r="BI531" s="244"/>
      <c r="BJ531" s="242"/>
      <c r="BK531" s="242"/>
      <c r="BL531" s="244"/>
      <c r="BM531" s="244"/>
      <c r="BN531" s="244"/>
      <c r="BO531" s="244"/>
      <c r="BP531" s="244"/>
      <c r="BQ531" s="244"/>
      <c r="BR531" s="244"/>
      <c r="BS531" s="244"/>
      <c r="BT531" s="244"/>
      <c r="BU531" s="242"/>
      <c r="BV531" s="244"/>
    </row>
    <row r="532" customFormat="false" ht="13.8" hidden="false" customHeight="false" outlineLevel="0" collapsed="false">
      <c r="A532" s="241"/>
      <c r="B532" s="242"/>
      <c r="C532" s="242"/>
      <c r="D532" s="242"/>
      <c r="E532" s="242"/>
      <c r="F532" s="242"/>
      <c r="G532" s="244"/>
      <c r="H532" s="244"/>
      <c r="I532" s="244"/>
      <c r="J532" s="245"/>
      <c r="K532" s="244"/>
      <c r="L532" s="244"/>
      <c r="M532" s="244"/>
      <c r="N532" s="244"/>
      <c r="O532" s="244"/>
      <c r="P532" s="244"/>
      <c r="Q532" s="244"/>
      <c r="R532" s="244"/>
      <c r="S532" s="244"/>
      <c r="T532" s="246"/>
      <c r="U532" s="246"/>
      <c r="V532" s="244"/>
      <c r="W532" s="247"/>
      <c r="X532" s="248"/>
      <c r="Y532" s="244"/>
      <c r="Z532" s="244"/>
      <c r="AA532" s="244"/>
      <c r="AB532" s="244"/>
      <c r="AC532" s="249"/>
      <c r="AD532" s="249"/>
      <c r="AE532" s="244"/>
      <c r="AF532" s="244"/>
      <c r="AG532" s="244"/>
      <c r="AH532" s="244"/>
      <c r="AI532" s="244"/>
      <c r="AJ532" s="244"/>
      <c r="AK532" s="250"/>
      <c r="AL532" s="244"/>
      <c r="AM532" s="244"/>
      <c r="AN532" s="244"/>
      <c r="AO532" s="251"/>
      <c r="AP532" s="244"/>
      <c r="AQ532" s="244"/>
      <c r="AR532" s="244"/>
      <c r="AS532" s="244"/>
      <c r="AT532" s="252"/>
      <c r="AU532" s="244"/>
      <c r="AV532" s="244"/>
      <c r="AW532" s="244"/>
      <c r="AX532" s="25"/>
      <c r="AY532" s="244"/>
      <c r="AZ532" s="244"/>
      <c r="BA532" s="244"/>
      <c r="BB532" s="244"/>
      <c r="BC532" s="244"/>
      <c r="BD532" s="244"/>
      <c r="BE532" s="244"/>
      <c r="BF532" s="244"/>
      <c r="BG532" s="244"/>
      <c r="BH532" s="244"/>
      <c r="BI532" s="244"/>
      <c r="BJ532" s="242"/>
      <c r="BK532" s="242"/>
      <c r="BL532" s="244"/>
      <c r="BM532" s="244"/>
      <c r="BN532" s="244"/>
      <c r="BO532" s="244"/>
      <c r="BP532" s="244"/>
      <c r="BQ532" s="244"/>
      <c r="BR532" s="244"/>
      <c r="BS532" s="244"/>
      <c r="BT532" s="244"/>
      <c r="BU532" s="242"/>
      <c r="BV532" s="244"/>
    </row>
    <row r="533" customFormat="false" ht="13.8" hidden="false" customHeight="false" outlineLevel="0" collapsed="false">
      <c r="A533" s="241"/>
      <c r="B533" s="242"/>
      <c r="C533" s="242"/>
      <c r="D533" s="242"/>
      <c r="E533" s="242"/>
      <c r="F533" s="242"/>
      <c r="G533" s="244"/>
      <c r="H533" s="244"/>
      <c r="I533" s="244"/>
      <c r="J533" s="245"/>
      <c r="K533" s="244"/>
      <c r="L533" s="244"/>
      <c r="M533" s="244"/>
      <c r="N533" s="244"/>
      <c r="O533" s="244"/>
      <c r="P533" s="244"/>
      <c r="Q533" s="244"/>
      <c r="R533" s="244"/>
      <c r="S533" s="244"/>
      <c r="T533" s="246"/>
      <c r="U533" s="246"/>
      <c r="V533" s="244"/>
      <c r="W533" s="247"/>
      <c r="X533" s="248"/>
      <c r="Y533" s="244"/>
      <c r="Z533" s="244"/>
      <c r="AA533" s="244"/>
      <c r="AB533" s="244"/>
      <c r="AC533" s="249"/>
      <c r="AD533" s="249"/>
      <c r="AE533" s="244"/>
      <c r="AF533" s="244"/>
      <c r="AG533" s="244"/>
      <c r="AH533" s="244"/>
      <c r="AI533" s="244"/>
      <c r="AJ533" s="244"/>
      <c r="AK533" s="250"/>
      <c r="AL533" s="244"/>
      <c r="AM533" s="244"/>
      <c r="AN533" s="244"/>
      <c r="AO533" s="251"/>
      <c r="AP533" s="244"/>
      <c r="AQ533" s="244"/>
      <c r="AR533" s="244"/>
      <c r="AS533" s="244"/>
      <c r="AT533" s="252"/>
      <c r="AU533" s="244"/>
      <c r="AV533" s="244"/>
      <c r="AW533" s="244"/>
      <c r="AX533" s="25"/>
      <c r="AY533" s="244"/>
      <c r="AZ533" s="244"/>
      <c r="BA533" s="244"/>
      <c r="BB533" s="244"/>
      <c r="BC533" s="244"/>
      <c r="BD533" s="244"/>
      <c r="BE533" s="244"/>
      <c r="BF533" s="244"/>
      <c r="BG533" s="244"/>
      <c r="BH533" s="244"/>
      <c r="BI533" s="244"/>
      <c r="BJ533" s="242"/>
      <c r="BK533" s="242"/>
      <c r="BL533" s="244"/>
      <c r="BM533" s="244"/>
      <c r="BN533" s="244"/>
      <c r="BO533" s="244"/>
      <c r="BP533" s="244"/>
      <c r="BQ533" s="244"/>
      <c r="BR533" s="244"/>
      <c r="BS533" s="244"/>
      <c r="BT533" s="244"/>
      <c r="BU533" s="242"/>
      <c r="BV533" s="244"/>
    </row>
    <row r="534" customFormat="false" ht="13.8" hidden="false" customHeight="false" outlineLevel="0" collapsed="false">
      <c r="A534" s="241"/>
      <c r="B534" s="242"/>
      <c r="C534" s="242"/>
      <c r="D534" s="242"/>
      <c r="E534" s="242"/>
      <c r="F534" s="242"/>
      <c r="G534" s="244"/>
      <c r="H534" s="244"/>
      <c r="I534" s="244"/>
      <c r="J534" s="245"/>
      <c r="K534" s="244"/>
      <c r="L534" s="244"/>
      <c r="M534" s="244"/>
      <c r="N534" s="244"/>
      <c r="O534" s="244"/>
      <c r="P534" s="244"/>
      <c r="Q534" s="244"/>
      <c r="R534" s="244"/>
      <c r="S534" s="244"/>
      <c r="T534" s="246"/>
      <c r="U534" s="246"/>
      <c r="V534" s="244"/>
      <c r="W534" s="247"/>
      <c r="X534" s="248"/>
      <c r="Y534" s="244"/>
      <c r="Z534" s="244"/>
      <c r="AA534" s="244"/>
      <c r="AB534" s="244"/>
      <c r="AC534" s="249"/>
      <c r="AD534" s="249"/>
      <c r="AE534" s="244"/>
      <c r="AF534" s="244"/>
      <c r="AG534" s="244"/>
      <c r="AH534" s="244"/>
      <c r="AI534" s="244"/>
      <c r="AJ534" s="244"/>
      <c r="AK534" s="250"/>
      <c r="AL534" s="244"/>
      <c r="AM534" s="244"/>
      <c r="AN534" s="244"/>
      <c r="AO534" s="251"/>
      <c r="AP534" s="244"/>
      <c r="AQ534" s="244"/>
      <c r="AR534" s="244"/>
      <c r="AS534" s="244"/>
      <c r="AT534" s="252"/>
      <c r="AU534" s="244"/>
      <c r="AV534" s="244"/>
      <c r="AW534" s="244"/>
      <c r="AX534" s="25"/>
      <c r="AY534" s="244"/>
      <c r="AZ534" s="244"/>
      <c r="BA534" s="244"/>
      <c r="BB534" s="244"/>
      <c r="BC534" s="244"/>
      <c r="BD534" s="244"/>
      <c r="BE534" s="244"/>
      <c r="BF534" s="244"/>
      <c r="BG534" s="244"/>
      <c r="BH534" s="244"/>
      <c r="BI534" s="244"/>
      <c r="BJ534" s="242"/>
      <c r="BK534" s="242"/>
      <c r="BL534" s="244"/>
      <c r="BM534" s="244"/>
      <c r="BN534" s="244"/>
      <c r="BO534" s="244"/>
      <c r="BP534" s="244"/>
      <c r="BQ534" s="244"/>
      <c r="BR534" s="244"/>
      <c r="BS534" s="244"/>
      <c r="BT534" s="244"/>
      <c r="BU534" s="242"/>
      <c r="BV534" s="244"/>
    </row>
    <row r="535" customFormat="false" ht="13.8" hidden="false" customHeight="false" outlineLevel="0" collapsed="false">
      <c r="A535" s="241"/>
      <c r="B535" s="242"/>
      <c r="C535" s="242"/>
      <c r="D535" s="242"/>
      <c r="E535" s="242"/>
      <c r="F535" s="242"/>
      <c r="G535" s="244"/>
      <c r="H535" s="244"/>
      <c r="I535" s="244"/>
      <c r="J535" s="245"/>
      <c r="K535" s="244"/>
      <c r="L535" s="244"/>
      <c r="M535" s="244"/>
      <c r="N535" s="244"/>
      <c r="O535" s="244"/>
      <c r="P535" s="244"/>
      <c r="Q535" s="244"/>
      <c r="R535" s="244"/>
      <c r="S535" s="244"/>
      <c r="T535" s="246"/>
      <c r="U535" s="246"/>
      <c r="V535" s="244"/>
      <c r="W535" s="247"/>
      <c r="X535" s="248"/>
      <c r="Y535" s="244"/>
      <c r="Z535" s="244"/>
      <c r="AA535" s="244"/>
      <c r="AB535" s="244"/>
      <c r="AC535" s="249"/>
      <c r="AD535" s="249"/>
      <c r="AE535" s="244"/>
      <c r="AF535" s="244"/>
      <c r="AG535" s="244"/>
      <c r="AH535" s="244"/>
      <c r="AI535" s="244"/>
      <c r="AJ535" s="244"/>
      <c r="AK535" s="250"/>
      <c r="AL535" s="244"/>
      <c r="AM535" s="244"/>
      <c r="AN535" s="244"/>
      <c r="AO535" s="251"/>
      <c r="AP535" s="244"/>
      <c r="AQ535" s="244"/>
      <c r="AR535" s="244"/>
      <c r="AS535" s="244"/>
      <c r="AT535" s="252"/>
      <c r="AU535" s="244"/>
      <c r="AV535" s="244"/>
      <c r="AW535" s="244"/>
      <c r="AX535" s="25"/>
      <c r="AY535" s="244"/>
      <c r="AZ535" s="244"/>
      <c r="BA535" s="244"/>
      <c r="BB535" s="244"/>
      <c r="BC535" s="244"/>
      <c r="BD535" s="244"/>
      <c r="BE535" s="244"/>
      <c r="BF535" s="244"/>
      <c r="BG535" s="244"/>
      <c r="BH535" s="244"/>
      <c r="BI535" s="244"/>
      <c r="BJ535" s="242"/>
      <c r="BK535" s="242"/>
      <c r="BL535" s="244"/>
      <c r="BM535" s="244"/>
      <c r="BN535" s="244"/>
      <c r="BO535" s="244"/>
      <c r="BP535" s="244"/>
      <c r="BQ535" s="244"/>
      <c r="BR535" s="244"/>
      <c r="BS535" s="244"/>
      <c r="BT535" s="244"/>
      <c r="BU535" s="242"/>
      <c r="BV535" s="244"/>
    </row>
    <row r="536" customFormat="false" ht="13.8" hidden="false" customHeight="false" outlineLevel="0" collapsed="false">
      <c r="A536" s="241"/>
      <c r="B536" s="242"/>
      <c r="C536" s="242"/>
      <c r="D536" s="242"/>
      <c r="E536" s="242"/>
      <c r="F536" s="242"/>
      <c r="G536" s="244"/>
      <c r="H536" s="244"/>
      <c r="I536" s="244"/>
      <c r="J536" s="245"/>
      <c r="K536" s="244"/>
      <c r="L536" s="244"/>
      <c r="M536" s="244"/>
      <c r="N536" s="244"/>
      <c r="O536" s="244"/>
      <c r="P536" s="244"/>
      <c r="Q536" s="244"/>
      <c r="R536" s="244"/>
      <c r="S536" s="244"/>
      <c r="T536" s="246"/>
      <c r="U536" s="246"/>
      <c r="V536" s="244"/>
      <c r="W536" s="247"/>
      <c r="X536" s="248"/>
      <c r="Y536" s="244"/>
      <c r="Z536" s="244"/>
      <c r="AA536" s="244"/>
      <c r="AB536" s="244"/>
      <c r="AC536" s="249"/>
      <c r="AD536" s="249"/>
      <c r="AE536" s="244"/>
      <c r="AF536" s="244"/>
      <c r="AG536" s="244"/>
      <c r="AH536" s="244"/>
      <c r="AI536" s="244"/>
      <c r="AJ536" s="244"/>
      <c r="AK536" s="250"/>
      <c r="AL536" s="244"/>
      <c r="AM536" s="244"/>
      <c r="AN536" s="244"/>
      <c r="AO536" s="251"/>
      <c r="AP536" s="244"/>
      <c r="AQ536" s="244"/>
      <c r="AR536" s="244"/>
      <c r="AS536" s="244"/>
      <c r="AT536" s="252"/>
      <c r="AU536" s="244"/>
      <c r="AV536" s="244"/>
      <c r="AW536" s="244"/>
      <c r="AX536" s="25"/>
      <c r="AY536" s="244"/>
      <c r="AZ536" s="244"/>
      <c r="BA536" s="244"/>
      <c r="BB536" s="244"/>
      <c r="BC536" s="244"/>
      <c r="BD536" s="244"/>
      <c r="BE536" s="244"/>
      <c r="BF536" s="244"/>
      <c r="BG536" s="244"/>
      <c r="BH536" s="244"/>
      <c r="BI536" s="244"/>
      <c r="BJ536" s="242"/>
      <c r="BK536" s="242"/>
      <c r="BL536" s="244"/>
      <c r="BM536" s="244"/>
      <c r="BN536" s="244"/>
      <c r="BO536" s="244"/>
      <c r="BP536" s="244"/>
      <c r="BQ536" s="244"/>
      <c r="BR536" s="244"/>
      <c r="BS536" s="244"/>
      <c r="BT536" s="244"/>
      <c r="BU536" s="242"/>
      <c r="BV536" s="244"/>
    </row>
    <row r="537" customFormat="false" ht="13.8" hidden="false" customHeight="false" outlineLevel="0" collapsed="false">
      <c r="A537" s="241"/>
      <c r="B537" s="242"/>
      <c r="C537" s="242"/>
      <c r="D537" s="242"/>
      <c r="E537" s="242"/>
      <c r="F537" s="242"/>
      <c r="G537" s="244"/>
      <c r="H537" s="244"/>
      <c r="I537" s="244"/>
      <c r="J537" s="245"/>
      <c r="K537" s="244"/>
      <c r="L537" s="244"/>
      <c r="M537" s="244"/>
      <c r="N537" s="244"/>
      <c r="O537" s="244"/>
      <c r="P537" s="244"/>
      <c r="Q537" s="244"/>
      <c r="R537" s="244"/>
      <c r="S537" s="244"/>
      <c r="T537" s="246"/>
      <c r="U537" s="246"/>
      <c r="V537" s="244"/>
      <c r="W537" s="247"/>
      <c r="X537" s="248"/>
      <c r="Y537" s="244"/>
      <c r="Z537" s="244"/>
      <c r="AA537" s="244"/>
      <c r="AB537" s="244"/>
      <c r="AC537" s="249"/>
      <c r="AD537" s="249"/>
      <c r="AE537" s="244"/>
      <c r="AF537" s="244"/>
      <c r="AG537" s="244"/>
      <c r="AH537" s="244"/>
      <c r="AI537" s="244"/>
      <c r="AJ537" s="244"/>
      <c r="AK537" s="250"/>
      <c r="AL537" s="244"/>
      <c r="AM537" s="244"/>
      <c r="AN537" s="244"/>
      <c r="AO537" s="251"/>
      <c r="AP537" s="244"/>
      <c r="AQ537" s="244"/>
      <c r="AR537" s="244"/>
      <c r="AS537" s="244"/>
      <c r="AT537" s="252"/>
      <c r="AU537" s="244"/>
      <c r="AV537" s="244"/>
      <c r="AW537" s="244"/>
      <c r="AX537" s="25"/>
      <c r="AY537" s="244"/>
      <c r="AZ537" s="244"/>
      <c r="BA537" s="244"/>
      <c r="BB537" s="244"/>
      <c r="BC537" s="244"/>
      <c r="BD537" s="244"/>
      <c r="BE537" s="244"/>
      <c r="BF537" s="244"/>
      <c r="BG537" s="244"/>
      <c r="BH537" s="244"/>
      <c r="BI537" s="244"/>
      <c r="BJ537" s="242"/>
      <c r="BK537" s="242"/>
      <c r="BL537" s="244"/>
      <c r="BM537" s="244"/>
      <c r="BN537" s="244"/>
      <c r="BO537" s="244"/>
      <c r="BP537" s="244"/>
      <c r="BQ537" s="244"/>
      <c r="BR537" s="244"/>
      <c r="BS537" s="244"/>
      <c r="BT537" s="244"/>
      <c r="BU537" s="242"/>
      <c r="BV537" s="244"/>
    </row>
    <row r="538" customFormat="false" ht="13.8" hidden="false" customHeight="false" outlineLevel="0" collapsed="false">
      <c r="A538" s="241"/>
      <c r="B538" s="242"/>
      <c r="C538" s="242"/>
      <c r="D538" s="242"/>
      <c r="E538" s="242"/>
      <c r="F538" s="242"/>
      <c r="G538" s="244"/>
      <c r="H538" s="244"/>
      <c r="I538" s="244"/>
      <c r="J538" s="245"/>
      <c r="K538" s="244"/>
      <c r="L538" s="244"/>
      <c r="M538" s="244"/>
      <c r="N538" s="244"/>
      <c r="O538" s="244"/>
      <c r="P538" s="244"/>
      <c r="Q538" s="244"/>
      <c r="R538" s="244"/>
      <c r="S538" s="244"/>
      <c r="T538" s="246"/>
      <c r="U538" s="246"/>
      <c r="V538" s="244"/>
      <c r="W538" s="247"/>
      <c r="X538" s="248"/>
      <c r="Y538" s="244"/>
      <c r="Z538" s="244"/>
      <c r="AA538" s="244"/>
      <c r="AB538" s="244"/>
      <c r="AC538" s="249"/>
      <c r="AD538" s="249"/>
      <c r="AE538" s="244"/>
      <c r="AF538" s="244"/>
      <c r="AG538" s="244"/>
      <c r="AH538" s="244"/>
      <c r="AI538" s="244"/>
      <c r="AJ538" s="244"/>
      <c r="AK538" s="250"/>
      <c r="AL538" s="244"/>
      <c r="AM538" s="244"/>
      <c r="AN538" s="244"/>
      <c r="AO538" s="251"/>
      <c r="AP538" s="244"/>
      <c r="AQ538" s="244"/>
      <c r="AR538" s="244"/>
      <c r="AS538" s="244"/>
      <c r="AT538" s="252"/>
      <c r="AU538" s="244"/>
      <c r="AV538" s="244"/>
      <c r="AW538" s="244"/>
      <c r="AX538" s="25"/>
      <c r="AY538" s="244"/>
      <c r="AZ538" s="244"/>
      <c r="BA538" s="244"/>
      <c r="BB538" s="244"/>
      <c r="BC538" s="244"/>
      <c r="BD538" s="244"/>
      <c r="BE538" s="244"/>
      <c r="BF538" s="244"/>
      <c r="BG538" s="244"/>
      <c r="BH538" s="244"/>
      <c r="BI538" s="244"/>
      <c r="BJ538" s="242"/>
      <c r="BK538" s="242"/>
      <c r="BL538" s="244"/>
      <c r="BM538" s="244"/>
      <c r="BN538" s="244"/>
      <c r="BO538" s="244"/>
      <c r="BP538" s="244"/>
      <c r="BQ538" s="244"/>
      <c r="BR538" s="244"/>
      <c r="BS538" s="244"/>
      <c r="BT538" s="244"/>
      <c r="BU538" s="242"/>
      <c r="BV538" s="244"/>
    </row>
    <row r="539" customFormat="false" ht="13.8" hidden="false" customHeight="false" outlineLevel="0" collapsed="false">
      <c r="A539" s="241"/>
      <c r="B539" s="242"/>
      <c r="C539" s="242"/>
      <c r="D539" s="242"/>
      <c r="E539" s="242"/>
      <c r="F539" s="242"/>
      <c r="G539" s="244"/>
      <c r="H539" s="244"/>
      <c r="I539" s="244"/>
      <c r="J539" s="245"/>
      <c r="K539" s="244"/>
      <c r="L539" s="244"/>
      <c r="M539" s="244"/>
      <c r="N539" s="244"/>
      <c r="O539" s="244"/>
      <c r="P539" s="244"/>
      <c r="Q539" s="244"/>
      <c r="R539" s="244"/>
      <c r="S539" s="244"/>
      <c r="T539" s="246"/>
      <c r="U539" s="246"/>
      <c r="V539" s="244"/>
      <c r="W539" s="247"/>
      <c r="X539" s="248"/>
      <c r="Y539" s="244"/>
      <c r="Z539" s="244"/>
      <c r="AA539" s="244"/>
      <c r="AB539" s="244"/>
      <c r="AC539" s="249"/>
      <c r="AD539" s="249"/>
      <c r="AE539" s="244"/>
      <c r="AF539" s="244"/>
      <c r="AG539" s="244"/>
      <c r="AH539" s="244"/>
      <c r="AI539" s="244"/>
      <c r="AJ539" s="244"/>
      <c r="AK539" s="250"/>
      <c r="AL539" s="244"/>
      <c r="AM539" s="244"/>
      <c r="AN539" s="244"/>
      <c r="AO539" s="251"/>
      <c r="AP539" s="244"/>
      <c r="AQ539" s="244"/>
      <c r="AR539" s="244"/>
      <c r="AS539" s="244"/>
      <c r="AT539" s="252"/>
      <c r="AU539" s="244"/>
      <c r="AV539" s="244"/>
      <c r="AW539" s="244"/>
      <c r="AX539" s="25"/>
      <c r="AY539" s="244"/>
      <c r="AZ539" s="244"/>
      <c r="BA539" s="244"/>
      <c r="BB539" s="244"/>
      <c r="BC539" s="244"/>
      <c r="BD539" s="244"/>
      <c r="BE539" s="244"/>
      <c r="BF539" s="244"/>
      <c r="BG539" s="244"/>
      <c r="BH539" s="244"/>
      <c r="BI539" s="244"/>
      <c r="BJ539" s="242"/>
      <c r="BK539" s="242"/>
      <c r="BL539" s="244"/>
      <c r="BM539" s="244"/>
      <c r="BN539" s="244"/>
      <c r="BO539" s="244"/>
      <c r="BP539" s="244"/>
      <c r="BQ539" s="244"/>
      <c r="BR539" s="244"/>
      <c r="BS539" s="244"/>
      <c r="BT539" s="244"/>
      <c r="BU539" s="242"/>
      <c r="BV539" s="244"/>
    </row>
    <row r="540" customFormat="false" ht="13.8" hidden="false" customHeight="false" outlineLevel="0" collapsed="false">
      <c r="A540" s="241"/>
      <c r="B540" s="242"/>
      <c r="C540" s="242"/>
      <c r="D540" s="242"/>
      <c r="E540" s="242"/>
      <c r="F540" s="242"/>
      <c r="G540" s="244"/>
      <c r="H540" s="244"/>
      <c r="I540" s="244"/>
      <c r="J540" s="245"/>
      <c r="K540" s="244"/>
      <c r="L540" s="244"/>
      <c r="M540" s="244"/>
      <c r="N540" s="244"/>
      <c r="O540" s="244"/>
      <c r="P540" s="244"/>
      <c r="Q540" s="244"/>
      <c r="R540" s="244"/>
      <c r="S540" s="244"/>
      <c r="T540" s="246"/>
      <c r="U540" s="246"/>
      <c r="V540" s="244"/>
      <c r="W540" s="247"/>
      <c r="X540" s="248"/>
      <c r="Y540" s="244"/>
      <c r="Z540" s="244"/>
      <c r="AA540" s="244"/>
      <c r="AB540" s="244"/>
      <c r="AC540" s="249"/>
      <c r="AD540" s="249"/>
      <c r="AE540" s="244"/>
      <c r="AF540" s="244"/>
      <c r="AG540" s="244"/>
      <c r="AH540" s="244"/>
      <c r="AI540" s="244"/>
      <c r="AJ540" s="244"/>
      <c r="AK540" s="250"/>
      <c r="AL540" s="244"/>
      <c r="AM540" s="244"/>
      <c r="AN540" s="244"/>
      <c r="AO540" s="251"/>
      <c r="AP540" s="244"/>
      <c r="AQ540" s="244"/>
      <c r="AR540" s="244"/>
      <c r="AS540" s="244"/>
      <c r="AT540" s="252"/>
      <c r="AU540" s="244"/>
      <c r="AV540" s="244"/>
      <c r="AW540" s="244"/>
      <c r="AX540" s="25"/>
      <c r="AY540" s="244"/>
      <c r="AZ540" s="244"/>
      <c r="BA540" s="244"/>
      <c r="BB540" s="244"/>
      <c r="BC540" s="244"/>
      <c r="BD540" s="244"/>
      <c r="BE540" s="244"/>
      <c r="BF540" s="244"/>
      <c r="BG540" s="244"/>
      <c r="BH540" s="244"/>
      <c r="BI540" s="244"/>
      <c r="BJ540" s="242"/>
      <c r="BK540" s="242"/>
      <c r="BL540" s="244"/>
      <c r="BM540" s="244"/>
      <c r="BN540" s="244"/>
      <c r="BO540" s="244"/>
      <c r="BP540" s="244"/>
      <c r="BQ540" s="244"/>
      <c r="BR540" s="244"/>
      <c r="BS540" s="244"/>
      <c r="BT540" s="244"/>
      <c r="BU540" s="242"/>
      <c r="BV540" s="244"/>
    </row>
    <row r="541" customFormat="false" ht="13.8" hidden="false" customHeight="false" outlineLevel="0" collapsed="false">
      <c r="A541" s="241"/>
      <c r="B541" s="242"/>
      <c r="C541" s="242"/>
      <c r="D541" s="242"/>
      <c r="E541" s="242"/>
      <c r="F541" s="242"/>
      <c r="G541" s="244"/>
      <c r="H541" s="244"/>
      <c r="I541" s="244"/>
      <c r="J541" s="245"/>
      <c r="K541" s="244"/>
      <c r="L541" s="244"/>
      <c r="M541" s="244"/>
      <c r="N541" s="244"/>
      <c r="O541" s="244"/>
      <c r="P541" s="244"/>
      <c r="Q541" s="244"/>
      <c r="R541" s="244"/>
      <c r="S541" s="244"/>
      <c r="T541" s="246"/>
      <c r="U541" s="246"/>
      <c r="V541" s="244"/>
      <c r="W541" s="247"/>
      <c r="X541" s="248"/>
      <c r="Y541" s="244"/>
      <c r="Z541" s="244"/>
      <c r="AA541" s="244"/>
      <c r="AB541" s="244"/>
      <c r="AC541" s="249"/>
      <c r="AD541" s="249"/>
      <c r="AE541" s="244"/>
      <c r="AF541" s="244"/>
      <c r="AG541" s="244"/>
      <c r="AH541" s="244"/>
      <c r="AI541" s="244"/>
      <c r="AJ541" s="244"/>
      <c r="AK541" s="250"/>
      <c r="AL541" s="244"/>
      <c r="AM541" s="244"/>
      <c r="AN541" s="244"/>
      <c r="AO541" s="251"/>
      <c r="AP541" s="244"/>
      <c r="AQ541" s="244"/>
      <c r="AR541" s="244"/>
      <c r="AS541" s="244"/>
      <c r="AT541" s="252"/>
      <c r="AU541" s="244"/>
      <c r="AV541" s="244"/>
      <c r="AW541" s="244"/>
      <c r="AX541" s="25"/>
      <c r="AY541" s="244"/>
      <c r="AZ541" s="244"/>
      <c r="BA541" s="244"/>
      <c r="BB541" s="244"/>
      <c r="BC541" s="244"/>
      <c r="BD541" s="244"/>
      <c r="BE541" s="244"/>
      <c r="BF541" s="244"/>
      <c r="BG541" s="244"/>
      <c r="BH541" s="244"/>
      <c r="BI541" s="244"/>
      <c r="BJ541" s="242"/>
      <c r="BK541" s="242"/>
      <c r="BL541" s="244"/>
      <c r="BM541" s="244"/>
      <c r="BN541" s="244"/>
      <c r="BO541" s="244"/>
      <c r="BP541" s="244"/>
      <c r="BQ541" s="244"/>
      <c r="BR541" s="244"/>
      <c r="BS541" s="244"/>
      <c r="BT541" s="244"/>
      <c r="BU541" s="242"/>
      <c r="BV541" s="244"/>
    </row>
    <row r="542" customFormat="false" ht="13.8" hidden="false" customHeight="false" outlineLevel="0" collapsed="false">
      <c r="A542" s="241"/>
      <c r="B542" s="242"/>
      <c r="C542" s="242"/>
      <c r="D542" s="242"/>
      <c r="E542" s="242"/>
      <c r="F542" s="242"/>
      <c r="G542" s="244"/>
      <c r="H542" s="244"/>
      <c r="I542" s="244"/>
      <c r="J542" s="245"/>
      <c r="K542" s="244"/>
      <c r="L542" s="244"/>
      <c r="M542" s="244"/>
      <c r="N542" s="244"/>
      <c r="O542" s="244"/>
      <c r="P542" s="244"/>
      <c r="Q542" s="244"/>
      <c r="R542" s="244"/>
      <c r="S542" s="244"/>
      <c r="T542" s="246"/>
      <c r="U542" s="246"/>
      <c r="V542" s="244"/>
      <c r="W542" s="247"/>
      <c r="X542" s="248"/>
      <c r="Y542" s="244"/>
      <c r="Z542" s="244"/>
      <c r="AA542" s="244"/>
      <c r="AB542" s="244"/>
      <c r="AC542" s="249"/>
      <c r="AD542" s="249"/>
      <c r="AE542" s="244"/>
      <c r="AF542" s="244"/>
      <c r="AG542" s="244"/>
      <c r="AH542" s="244"/>
      <c r="AI542" s="244"/>
      <c r="AJ542" s="244"/>
      <c r="AK542" s="250"/>
      <c r="AL542" s="244"/>
      <c r="AM542" s="244"/>
      <c r="AN542" s="244"/>
      <c r="AO542" s="251"/>
      <c r="AP542" s="244"/>
      <c r="AQ542" s="244"/>
      <c r="AR542" s="244"/>
      <c r="AS542" s="244"/>
      <c r="AT542" s="252"/>
      <c r="AU542" s="244"/>
      <c r="AV542" s="244"/>
      <c r="AW542" s="244"/>
      <c r="AX542" s="25"/>
      <c r="AY542" s="244"/>
      <c r="AZ542" s="244"/>
      <c r="BA542" s="244"/>
      <c r="BB542" s="244"/>
      <c r="BC542" s="244"/>
      <c r="BD542" s="244"/>
      <c r="BE542" s="244"/>
      <c r="BF542" s="244"/>
      <c r="BG542" s="244"/>
      <c r="BH542" s="244"/>
      <c r="BI542" s="244"/>
      <c r="BJ542" s="242"/>
      <c r="BK542" s="242"/>
      <c r="BL542" s="244"/>
      <c r="BM542" s="244"/>
      <c r="BN542" s="244"/>
      <c r="BO542" s="244"/>
      <c r="BP542" s="244"/>
      <c r="BQ542" s="244"/>
      <c r="BR542" s="244"/>
      <c r="BS542" s="244"/>
      <c r="BT542" s="244"/>
      <c r="BU542" s="242"/>
      <c r="BV542" s="244"/>
    </row>
    <row r="543" customFormat="false" ht="13.8" hidden="false" customHeight="false" outlineLevel="0" collapsed="false">
      <c r="A543" s="241"/>
      <c r="B543" s="242"/>
      <c r="C543" s="242"/>
      <c r="D543" s="242"/>
      <c r="E543" s="242"/>
      <c r="F543" s="242"/>
      <c r="G543" s="244"/>
      <c r="H543" s="244"/>
      <c r="I543" s="244"/>
      <c r="J543" s="245"/>
      <c r="K543" s="244"/>
      <c r="L543" s="244"/>
      <c r="M543" s="244"/>
      <c r="N543" s="244"/>
      <c r="O543" s="244"/>
      <c r="P543" s="244"/>
      <c r="Q543" s="244"/>
      <c r="R543" s="244"/>
      <c r="S543" s="244"/>
      <c r="T543" s="246"/>
      <c r="U543" s="246"/>
      <c r="V543" s="244"/>
      <c r="W543" s="247"/>
      <c r="X543" s="248"/>
      <c r="Y543" s="244"/>
      <c r="Z543" s="244"/>
      <c r="AA543" s="244"/>
      <c r="AB543" s="244"/>
      <c r="AC543" s="249"/>
      <c r="AD543" s="249"/>
      <c r="AE543" s="244"/>
      <c r="AF543" s="244"/>
      <c r="AG543" s="244"/>
      <c r="AH543" s="244"/>
      <c r="AI543" s="244"/>
      <c r="AJ543" s="244"/>
      <c r="AK543" s="250"/>
      <c r="AL543" s="244"/>
      <c r="AM543" s="244"/>
      <c r="AN543" s="244"/>
      <c r="AO543" s="251"/>
      <c r="AP543" s="244"/>
      <c r="AQ543" s="244"/>
      <c r="AR543" s="244"/>
      <c r="AS543" s="244"/>
      <c r="AT543" s="252"/>
      <c r="AU543" s="244"/>
      <c r="AV543" s="244"/>
      <c r="AW543" s="244"/>
      <c r="AX543" s="25"/>
      <c r="AY543" s="244"/>
      <c r="AZ543" s="244"/>
      <c r="BA543" s="244"/>
      <c r="BB543" s="244"/>
      <c r="BC543" s="244"/>
      <c r="BD543" s="244"/>
      <c r="BE543" s="244"/>
      <c r="BF543" s="244"/>
      <c r="BG543" s="244"/>
      <c r="BH543" s="244"/>
      <c r="BI543" s="244"/>
      <c r="BJ543" s="242"/>
      <c r="BK543" s="242"/>
      <c r="BL543" s="244"/>
      <c r="BM543" s="244"/>
      <c r="BN543" s="244"/>
      <c r="BO543" s="244"/>
      <c r="BP543" s="244"/>
      <c r="BQ543" s="244"/>
      <c r="BR543" s="244"/>
      <c r="BS543" s="244"/>
      <c r="BT543" s="244"/>
      <c r="BU543" s="242"/>
      <c r="BV543" s="244"/>
    </row>
    <row r="544" customFormat="false" ht="13.8" hidden="false" customHeight="false" outlineLevel="0" collapsed="false">
      <c r="A544" s="241"/>
      <c r="B544" s="242"/>
      <c r="C544" s="242"/>
      <c r="D544" s="242"/>
      <c r="E544" s="242"/>
      <c r="F544" s="242"/>
      <c r="G544" s="244"/>
      <c r="H544" s="244"/>
      <c r="I544" s="244"/>
      <c r="J544" s="245"/>
      <c r="K544" s="244"/>
      <c r="L544" s="244"/>
      <c r="M544" s="244"/>
      <c r="N544" s="244"/>
      <c r="O544" s="244"/>
      <c r="P544" s="244"/>
      <c r="Q544" s="244"/>
      <c r="R544" s="244"/>
      <c r="S544" s="244"/>
      <c r="T544" s="246"/>
      <c r="U544" s="246"/>
      <c r="V544" s="244"/>
      <c r="W544" s="247"/>
      <c r="X544" s="248"/>
      <c r="Y544" s="244"/>
      <c r="Z544" s="244"/>
      <c r="AA544" s="244"/>
      <c r="AB544" s="244"/>
      <c r="AC544" s="249"/>
      <c r="AD544" s="249"/>
      <c r="AE544" s="244"/>
      <c r="AF544" s="244"/>
      <c r="AG544" s="244"/>
      <c r="AH544" s="244"/>
      <c r="AI544" s="244"/>
      <c r="AJ544" s="244"/>
      <c r="AK544" s="250"/>
      <c r="AL544" s="244"/>
      <c r="AM544" s="244"/>
      <c r="AN544" s="244"/>
      <c r="AO544" s="251"/>
      <c r="AP544" s="244"/>
      <c r="AQ544" s="244"/>
      <c r="AR544" s="244"/>
      <c r="AS544" s="244"/>
      <c r="AT544" s="252"/>
      <c r="AU544" s="244"/>
      <c r="AV544" s="244"/>
      <c r="AW544" s="244"/>
      <c r="AX544" s="25"/>
      <c r="AY544" s="244"/>
      <c r="AZ544" s="244"/>
      <c r="BA544" s="244"/>
      <c r="BB544" s="244"/>
      <c r="BC544" s="244"/>
      <c r="BD544" s="244"/>
      <c r="BE544" s="244"/>
      <c r="BF544" s="244"/>
      <c r="BG544" s="244"/>
      <c r="BH544" s="244"/>
      <c r="BI544" s="244"/>
      <c r="BJ544" s="242"/>
      <c r="BK544" s="242"/>
      <c r="BL544" s="244"/>
      <c r="BM544" s="244"/>
      <c r="BN544" s="244"/>
      <c r="BO544" s="244"/>
      <c r="BP544" s="244"/>
      <c r="BQ544" s="244"/>
      <c r="BR544" s="244"/>
      <c r="BS544" s="244"/>
      <c r="BT544" s="244"/>
      <c r="BU544" s="242"/>
      <c r="BV544" s="244"/>
    </row>
    <row r="545" customFormat="false" ht="13.8" hidden="false" customHeight="false" outlineLevel="0" collapsed="false">
      <c r="A545" s="241"/>
      <c r="B545" s="242"/>
      <c r="C545" s="242"/>
      <c r="D545" s="242"/>
      <c r="E545" s="242"/>
      <c r="F545" s="242"/>
      <c r="G545" s="244"/>
      <c r="H545" s="244"/>
      <c r="I545" s="244"/>
      <c r="J545" s="245"/>
      <c r="K545" s="244"/>
      <c r="L545" s="244"/>
      <c r="M545" s="244"/>
      <c r="N545" s="244"/>
      <c r="O545" s="244"/>
      <c r="P545" s="244"/>
      <c r="Q545" s="244"/>
      <c r="R545" s="244"/>
      <c r="S545" s="244"/>
      <c r="T545" s="246"/>
      <c r="U545" s="246"/>
      <c r="V545" s="244"/>
      <c r="W545" s="247"/>
      <c r="X545" s="248"/>
      <c r="Y545" s="244"/>
      <c r="Z545" s="244"/>
      <c r="AA545" s="244"/>
      <c r="AB545" s="244"/>
      <c r="AC545" s="249"/>
      <c r="AD545" s="249"/>
      <c r="AE545" s="244"/>
      <c r="AF545" s="244"/>
      <c r="AG545" s="244"/>
      <c r="AH545" s="244"/>
      <c r="AI545" s="244"/>
      <c r="AJ545" s="244"/>
      <c r="AK545" s="250"/>
      <c r="AL545" s="244"/>
      <c r="AM545" s="244"/>
      <c r="AN545" s="244"/>
      <c r="AO545" s="251"/>
      <c r="AP545" s="244"/>
      <c r="AQ545" s="244"/>
      <c r="AR545" s="244"/>
      <c r="AS545" s="244"/>
      <c r="AT545" s="252"/>
      <c r="AU545" s="244"/>
      <c r="AV545" s="244"/>
      <c r="AW545" s="244"/>
      <c r="AX545" s="25"/>
      <c r="AY545" s="244"/>
      <c r="AZ545" s="244"/>
      <c r="BA545" s="244"/>
      <c r="BB545" s="244"/>
      <c r="BC545" s="244"/>
      <c r="BD545" s="244"/>
      <c r="BE545" s="244"/>
      <c r="BF545" s="244"/>
      <c r="BG545" s="244"/>
      <c r="BH545" s="244"/>
      <c r="BI545" s="244"/>
      <c r="BJ545" s="242"/>
      <c r="BK545" s="242"/>
      <c r="BL545" s="244"/>
      <c r="BM545" s="244"/>
      <c r="BN545" s="244"/>
      <c r="BO545" s="244"/>
      <c r="BP545" s="244"/>
      <c r="BQ545" s="244"/>
      <c r="BR545" s="244"/>
      <c r="BS545" s="244"/>
      <c r="BT545" s="244"/>
      <c r="BU545" s="242"/>
      <c r="BV545" s="244"/>
    </row>
    <row r="546" customFormat="false" ht="13.8" hidden="false" customHeight="false" outlineLevel="0" collapsed="false">
      <c r="A546" s="241"/>
      <c r="B546" s="242"/>
      <c r="C546" s="242"/>
      <c r="D546" s="242"/>
      <c r="E546" s="242"/>
      <c r="F546" s="242"/>
      <c r="G546" s="244"/>
      <c r="H546" s="244"/>
      <c r="I546" s="244"/>
      <c r="J546" s="245"/>
      <c r="K546" s="244"/>
      <c r="L546" s="244"/>
      <c r="M546" s="244"/>
      <c r="N546" s="244"/>
      <c r="O546" s="244"/>
      <c r="P546" s="244"/>
      <c r="Q546" s="244"/>
      <c r="R546" s="244"/>
      <c r="S546" s="244"/>
      <c r="T546" s="246"/>
      <c r="U546" s="246"/>
      <c r="V546" s="244"/>
      <c r="W546" s="247"/>
      <c r="X546" s="248"/>
      <c r="Y546" s="244"/>
      <c r="Z546" s="244"/>
      <c r="AA546" s="244"/>
      <c r="AB546" s="244"/>
      <c r="AC546" s="249"/>
      <c r="AD546" s="249"/>
      <c r="AE546" s="244"/>
      <c r="AF546" s="244"/>
      <c r="AG546" s="244"/>
      <c r="AH546" s="244"/>
      <c r="AI546" s="244"/>
      <c r="AJ546" s="244"/>
      <c r="AK546" s="250"/>
      <c r="AL546" s="244"/>
      <c r="AM546" s="244"/>
      <c r="AN546" s="244"/>
      <c r="AO546" s="251"/>
      <c r="AP546" s="244"/>
      <c r="AQ546" s="244"/>
      <c r="AR546" s="244"/>
      <c r="AS546" s="244"/>
      <c r="AT546" s="252"/>
      <c r="AU546" s="244"/>
      <c r="AV546" s="244"/>
      <c r="AW546" s="244"/>
      <c r="AX546" s="25"/>
      <c r="AY546" s="244"/>
      <c r="AZ546" s="244"/>
      <c r="BA546" s="244"/>
      <c r="BB546" s="244"/>
      <c r="BC546" s="244"/>
      <c r="BD546" s="244"/>
      <c r="BE546" s="244"/>
      <c r="BF546" s="244"/>
      <c r="BG546" s="244"/>
      <c r="BH546" s="244"/>
      <c r="BI546" s="244"/>
      <c r="BJ546" s="242"/>
      <c r="BK546" s="242"/>
      <c r="BL546" s="244"/>
      <c r="BM546" s="244"/>
      <c r="BN546" s="244"/>
      <c r="BO546" s="244"/>
      <c r="BP546" s="244"/>
      <c r="BQ546" s="244"/>
      <c r="BR546" s="244"/>
      <c r="BS546" s="244"/>
      <c r="BT546" s="244"/>
      <c r="BU546" s="242"/>
      <c r="BV546" s="244"/>
    </row>
    <row r="547" customFormat="false" ht="13.8" hidden="false" customHeight="false" outlineLevel="0" collapsed="false">
      <c r="A547" s="241"/>
      <c r="B547" s="242"/>
      <c r="C547" s="242"/>
      <c r="D547" s="242"/>
      <c r="E547" s="242"/>
      <c r="F547" s="242"/>
      <c r="G547" s="244"/>
      <c r="H547" s="244"/>
      <c r="I547" s="244"/>
      <c r="J547" s="245"/>
      <c r="K547" s="244"/>
      <c r="L547" s="244"/>
      <c r="M547" s="244"/>
      <c r="N547" s="244"/>
      <c r="O547" s="244"/>
      <c r="P547" s="244"/>
      <c r="Q547" s="244"/>
      <c r="R547" s="244"/>
      <c r="S547" s="244"/>
      <c r="T547" s="246"/>
      <c r="U547" s="246"/>
      <c r="V547" s="244"/>
      <c r="W547" s="247"/>
      <c r="X547" s="248"/>
      <c r="Y547" s="244"/>
      <c r="Z547" s="244"/>
      <c r="AA547" s="244"/>
      <c r="AB547" s="244"/>
      <c r="AC547" s="249"/>
      <c r="AD547" s="249"/>
      <c r="AE547" s="244"/>
      <c r="AF547" s="244"/>
      <c r="AG547" s="244"/>
      <c r="AH547" s="244"/>
      <c r="AI547" s="244"/>
      <c r="AJ547" s="244"/>
      <c r="AK547" s="250"/>
      <c r="AL547" s="244"/>
      <c r="AM547" s="244"/>
      <c r="AN547" s="244"/>
      <c r="AO547" s="251"/>
      <c r="AP547" s="244"/>
      <c r="AQ547" s="244"/>
      <c r="AR547" s="244"/>
      <c r="AS547" s="244"/>
      <c r="AT547" s="252"/>
      <c r="AU547" s="244"/>
      <c r="AV547" s="244"/>
      <c r="AW547" s="244"/>
      <c r="AX547" s="25"/>
      <c r="AY547" s="244"/>
      <c r="AZ547" s="244"/>
      <c r="BA547" s="244"/>
      <c r="BB547" s="244"/>
      <c r="BC547" s="244"/>
      <c r="BD547" s="244"/>
      <c r="BE547" s="244"/>
      <c r="BF547" s="244"/>
      <c r="BG547" s="244"/>
      <c r="BH547" s="244"/>
      <c r="BI547" s="244"/>
      <c r="BJ547" s="242"/>
      <c r="BK547" s="242"/>
      <c r="BL547" s="244"/>
      <c r="BM547" s="244"/>
      <c r="BN547" s="244"/>
      <c r="BO547" s="244"/>
      <c r="BP547" s="244"/>
      <c r="BQ547" s="244"/>
      <c r="BR547" s="244"/>
      <c r="BS547" s="244"/>
      <c r="BT547" s="244"/>
      <c r="BU547" s="242"/>
      <c r="BV547" s="244"/>
    </row>
    <row r="548" customFormat="false" ht="13.8" hidden="false" customHeight="false" outlineLevel="0" collapsed="false">
      <c r="A548" s="241"/>
      <c r="B548" s="242"/>
      <c r="C548" s="242"/>
      <c r="D548" s="242"/>
      <c r="E548" s="242"/>
      <c r="F548" s="242"/>
      <c r="G548" s="244"/>
      <c r="H548" s="244"/>
      <c r="I548" s="244"/>
      <c r="J548" s="245"/>
      <c r="K548" s="244"/>
      <c r="L548" s="244"/>
      <c r="M548" s="244"/>
      <c r="N548" s="244"/>
      <c r="O548" s="244"/>
      <c r="P548" s="244"/>
      <c r="Q548" s="244"/>
      <c r="R548" s="244"/>
      <c r="S548" s="244"/>
      <c r="T548" s="246"/>
      <c r="U548" s="246"/>
      <c r="V548" s="244"/>
      <c r="W548" s="247"/>
      <c r="X548" s="248"/>
      <c r="Y548" s="244"/>
      <c r="Z548" s="244"/>
      <c r="AA548" s="244"/>
      <c r="AB548" s="244"/>
      <c r="AC548" s="249"/>
      <c r="AD548" s="249"/>
      <c r="AE548" s="244"/>
      <c r="AF548" s="244"/>
      <c r="AG548" s="244"/>
      <c r="AH548" s="244"/>
      <c r="AI548" s="244"/>
      <c r="AJ548" s="244"/>
      <c r="AK548" s="250"/>
      <c r="AL548" s="244"/>
      <c r="AM548" s="244"/>
      <c r="AN548" s="244"/>
      <c r="AO548" s="251"/>
      <c r="AP548" s="244"/>
      <c r="AQ548" s="244"/>
      <c r="AR548" s="244"/>
      <c r="AS548" s="244"/>
      <c r="AT548" s="252"/>
      <c r="AU548" s="244"/>
      <c r="AV548" s="244"/>
      <c r="AW548" s="244"/>
      <c r="AX548" s="25"/>
      <c r="AY548" s="244"/>
      <c r="AZ548" s="244"/>
      <c r="BA548" s="244"/>
      <c r="BB548" s="244"/>
      <c r="BC548" s="244"/>
      <c r="BD548" s="244"/>
      <c r="BE548" s="244"/>
      <c r="BF548" s="244"/>
      <c r="BG548" s="244"/>
      <c r="BH548" s="244"/>
      <c r="BI548" s="244"/>
      <c r="BJ548" s="242"/>
      <c r="BK548" s="242"/>
      <c r="BL548" s="244"/>
      <c r="BM548" s="244"/>
      <c r="BN548" s="244"/>
      <c r="BO548" s="244"/>
      <c r="BP548" s="244"/>
      <c r="BQ548" s="244"/>
      <c r="BR548" s="244"/>
      <c r="BS548" s="244"/>
      <c r="BT548" s="244"/>
      <c r="BU548" s="242"/>
      <c r="BV548" s="244"/>
    </row>
    <row r="549" customFormat="false" ht="13.8" hidden="false" customHeight="false" outlineLevel="0" collapsed="false">
      <c r="A549" s="241"/>
      <c r="B549" s="242"/>
      <c r="C549" s="242"/>
      <c r="D549" s="242"/>
      <c r="E549" s="242"/>
      <c r="F549" s="242"/>
      <c r="G549" s="244"/>
      <c r="H549" s="244"/>
      <c r="I549" s="244"/>
      <c r="J549" s="245"/>
      <c r="K549" s="244"/>
      <c r="L549" s="244"/>
      <c r="M549" s="244"/>
      <c r="N549" s="244"/>
      <c r="O549" s="244"/>
      <c r="P549" s="244"/>
      <c r="Q549" s="244"/>
      <c r="R549" s="244"/>
      <c r="S549" s="244"/>
      <c r="T549" s="246"/>
      <c r="U549" s="246"/>
      <c r="V549" s="244"/>
      <c r="W549" s="247"/>
      <c r="X549" s="248"/>
      <c r="Y549" s="244"/>
      <c r="Z549" s="244"/>
      <c r="AA549" s="244"/>
      <c r="AB549" s="244"/>
      <c r="AC549" s="249"/>
      <c r="AD549" s="249"/>
      <c r="AE549" s="244"/>
      <c r="AF549" s="244"/>
      <c r="AG549" s="244"/>
      <c r="AH549" s="244"/>
      <c r="AI549" s="244"/>
      <c r="AJ549" s="244"/>
      <c r="AK549" s="250"/>
      <c r="AL549" s="244"/>
      <c r="AM549" s="244"/>
      <c r="AN549" s="244"/>
      <c r="AO549" s="251"/>
      <c r="AP549" s="244"/>
      <c r="AQ549" s="244"/>
      <c r="AR549" s="244"/>
      <c r="AS549" s="244"/>
      <c r="AT549" s="252"/>
      <c r="AU549" s="244"/>
      <c r="AV549" s="244"/>
      <c r="AW549" s="244"/>
      <c r="AX549" s="25"/>
      <c r="AY549" s="244"/>
      <c r="AZ549" s="244"/>
      <c r="BA549" s="244"/>
      <c r="BB549" s="244"/>
      <c r="BC549" s="244"/>
      <c r="BD549" s="244"/>
      <c r="BE549" s="244"/>
      <c r="BF549" s="244"/>
      <c r="BG549" s="244"/>
      <c r="BH549" s="244"/>
      <c r="BI549" s="244"/>
      <c r="BJ549" s="242"/>
      <c r="BK549" s="242"/>
      <c r="BL549" s="244"/>
      <c r="BM549" s="244"/>
      <c r="BN549" s="244"/>
      <c r="BO549" s="244"/>
      <c r="BP549" s="244"/>
      <c r="BQ549" s="244"/>
      <c r="BR549" s="244"/>
      <c r="BS549" s="244"/>
      <c r="BT549" s="244"/>
      <c r="BU549" s="242"/>
      <c r="BV549" s="244"/>
    </row>
    <row r="550" customFormat="false" ht="13.8" hidden="false" customHeight="false" outlineLevel="0" collapsed="false">
      <c r="A550" s="241"/>
      <c r="B550" s="242"/>
      <c r="C550" s="242"/>
      <c r="D550" s="242"/>
      <c r="E550" s="242"/>
      <c r="F550" s="242"/>
      <c r="G550" s="244"/>
      <c r="H550" s="244"/>
      <c r="I550" s="244"/>
      <c r="J550" s="245"/>
      <c r="K550" s="244"/>
      <c r="L550" s="244"/>
      <c r="M550" s="244"/>
      <c r="N550" s="244"/>
      <c r="O550" s="244"/>
      <c r="P550" s="244"/>
      <c r="Q550" s="244"/>
      <c r="R550" s="244"/>
      <c r="S550" s="244"/>
      <c r="T550" s="246"/>
      <c r="U550" s="246"/>
      <c r="V550" s="244"/>
      <c r="W550" s="247"/>
      <c r="X550" s="248"/>
      <c r="Y550" s="244"/>
      <c r="Z550" s="244"/>
      <c r="AA550" s="244"/>
      <c r="AB550" s="244"/>
      <c r="AC550" s="249"/>
      <c r="AD550" s="249"/>
      <c r="AE550" s="244"/>
      <c r="AF550" s="244"/>
      <c r="AG550" s="244"/>
      <c r="AH550" s="244"/>
      <c r="AI550" s="244"/>
      <c r="AJ550" s="244"/>
      <c r="AK550" s="250"/>
      <c r="AL550" s="244"/>
      <c r="AM550" s="244"/>
      <c r="AN550" s="244"/>
      <c r="AO550" s="251"/>
      <c r="AP550" s="244"/>
      <c r="AQ550" s="244"/>
      <c r="AR550" s="244"/>
      <c r="AS550" s="244"/>
      <c r="AT550" s="252"/>
      <c r="AU550" s="244"/>
      <c r="AV550" s="244"/>
      <c r="AW550" s="244"/>
      <c r="AX550" s="25"/>
      <c r="AY550" s="244"/>
      <c r="AZ550" s="244"/>
      <c r="BA550" s="244"/>
      <c r="BB550" s="244"/>
      <c r="BC550" s="244"/>
      <c r="BD550" s="244"/>
      <c r="BE550" s="244"/>
      <c r="BF550" s="244"/>
      <c r="BG550" s="244"/>
      <c r="BH550" s="244"/>
      <c r="BI550" s="244"/>
      <c r="BJ550" s="242"/>
      <c r="BK550" s="242"/>
      <c r="BL550" s="244"/>
      <c r="BM550" s="244"/>
      <c r="BN550" s="244"/>
      <c r="BO550" s="244"/>
      <c r="BP550" s="244"/>
      <c r="BQ550" s="244"/>
      <c r="BR550" s="244"/>
      <c r="BS550" s="244"/>
      <c r="BT550" s="244"/>
      <c r="BU550" s="242"/>
      <c r="BV550" s="244"/>
    </row>
    <row r="551" customFormat="false" ht="13.8" hidden="false" customHeight="false" outlineLevel="0" collapsed="false">
      <c r="A551" s="241"/>
      <c r="B551" s="242"/>
      <c r="C551" s="242"/>
      <c r="D551" s="242"/>
      <c r="E551" s="242"/>
      <c r="F551" s="242"/>
      <c r="G551" s="244"/>
      <c r="H551" s="244"/>
      <c r="I551" s="244"/>
      <c r="J551" s="245"/>
      <c r="K551" s="244"/>
      <c r="L551" s="244"/>
      <c r="M551" s="244"/>
      <c r="N551" s="244"/>
      <c r="O551" s="244"/>
      <c r="P551" s="244"/>
      <c r="Q551" s="244"/>
      <c r="R551" s="244"/>
      <c r="S551" s="244"/>
      <c r="T551" s="246"/>
      <c r="U551" s="246"/>
      <c r="V551" s="244"/>
      <c r="W551" s="247"/>
      <c r="X551" s="248"/>
      <c r="Y551" s="244"/>
      <c r="Z551" s="244"/>
      <c r="AA551" s="244"/>
      <c r="AB551" s="244"/>
      <c r="AC551" s="249"/>
      <c r="AD551" s="249"/>
      <c r="AE551" s="244"/>
      <c r="AF551" s="244"/>
      <c r="AG551" s="244"/>
      <c r="AH551" s="244"/>
      <c r="AI551" s="244"/>
      <c r="AJ551" s="244"/>
      <c r="AK551" s="250"/>
      <c r="AL551" s="244"/>
      <c r="AM551" s="244"/>
      <c r="AN551" s="244"/>
      <c r="AO551" s="251"/>
      <c r="AP551" s="244"/>
      <c r="AQ551" s="244"/>
      <c r="AR551" s="244"/>
      <c r="AS551" s="244"/>
      <c r="AT551" s="252"/>
      <c r="AU551" s="244"/>
      <c r="AV551" s="244"/>
      <c r="AW551" s="244"/>
      <c r="AX551" s="25"/>
      <c r="AY551" s="244"/>
      <c r="AZ551" s="244"/>
      <c r="BA551" s="244"/>
      <c r="BB551" s="244"/>
      <c r="BC551" s="244"/>
      <c r="BD551" s="244"/>
      <c r="BE551" s="244"/>
      <c r="BF551" s="244"/>
      <c r="BG551" s="244"/>
      <c r="BH551" s="244"/>
      <c r="BI551" s="244"/>
      <c r="BJ551" s="242"/>
      <c r="BK551" s="242"/>
      <c r="BL551" s="244"/>
      <c r="BM551" s="244"/>
      <c r="BN551" s="244"/>
      <c r="BO551" s="244"/>
      <c r="BP551" s="244"/>
      <c r="BQ551" s="244"/>
      <c r="BR551" s="244"/>
      <c r="BS551" s="244"/>
      <c r="BT551" s="244"/>
      <c r="BU551" s="242"/>
      <c r="BV551" s="244"/>
    </row>
    <row r="552" customFormat="false" ht="13.8" hidden="false" customHeight="false" outlineLevel="0" collapsed="false">
      <c r="A552" s="241"/>
      <c r="B552" s="242"/>
      <c r="C552" s="242"/>
      <c r="D552" s="242"/>
      <c r="E552" s="242"/>
      <c r="F552" s="242"/>
      <c r="G552" s="244"/>
      <c r="H552" s="244"/>
      <c r="I552" s="244"/>
      <c r="J552" s="245"/>
      <c r="K552" s="244"/>
      <c r="L552" s="244"/>
      <c r="M552" s="244"/>
      <c r="N552" s="244"/>
      <c r="O552" s="244"/>
      <c r="P552" s="244"/>
      <c r="Q552" s="244"/>
      <c r="R552" s="244"/>
      <c r="S552" s="244"/>
      <c r="T552" s="246"/>
      <c r="U552" s="246"/>
      <c r="V552" s="244"/>
      <c r="W552" s="247"/>
      <c r="X552" s="248"/>
      <c r="Y552" s="244"/>
      <c r="Z552" s="244"/>
      <c r="AA552" s="244"/>
      <c r="AB552" s="244"/>
      <c r="AC552" s="249"/>
      <c r="AD552" s="249"/>
      <c r="AE552" s="244"/>
      <c r="AF552" s="244"/>
      <c r="AG552" s="244"/>
      <c r="AH552" s="244"/>
      <c r="AI552" s="244"/>
      <c r="AJ552" s="244"/>
      <c r="AK552" s="250"/>
      <c r="AL552" s="244"/>
      <c r="AM552" s="244"/>
      <c r="AN552" s="244"/>
      <c r="AO552" s="251"/>
      <c r="AP552" s="244"/>
      <c r="AQ552" s="244"/>
      <c r="AR552" s="244"/>
      <c r="AS552" s="244"/>
      <c r="AT552" s="252"/>
      <c r="AU552" s="244"/>
      <c r="AV552" s="244"/>
      <c r="AW552" s="244"/>
      <c r="AX552" s="25"/>
      <c r="AY552" s="244"/>
      <c r="AZ552" s="244"/>
      <c r="BA552" s="244"/>
      <c r="BB552" s="244"/>
      <c r="BC552" s="244"/>
      <c r="BD552" s="244"/>
      <c r="BE552" s="244"/>
      <c r="BF552" s="244"/>
      <c r="BG552" s="244"/>
      <c r="BH552" s="244"/>
      <c r="BI552" s="244"/>
      <c r="BJ552" s="242"/>
      <c r="BK552" s="242"/>
      <c r="BL552" s="244"/>
      <c r="BM552" s="244"/>
      <c r="BN552" s="244"/>
      <c r="BO552" s="244"/>
      <c r="BP552" s="244"/>
      <c r="BQ552" s="244"/>
      <c r="BR552" s="244"/>
      <c r="BS552" s="244"/>
      <c r="BT552" s="244"/>
      <c r="BU552" s="242"/>
      <c r="BV552" s="244"/>
    </row>
    <row r="553" customFormat="false" ht="13.8" hidden="false" customHeight="false" outlineLevel="0" collapsed="false">
      <c r="A553" s="241"/>
      <c r="B553" s="242"/>
      <c r="C553" s="242"/>
      <c r="D553" s="242"/>
      <c r="E553" s="242"/>
      <c r="F553" s="242"/>
      <c r="G553" s="244"/>
      <c r="H553" s="244"/>
      <c r="I553" s="244"/>
      <c r="J553" s="245"/>
      <c r="K553" s="244"/>
      <c r="L553" s="244"/>
      <c r="M553" s="244"/>
      <c r="N553" s="244"/>
      <c r="O553" s="244"/>
      <c r="P553" s="244"/>
      <c r="Q553" s="244"/>
      <c r="R553" s="244"/>
      <c r="S553" s="244"/>
      <c r="T553" s="246"/>
      <c r="U553" s="246"/>
      <c r="V553" s="244"/>
      <c r="W553" s="247"/>
      <c r="X553" s="248"/>
      <c r="Y553" s="244"/>
      <c r="Z553" s="244"/>
      <c r="AA553" s="244"/>
      <c r="AB553" s="244"/>
      <c r="AC553" s="249"/>
      <c r="AD553" s="249"/>
      <c r="AE553" s="244"/>
      <c r="AF553" s="244"/>
      <c r="AG553" s="244"/>
      <c r="AH553" s="244"/>
      <c r="AI553" s="244"/>
      <c r="AJ553" s="244"/>
      <c r="AK553" s="250"/>
      <c r="AL553" s="244"/>
      <c r="AM553" s="244"/>
      <c r="AN553" s="244"/>
      <c r="AO553" s="251"/>
      <c r="AP553" s="244"/>
      <c r="AQ553" s="244"/>
      <c r="AR553" s="244"/>
      <c r="AS553" s="244"/>
      <c r="AT553" s="252"/>
      <c r="AU553" s="244"/>
      <c r="AV553" s="244"/>
      <c r="AW553" s="244"/>
      <c r="AX553" s="25"/>
      <c r="AY553" s="244"/>
      <c r="AZ553" s="244"/>
      <c r="BA553" s="244"/>
      <c r="BB553" s="244"/>
      <c r="BC553" s="244"/>
      <c r="BD553" s="244"/>
      <c r="BE553" s="244"/>
      <c r="BF553" s="244"/>
      <c r="BG553" s="244"/>
      <c r="BH553" s="244"/>
      <c r="BI553" s="244"/>
      <c r="BJ553" s="242"/>
      <c r="BK553" s="242"/>
      <c r="BL553" s="244"/>
      <c r="BM553" s="244"/>
      <c r="BN553" s="244"/>
      <c r="BO553" s="244"/>
      <c r="BP553" s="244"/>
      <c r="BQ553" s="244"/>
      <c r="BR553" s="244"/>
      <c r="BS553" s="244"/>
      <c r="BT553" s="244"/>
      <c r="BU553" s="242"/>
      <c r="BV553" s="244"/>
    </row>
    <row r="554" customFormat="false" ht="13.8" hidden="false" customHeight="false" outlineLevel="0" collapsed="false">
      <c r="A554" s="241"/>
      <c r="B554" s="242"/>
      <c r="C554" s="242"/>
      <c r="D554" s="242"/>
      <c r="E554" s="242"/>
      <c r="F554" s="242"/>
      <c r="G554" s="244"/>
      <c r="H554" s="244"/>
      <c r="I554" s="244"/>
      <c r="J554" s="245"/>
      <c r="K554" s="244"/>
      <c r="L554" s="244"/>
      <c r="M554" s="244"/>
      <c r="N554" s="244"/>
      <c r="O554" s="244"/>
      <c r="P554" s="244"/>
      <c r="Q554" s="244"/>
      <c r="R554" s="244"/>
      <c r="S554" s="244"/>
      <c r="T554" s="246"/>
      <c r="U554" s="246"/>
      <c r="V554" s="244"/>
      <c r="W554" s="247"/>
      <c r="X554" s="248"/>
      <c r="Y554" s="244"/>
      <c r="Z554" s="244"/>
      <c r="AA554" s="244"/>
      <c r="AB554" s="244"/>
      <c r="AC554" s="249"/>
      <c r="AD554" s="249"/>
      <c r="AE554" s="244"/>
      <c r="AF554" s="244"/>
      <c r="AG554" s="244"/>
      <c r="AH554" s="244"/>
      <c r="AI554" s="244"/>
      <c r="AJ554" s="244"/>
      <c r="AK554" s="250"/>
      <c r="AL554" s="244"/>
      <c r="AM554" s="244"/>
      <c r="AN554" s="244"/>
      <c r="AO554" s="251"/>
      <c r="AP554" s="244"/>
      <c r="AQ554" s="244"/>
      <c r="AR554" s="244"/>
      <c r="AS554" s="244"/>
      <c r="AT554" s="252"/>
      <c r="AU554" s="244"/>
      <c r="AV554" s="244"/>
      <c r="AW554" s="244"/>
      <c r="AX554" s="25"/>
      <c r="AY554" s="244"/>
      <c r="AZ554" s="244"/>
      <c r="BA554" s="244"/>
      <c r="BB554" s="244"/>
      <c r="BC554" s="244"/>
      <c r="BD554" s="244"/>
      <c r="BE554" s="244"/>
      <c r="BF554" s="244"/>
      <c r="BG554" s="244"/>
      <c r="BH554" s="244"/>
      <c r="BI554" s="244"/>
      <c r="BJ554" s="242"/>
      <c r="BK554" s="242"/>
      <c r="BL554" s="244"/>
      <c r="BM554" s="244"/>
      <c r="BN554" s="244"/>
      <c r="BO554" s="244"/>
      <c r="BP554" s="244"/>
      <c r="BQ554" s="244"/>
      <c r="BR554" s="244"/>
      <c r="BS554" s="244"/>
      <c r="BT554" s="244"/>
      <c r="BU554" s="242"/>
      <c r="BV554" s="244"/>
    </row>
    <row r="555" customFormat="false" ht="13.8" hidden="false" customHeight="false" outlineLevel="0" collapsed="false">
      <c r="A555" s="241"/>
      <c r="B555" s="242"/>
      <c r="C555" s="242"/>
      <c r="D555" s="242"/>
      <c r="E555" s="242"/>
      <c r="F555" s="242"/>
      <c r="G555" s="244"/>
      <c r="H555" s="244"/>
      <c r="I555" s="244"/>
      <c r="J555" s="245"/>
      <c r="K555" s="244"/>
      <c r="L555" s="244"/>
      <c r="M555" s="244"/>
      <c r="N555" s="244"/>
      <c r="O555" s="244"/>
      <c r="P555" s="244"/>
      <c r="Q555" s="244"/>
      <c r="R555" s="244"/>
      <c r="S555" s="244"/>
      <c r="T555" s="246"/>
      <c r="U555" s="246"/>
      <c r="V555" s="244"/>
      <c r="W555" s="247"/>
      <c r="X555" s="248"/>
      <c r="Y555" s="244"/>
      <c r="Z555" s="244"/>
      <c r="AA555" s="244"/>
      <c r="AB555" s="244"/>
      <c r="AC555" s="249"/>
      <c r="AD555" s="249"/>
      <c r="AE555" s="244"/>
      <c r="AF555" s="244"/>
      <c r="AG555" s="244"/>
      <c r="AH555" s="244"/>
      <c r="AI555" s="244"/>
      <c r="AJ555" s="244"/>
      <c r="AK555" s="250"/>
      <c r="AL555" s="244"/>
      <c r="AM555" s="244"/>
      <c r="AN555" s="244"/>
      <c r="AO555" s="251"/>
      <c r="AP555" s="244"/>
      <c r="AQ555" s="244"/>
      <c r="AR555" s="244"/>
      <c r="AS555" s="244"/>
      <c r="AT555" s="252"/>
      <c r="AU555" s="244"/>
      <c r="AV555" s="244"/>
      <c r="AW555" s="244"/>
      <c r="AX555" s="25"/>
      <c r="AY555" s="244"/>
      <c r="AZ555" s="244"/>
      <c r="BA555" s="244"/>
      <c r="BB555" s="244"/>
      <c r="BC555" s="244"/>
      <c r="BD555" s="244"/>
      <c r="BE555" s="244"/>
      <c r="BF555" s="244"/>
      <c r="BG555" s="244"/>
      <c r="BH555" s="244"/>
      <c r="BI555" s="244"/>
      <c r="BJ555" s="242"/>
      <c r="BK555" s="242"/>
      <c r="BL555" s="244"/>
      <c r="BM555" s="244"/>
      <c r="BN555" s="244"/>
      <c r="BO555" s="244"/>
      <c r="BP555" s="244"/>
      <c r="BQ555" s="244"/>
      <c r="BR555" s="244"/>
      <c r="BS555" s="244"/>
      <c r="BT555" s="244"/>
      <c r="BU555" s="242"/>
      <c r="BV555" s="244"/>
    </row>
    <row r="556" customFormat="false" ht="13.8" hidden="false" customHeight="false" outlineLevel="0" collapsed="false">
      <c r="A556" s="241"/>
      <c r="B556" s="242"/>
      <c r="C556" s="242"/>
      <c r="D556" s="242"/>
      <c r="E556" s="242"/>
      <c r="F556" s="242"/>
      <c r="G556" s="244"/>
      <c r="H556" s="244"/>
      <c r="I556" s="244"/>
      <c r="J556" s="245"/>
      <c r="K556" s="244"/>
      <c r="L556" s="244"/>
      <c r="M556" s="244"/>
      <c r="N556" s="244"/>
      <c r="O556" s="244"/>
      <c r="P556" s="244"/>
      <c r="Q556" s="244"/>
      <c r="R556" s="244"/>
      <c r="S556" s="244"/>
      <c r="T556" s="246"/>
      <c r="U556" s="246"/>
      <c r="V556" s="244"/>
      <c r="W556" s="247"/>
      <c r="X556" s="248"/>
      <c r="Y556" s="244"/>
      <c r="Z556" s="244"/>
      <c r="AA556" s="244"/>
      <c r="AB556" s="244"/>
      <c r="AC556" s="249"/>
      <c r="AD556" s="249"/>
      <c r="AE556" s="244"/>
      <c r="AF556" s="244"/>
      <c r="AG556" s="244"/>
      <c r="AH556" s="244"/>
      <c r="AI556" s="244"/>
      <c r="AJ556" s="244"/>
      <c r="AK556" s="250"/>
      <c r="AL556" s="244"/>
      <c r="AM556" s="244"/>
      <c r="AN556" s="244"/>
      <c r="AO556" s="251"/>
      <c r="AP556" s="244"/>
      <c r="AQ556" s="244"/>
      <c r="AR556" s="244"/>
      <c r="AS556" s="244"/>
      <c r="AT556" s="252"/>
      <c r="AU556" s="244"/>
      <c r="AV556" s="244"/>
      <c r="AW556" s="244"/>
      <c r="AX556" s="25"/>
      <c r="AY556" s="244"/>
      <c r="AZ556" s="244"/>
      <c r="BA556" s="244"/>
      <c r="BB556" s="244"/>
      <c r="BC556" s="244"/>
      <c r="BD556" s="244"/>
      <c r="BE556" s="244"/>
      <c r="BF556" s="244"/>
      <c r="BG556" s="244"/>
      <c r="BH556" s="244"/>
      <c r="BI556" s="244"/>
      <c r="BJ556" s="242"/>
      <c r="BK556" s="242"/>
      <c r="BL556" s="244"/>
      <c r="BM556" s="244"/>
      <c r="BN556" s="244"/>
      <c r="BO556" s="244"/>
      <c r="BP556" s="244"/>
      <c r="BQ556" s="244"/>
      <c r="BR556" s="244"/>
      <c r="BS556" s="244"/>
      <c r="BT556" s="244"/>
      <c r="BU556" s="242"/>
      <c r="BV556" s="244"/>
    </row>
    <row r="557" customFormat="false" ht="13.8" hidden="false" customHeight="false" outlineLevel="0" collapsed="false">
      <c r="A557" s="241"/>
      <c r="B557" s="242"/>
      <c r="C557" s="242"/>
      <c r="D557" s="242"/>
      <c r="E557" s="242"/>
      <c r="F557" s="242"/>
      <c r="G557" s="244"/>
      <c r="H557" s="244"/>
      <c r="I557" s="244"/>
      <c r="J557" s="245"/>
      <c r="K557" s="244"/>
      <c r="L557" s="244"/>
      <c r="M557" s="244"/>
      <c r="N557" s="244"/>
      <c r="O557" s="244"/>
      <c r="P557" s="244"/>
      <c r="Q557" s="244"/>
      <c r="R557" s="244"/>
      <c r="S557" s="244"/>
      <c r="T557" s="246"/>
      <c r="U557" s="246"/>
      <c r="V557" s="244"/>
      <c r="W557" s="247"/>
      <c r="X557" s="248"/>
      <c r="Y557" s="244"/>
      <c r="Z557" s="244"/>
      <c r="AA557" s="244"/>
      <c r="AB557" s="244"/>
      <c r="AC557" s="249"/>
      <c r="AD557" s="249"/>
      <c r="AE557" s="244"/>
      <c r="AF557" s="244"/>
      <c r="AG557" s="244"/>
      <c r="AH557" s="244"/>
      <c r="AI557" s="244"/>
      <c r="AJ557" s="244"/>
      <c r="AK557" s="250"/>
      <c r="AL557" s="244"/>
      <c r="AM557" s="244"/>
      <c r="AN557" s="244"/>
      <c r="AO557" s="251"/>
      <c r="AP557" s="244"/>
      <c r="AQ557" s="244"/>
      <c r="AR557" s="244"/>
      <c r="AS557" s="244"/>
      <c r="AT557" s="252"/>
      <c r="AU557" s="244"/>
      <c r="AV557" s="244"/>
      <c r="AW557" s="244"/>
      <c r="AX557" s="25"/>
      <c r="AY557" s="244"/>
      <c r="AZ557" s="244"/>
      <c r="BA557" s="244"/>
      <c r="BB557" s="244"/>
      <c r="BC557" s="244"/>
      <c r="BD557" s="244"/>
      <c r="BE557" s="244"/>
      <c r="BF557" s="244"/>
      <c r="BG557" s="244"/>
      <c r="BH557" s="244"/>
      <c r="BI557" s="244"/>
      <c r="BJ557" s="242"/>
      <c r="BK557" s="242"/>
      <c r="BL557" s="244"/>
      <c r="BM557" s="244"/>
      <c r="BN557" s="244"/>
      <c r="BO557" s="244"/>
      <c r="BP557" s="244"/>
      <c r="BQ557" s="244"/>
      <c r="BR557" s="244"/>
      <c r="BS557" s="244"/>
      <c r="BT557" s="244"/>
      <c r="BU557" s="242"/>
      <c r="BV557" s="244"/>
    </row>
    <row r="558" customFormat="false" ht="13.8" hidden="false" customHeight="false" outlineLevel="0" collapsed="false">
      <c r="A558" s="241"/>
      <c r="B558" s="242"/>
      <c r="C558" s="242"/>
      <c r="D558" s="242"/>
      <c r="E558" s="242"/>
      <c r="F558" s="242"/>
      <c r="G558" s="244"/>
      <c r="H558" s="244"/>
      <c r="I558" s="244"/>
      <c r="J558" s="245"/>
      <c r="K558" s="244"/>
      <c r="L558" s="244"/>
      <c r="M558" s="244"/>
      <c r="N558" s="244"/>
      <c r="O558" s="244"/>
      <c r="P558" s="244"/>
      <c r="Q558" s="244"/>
      <c r="R558" s="244"/>
      <c r="S558" s="244"/>
      <c r="T558" s="246"/>
      <c r="U558" s="246"/>
      <c r="V558" s="244"/>
      <c r="W558" s="247"/>
      <c r="X558" s="248"/>
      <c r="Y558" s="244"/>
      <c r="Z558" s="244"/>
      <c r="AA558" s="244"/>
      <c r="AB558" s="244"/>
      <c r="AC558" s="249"/>
      <c r="AD558" s="249"/>
      <c r="AE558" s="244"/>
      <c r="AF558" s="244"/>
      <c r="AG558" s="244"/>
      <c r="AH558" s="244"/>
      <c r="AI558" s="244"/>
      <c r="AJ558" s="244"/>
      <c r="AK558" s="250"/>
      <c r="AL558" s="244"/>
      <c r="AM558" s="244"/>
      <c r="AN558" s="244"/>
      <c r="AO558" s="251"/>
      <c r="AP558" s="244"/>
      <c r="AQ558" s="244"/>
      <c r="AR558" s="244"/>
      <c r="AS558" s="244"/>
      <c r="AT558" s="252"/>
      <c r="AU558" s="244"/>
      <c r="AV558" s="244"/>
      <c r="AW558" s="244"/>
      <c r="AX558" s="25"/>
      <c r="AY558" s="244"/>
      <c r="AZ558" s="244"/>
      <c r="BA558" s="244"/>
      <c r="BB558" s="244"/>
      <c r="BC558" s="244"/>
      <c r="BD558" s="244"/>
      <c r="BE558" s="244"/>
      <c r="BF558" s="244"/>
      <c r="BG558" s="244"/>
      <c r="BH558" s="244"/>
      <c r="BI558" s="244"/>
      <c r="BJ558" s="242"/>
      <c r="BK558" s="242"/>
      <c r="BL558" s="244"/>
      <c r="BM558" s="244"/>
      <c r="BN558" s="244"/>
      <c r="BO558" s="244"/>
      <c r="BP558" s="244"/>
      <c r="BQ558" s="244"/>
      <c r="BR558" s="244"/>
      <c r="BS558" s="244"/>
      <c r="BT558" s="244"/>
      <c r="BU558" s="242"/>
      <c r="BV558" s="244"/>
    </row>
    <row r="559" customFormat="false" ht="13.8" hidden="false" customHeight="false" outlineLevel="0" collapsed="false">
      <c r="A559" s="241"/>
      <c r="B559" s="242"/>
      <c r="C559" s="242"/>
      <c r="D559" s="242"/>
      <c r="E559" s="242"/>
      <c r="F559" s="242"/>
      <c r="G559" s="244"/>
      <c r="H559" s="244"/>
      <c r="I559" s="244"/>
      <c r="J559" s="245"/>
      <c r="K559" s="244"/>
      <c r="L559" s="244"/>
      <c r="M559" s="244"/>
      <c r="N559" s="244"/>
      <c r="O559" s="244"/>
      <c r="P559" s="244"/>
      <c r="Q559" s="244"/>
      <c r="R559" s="244"/>
      <c r="S559" s="244"/>
      <c r="T559" s="246"/>
      <c r="U559" s="246"/>
      <c r="V559" s="244"/>
      <c r="W559" s="247"/>
      <c r="X559" s="248"/>
      <c r="Y559" s="244"/>
      <c r="Z559" s="244"/>
      <c r="AA559" s="244"/>
      <c r="AB559" s="244"/>
      <c r="AC559" s="249"/>
      <c r="AD559" s="249"/>
      <c r="AE559" s="244"/>
      <c r="AF559" s="244"/>
      <c r="AG559" s="244"/>
      <c r="AH559" s="244"/>
      <c r="AI559" s="244"/>
      <c r="AJ559" s="244"/>
      <c r="AK559" s="250"/>
      <c r="AL559" s="244"/>
      <c r="AM559" s="244"/>
      <c r="AN559" s="244"/>
      <c r="AO559" s="251"/>
      <c r="AP559" s="244"/>
      <c r="AQ559" s="244"/>
      <c r="AR559" s="244"/>
      <c r="AS559" s="244"/>
      <c r="AT559" s="252"/>
      <c r="AU559" s="244"/>
      <c r="AV559" s="244"/>
      <c r="AW559" s="244"/>
      <c r="AX559" s="25"/>
      <c r="AY559" s="244"/>
      <c r="AZ559" s="244"/>
      <c r="BA559" s="244"/>
      <c r="BB559" s="244"/>
      <c r="BC559" s="244"/>
      <c r="BD559" s="244"/>
      <c r="BE559" s="244"/>
      <c r="BF559" s="244"/>
      <c r="BG559" s="244"/>
      <c r="BH559" s="244"/>
      <c r="BI559" s="244"/>
      <c r="BJ559" s="242"/>
      <c r="BK559" s="242"/>
      <c r="BL559" s="244"/>
      <c r="BM559" s="244"/>
      <c r="BN559" s="244"/>
      <c r="BO559" s="244"/>
      <c r="BP559" s="244"/>
      <c r="BQ559" s="244"/>
      <c r="BR559" s="244"/>
      <c r="BS559" s="244"/>
      <c r="BT559" s="244"/>
      <c r="BU559" s="242"/>
      <c r="BV559" s="244"/>
    </row>
    <row r="560" customFormat="false" ht="13.8" hidden="false" customHeight="false" outlineLevel="0" collapsed="false">
      <c r="A560" s="241"/>
      <c r="B560" s="242"/>
      <c r="C560" s="242"/>
      <c r="D560" s="242"/>
      <c r="E560" s="242"/>
      <c r="F560" s="242"/>
      <c r="G560" s="244"/>
      <c r="H560" s="244"/>
      <c r="I560" s="244"/>
      <c r="J560" s="245"/>
      <c r="K560" s="244"/>
      <c r="L560" s="244"/>
      <c r="M560" s="244"/>
      <c r="N560" s="244"/>
      <c r="O560" s="244"/>
      <c r="P560" s="244"/>
      <c r="Q560" s="244"/>
      <c r="R560" s="244"/>
      <c r="S560" s="244"/>
      <c r="T560" s="246"/>
      <c r="U560" s="246"/>
      <c r="V560" s="244"/>
      <c r="W560" s="247"/>
      <c r="X560" s="248"/>
      <c r="Y560" s="244"/>
      <c r="Z560" s="244"/>
      <c r="AA560" s="244"/>
      <c r="AB560" s="244"/>
      <c r="AC560" s="249"/>
      <c r="AD560" s="249"/>
      <c r="AE560" s="244"/>
      <c r="AF560" s="244"/>
      <c r="AG560" s="244"/>
      <c r="AH560" s="244"/>
      <c r="AI560" s="244"/>
      <c r="AJ560" s="244"/>
      <c r="AK560" s="250"/>
      <c r="AL560" s="244"/>
      <c r="AM560" s="244"/>
      <c r="AN560" s="244"/>
      <c r="AO560" s="251"/>
      <c r="AP560" s="244"/>
      <c r="AQ560" s="244"/>
      <c r="AR560" s="244"/>
      <c r="AS560" s="244"/>
      <c r="AT560" s="252"/>
      <c r="AU560" s="244"/>
      <c r="AV560" s="244"/>
      <c r="AW560" s="244"/>
      <c r="AX560" s="25"/>
      <c r="AY560" s="244"/>
      <c r="AZ560" s="244"/>
      <c r="BA560" s="244"/>
      <c r="BB560" s="244"/>
      <c r="BC560" s="244"/>
      <c r="BD560" s="244"/>
      <c r="BE560" s="244"/>
      <c r="BF560" s="244"/>
      <c r="BG560" s="244"/>
      <c r="BH560" s="244"/>
      <c r="BI560" s="244"/>
      <c r="BJ560" s="242"/>
      <c r="BK560" s="242"/>
      <c r="BL560" s="244"/>
      <c r="BM560" s="244"/>
      <c r="BN560" s="244"/>
      <c r="BO560" s="244"/>
      <c r="BP560" s="244"/>
      <c r="BQ560" s="244"/>
      <c r="BR560" s="244"/>
      <c r="BS560" s="244"/>
      <c r="BT560" s="244"/>
      <c r="BU560" s="242"/>
      <c r="BV560" s="244"/>
    </row>
    <row r="561" customFormat="false" ht="13.8" hidden="false" customHeight="false" outlineLevel="0" collapsed="false">
      <c r="A561" s="241"/>
      <c r="B561" s="242"/>
      <c r="C561" s="242"/>
      <c r="D561" s="242"/>
      <c r="E561" s="242"/>
      <c r="F561" s="242"/>
      <c r="G561" s="244"/>
      <c r="H561" s="244"/>
      <c r="I561" s="244"/>
      <c r="J561" s="245"/>
      <c r="K561" s="244"/>
      <c r="L561" s="244"/>
      <c r="M561" s="244"/>
      <c r="N561" s="244"/>
      <c r="O561" s="244"/>
      <c r="P561" s="244"/>
      <c r="Q561" s="244"/>
      <c r="R561" s="244"/>
      <c r="S561" s="244"/>
      <c r="T561" s="246"/>
      <c r="U561" s="246"/>
      <c r="V561" s="244"/>
      <c r="W561" s="247"/>
      <c r="X561" s="248"/>
      <c r="Y561" s="244"/>
      <c r="Z561" s="244"/>
      <c r="AA561" s="244"/>
      <c r="AB561" s="244"/>
      <c r="AC561" s="249"/>
      <c r="AD561" s="249"/>
      <c r="AE561" s="244"/>
      <c r="AF561" s="244"/>
      <c r="AG561" s="244"/>
      <c r="AH561" s="244"/>
      <c r="AI561" s="244"/>
      <c r="AJ561" s="244"/>
      <c r="AK561" s="250"/>
      <c r="AL561" s="244"/>
      <c r="AM561" s="244"/>
      <c r="AN561" s="244"/>
      <c r="AO561" s="251"/>
      <c r="AP561" s="244"/>
      <c r="AQ561" s="244"/>
      <c r="AR561" s="244"/>
      <c r="AS561" s="244"/>
      <c r="AT561" s="252"/>
      <c r="AU561" s="244"/>
      <c r="AV561" s="244"/>
      <c r="AW561" s="244"/>
      <c r="AX561" s="25"/>
      <c r="AY561" s="244"/>
      <c r="AZ561" s="244"/>
      <c r="BA561" s="244"/>
      <c r="BB561" s="244"/>
      <c r="BC561" s="244"/>
      <c r="BD561" s="244"/>
      <c r="BE561" s="244"/>
      <c r="BF561" s="244"/>
      <c r="BG561" s="244"/>
      <c r="BH561" s="244"/>
      <c r="BI561" s="244"/>
      <c r="BJ561" s="242"/>
      <c r="BK561" s="242"/>
      <c r="BL561" s="244"/>
      <c r="BM561" s="244"/>
      <c r="BN561" s="244"/>
      <c r="BO561" s="244"/>
      <c r="BP561" s="244"/>
      <c r="BQ561" s="244"/>
      <c r="BR561" s="244"/>
      <c r="BS561" s="244"/>
      <c r="BT561" s="244"/>
      <c r="BU561" s="242"/>
      <c r="BV561" s="244"/>
    </row>
    <row r="562" customFormat="false" ht="13.8" hidden="false" customHeight="false" outlineLevel="0" collapsed="false">
      <c r="A562" s="241"/>
      <c r="B562" s="242"/>
      <c r="C562" s="242"/>
      <c r="D562" s="242"/>
      <c r="E562" s="242"/>
      <c r="F562" s="242"/>
      <c r="G562" s="244"/>
      <c r="H562" s="244"/>
      <c r="I562" s="244"/>
      <c r="J562" s="245"/>
      <c r="K562" s="244"/>
      <c r="L562" s="244"/>
      <c r="M562" s="244"/>
      <c r="N562" s="244"/>
      <c r="O562" s="244"/>
      <c r="P562" s="244"/>
      <c r="Q562" s="244"/>
      <c r="R562" s="244"/>
      <c r="S562" s="244"/>
      <c r="T562" s="246"/>
      <c r="U562" s="246"/>
      <c r="V562" s="244"/>
      <c r="W562" s="247"/>
      <c r="X562" s="248"/>
      <c r="Y562" s="244"/>
      <c r="Z562" s="244"/>
      <c r="AA562" s="244"/>
      <c r="AB562" s="244"/>
      <c r="AC562" s="249"/>
      <c r="AD562" s="249"/>
      <c r="AE562" s="244"/>
      <c r="AF562" s="244"/>
      <c r="AG562" s="244"/>
      <c r="AH562" s="244"/>
      <c r="AI562" s="244"/>
      <c r="AJ562" s="244"/>
      <c r="AK562" s="250"/>
      <c r="AL562" s="244"/>
      <c r="AM562" s="244"/>
      <c r="AN562" s="244"/>
      <c r="AO562" s="251"/>
      <c r="AP562" s="244"/>
      <c r="AQ562" s="244"/>
      <c r="AR562" s="244"/>
      <c r="AS562" s="244"/>
      <c r="AT562" s="252"/>
      <c r="AU562" s="244"/>
      <c r="AV562" s="244"/>
      <c r="AW562" s="244"/>
      <c r="AX562" s="25"/>
      <c r="AY562" s="244"/>
      <c r="AZ562" s="244"/>
      <c r="BA562" s="244"/>
      <c r="BB562" s="244"/>
      <c r="BC562" s="244"/>
      <c r="BD562" s="244"/>
      <c r="BE562" s="244"/>
      <c r="BF562" s="244"/>
      <c r="BG562" s="244"/>
      <c r="BH562" s="244"/>
      <c r="BI562" s="244"/>
      <c r="BJ562" s="242"/>
      <c r="BK562" s="242"/>
      <c r="BL562" s="244"/>
      <c r="BM562" s="244"/>
      <c r="BN562" s="244"/>
      <c r="BO562" s="244"/>
      <c r="BP562" s="244"/>
      <c r="BQ562" s="244"/>
      <c r="BR562" s="244"/>
      <c r="BS562" s="244"/>
      <c r="BT562" s="244"/>
      <c r="BU562" s="242"/>
      <c r="BV562" s="244"/>
    </row>
    <row r="563" customFormat="false" ht="13.8" hidden="false" customHeight="false" outlineLevel="0" collapsed="false">
      <c r="A563" s="241"/>
      <c r="B563" s="242"/>
      <c r="C563" s="242"/>
      <c r="D563" s="242"/>
      <c r="E563" s="242"/>
      <c r="F563" s="242"/>
      <c r="G563" s="244"/>
      <c r="H563" s="244"/>
      <c r="I563" s="244"/>
      <c r="J563" s="245"/>
      <c r="K563" s="244"/>
      <c r="L563" s="244"/>
      <c r="M563" s="244"/>
      <c r="N563" s="244"/>
      <c r="O563" s="244"/>
      <c r="P563" s="244"/>
      <c r="Q563" s="244"/>
      <c r="R563" s="244"/>
      <c r="S563" s="244"/>
      <c r="T563" s="246"/>
      <c r="U563" s="246"/>
      <c r="V563" s="244"/>
      <c r="W563" s="247"/>
      <c r="X563" s="248"/>
      <c r="Y563" s="244"/>
      <c r="Z563" s="244"/>
      <c r="AA563" s="244"/>
      <c r="AB563" s="244"/>
      <c r="AC563" s="249"/>
      <c r="AD563" s="249"/>
      <c r="AE563" s="244"/>
      <c r="AF563" s="244"/>
      <c r="AG563" s="244"/>
      <c r="AH563" s="244"/>
      <c r="AI563" s="244"/>
      <c r="AJ563" s="244"/>
      <c r="AK563" s="250"/>
      <c r="AL563" s="244"/>
      <c r="AM563" s="244"/>
      <c r="AN563" s="244"/>
      <c r="AO563" s="251"/>
      <c r="AP563" s="244"/>
      <c r="AQ563" s="244"/>
      <c r="AR563" s="244"/>
      <c r="AS563" s="244"/>
      <c r="AT563" s="252"/>
      <c r="AU563" s="244"/>
      <c r="AV563" s="244"/>
      <c r="AW563" s="244"/>
      <c r="AX563" s="25"/>
      <c r="AY563" s="244"/>
      <c r="AZ563" s="244"/>
      <c r="BA563" s="244"/>
      <c r="BB563" s="244"/>
      <c r="BC563" s="244"/>
      <c r="BD563" s="244"/>
      <c r="BE563" s="244"/>
      <c r="BF563" s="244"/>
      <c r="BG563" s="244"/>
      <c r="BH563" s="244"/>
      <c r="BI563" s="244"/>
      <c r="BJ563" s="242"/>
      <c r="BK563" s="242"/>
      <c r="BL563" s="244"/>
      <c r="BM563" s="244"/>
      <c r="BN563" s="244"/>
      <c r="BO563" s="244"/>
      <c r="BP563" s="244"/>
      <c r="BQ563" s="244"/>
      <c r="BR563" s="244"/>
      <c r="BS563" s="244"/>
      <c r="BT563" s="244"/>
      <c r="BU563" s="242"/>
      <c r="BV563" s="244"/>
    </row>
    <row r="564" customFormat="false" ht="13.8" hidden="false" customHeight="false" outlineLevel="0" collapsed="false">
      <c r="A564" s="241"/>
      <c r="B564" s="242"/>
      <c r="C564" s="242"/>
      <c r="D564" s="242"/>
      <c r="E564" s="242"/>
      <c r="F564" s="242"/>
      <c r="G564" s="244"/>
      <c r="H564" s="244"/>
      <c r="I564" s="244"/>
      <c r="J564" s="245"/>
      <c r="K564" s="244"/>
      <c r="L564" s="244"/>
      <c r="M564" s="244"/>
      <c r="N564" s="244"/>
      <c r="O564" s="244"/>
      <c r="P564" s="244"/>
      <c r="Q564" s="244"/>
      <c r="R564" s="244"/>
      <c r="S564" s="244"/>
      <c r="T564" s="246"/>
      <c r="U564" s="246"/>
      <c r="V564" s="244"/>
      <c r="W564" s="247"/>
      <c r="X564" s="248"/>
      <c r="Y564" s="244"/>
      <c r="Z564" s="244"/>
      <c r="AA564" s="244"/>
      <c r="AB564" s="244"/>
      <c r="AC564" s="249"/>
      <c r="AD564" s="249"/>
      <c r="AE564" s="244"/>
      <c r="AF564" s="244"/>
      <c r="AG564" s="244"/>
      <c r="AH564" s="244"/>
      <c r="AI564" s="244"/>
      <c r="AJ564" s="244"/>
      <c r="AK564" s="250"/>
      <c r="AL564" s="244"/>
      <c r="AM564" s="244"/>
      <c r="AN564" s="244"/>
      <c r="AO564" s="251"/>
      <c r="AP564" s="244"/>
      <c r="AQ564" s="244"/>
      <c r="AR564" s="244"/>
      <c r="AS564" s="244"/>
      <c r="AT564" s="252"/>
      <c r="AU564" s="244"/>
      <c r="AV564" s="244"/>
      <c r="AW564" s="244"/>
      <c r="AX564" s="25"/>
      <c r="AY564" s="244"/>
      <c r="AZ564" s="244"/>
      <c r="BA564" s="244"/>
      <c r="BB564" s="244"/>
      <c r="BC564" s="244"/>
      <c r="BD564" s="244"/>
      <c r="BE564" s="244"/>
      <c r="BF564" s="244"/>
      <c r="BG564" s="244"/>
      <c r="BH564" s="244"/>
      <c r="BI564" s="244"/>
      <c r="BJ564" s="242"/>
      <c r="BK564" s="242"/>
      <c r="BL564" s="244"/>
      <c r="BM564" s="244"/>
      <c r="BN564" s="244"/>
      <c r="BO564" s="244"/>
      <c r="BP564" s="244"/>
      <c r="BQ564" s="244"/>
      <c r="BR564" s="244"/>
      <c r="BS564" s="244"/>
      <c r="BT564" s="244"/>
      <c r="BU564" s="242"/>
      <c r="BV564" s="244"/>
    </row>
    <row r="565" customFormat="false" ht="13.8" hidden="false" customHeight="false" outlineLevel="0" collapsed="false">
      <c r="A565" s="241"/>
      <c r="B565" s="242"/>
      <c r="C565" s="242"/>
      <c r="D565" s="242"/>
      <c r="E565" s="242"/>
      <c r="F565" s="242"/>
      <c r="G565" s="244"/>
      <c r="H565" s="244"/>
      <c r="I565" s="244"/>
      <c r="J565" s="245"/>
      <c r="K565" s="244"/>
      <c r="L565" s="244"/>
      <c r="M565" s="244"/>
      <c r="N565" s="244"/>
      <c r="O565" s="244"/>
      <c r="P565" s="244"/>
      <c r="Q565" s="244"/>
      <c r="R565" s="244"/>
      <c r="S565" s="244"/>
      <c r="T565" s="246"/>
      <c r="U565" s="246"/>
      <c r="V565" s="244"/>
      <c r="W565" s="247"/>
      <c r="X565" s="248"/>
      <c r="Y565" s="244"/>
      <c r="Z565" s="244"/>
      <c r="AA565" s="244"/>
      <c r="AB565" s="244"/>
      <c r="AC565" s="249"/>
      <c r="AD565" s="249"/>
      <c r="AE565" s="244"/>
      <c r="AF565" s="244"/>
      <c r="AG565" s="244"/>
      <c r="AH565" s="244"/>
      <c r="AI565" s="244"/>
      <c r="AJ565" s="244"/>
      <c r="AK565" s="250"/>
      <c r="AL565" s="244"/>
      <c r="AM565" s="244"/>
      <c r="AN565" s="244"/>
      <c r="AO565" s="251"/>
      <c r="AP565" s="244"/>
      <c r="AQ565" s="244"/>
      <c r="AR565" s="244"/>
      <c r="AS565" s="244"/>
      <c r="AT565" s="252"/>
      <c r="AU565" s="244"/>
      <c r="AV565" s="244"/>
      <c r="AW565" s="244"/>
      <c r="AX565" s="25"/>
      <c r="AY565" s="244"/>
      <c r="AZ565" s="244"/>
      <c r="BA565" s="244"/>
      <c r="BB565" s="244"/>
      <c r="BC565" s="244"/>
      <c r="BD565" s="244"/>
      <c r="BE565" s="244"/>
      <c r="BF565" s="244"/>
      <c r="BG565" s="244"/>
      <c r="BH565" s="244"/>
      <c r="BI565" s="244"/>
      <c r="BJ565" s="242"/>
      <c r="BK565" s="242"/>
      <c r="BL565" s="244"/>
      <c r="BM565" s="244"/>
      <c r="BN565" s="244"/>
      <c r="BO565" s="244"/>
      <c r="BP565" s="244"/>
      <c r="BQ565" s="244"/>
      <c r="BR565" s="244"/>
      <c r="BS565" s="244"/>
      <c r="BT565" s="244"/>
      <c r="BU565" s="242"/>
      <c r="BV565" s="244"/>
    </row>
    <row r="566" customFormat="false" ht="13.8" hidden="false" customHeight="false" outlineLevel="0" collapsed="false">
      <c r="A566" s="241"/>
      <c r="B566" s="242"/>
      <c r="C566" s="242"/>
      <c r="D566" s="242"/>
      <c r="E566" s="242"/>
      <c r="F566" s="242"/>
      <c r="G566" s="244"/>
      <c r="H566" s="244"/>
      <c r="I566" s="244"/>
      <c r="J566" s="245"/>
      <c r="K566" s="244"/>
      <c r="L566" s="244"/>
      <c r="M566" s="244"/>
      <c r="N566" s="244"/>
      <c r="O566" s="244"/>
      <c r="P566" s="244"/>
      <c r="Q566" s="244"/>
      <c r="R566" s="244"/>
      <c r="S566" s="244"/>
      <c r="T566" s="246"/>
      <c r="U566" s="246"/>
      <c r="V566" s="244"/>
      <c r="W566" s="247"/>
      <c r="X566" s="248"/>
      <c r="Y566" s="244"/>
      <c r="Z566" s="244"/>
      <c r="AA566" s="244"/>
      <c r="AB566" s="244"/>
      <c r="AC566" s="249"/>
      <c r="AD566" s="249"/>
      <c r="AE566" s="244"/>
      <c r="AF566" s="244"/>
      <c r="AG566" s="244"/>
      <c r="AH566" s="244"/>
      <c r="AI566" s="244"/>
      <c r="AJ566" s="244"/>
      <c r="AK566" s="250"/>
      <c r="AL566" s="244"/>
      <c r="AM566" s="244"/>
      <c r="AN566" s="244"/>
      <c r="AO566" s="251"/>
      <c r="AP566" s="244"/>
      <c r="AQ566" s="244"/>
      <c r="AR566" s="244"/>
      <c r="AS566" s="244"/>
      <c r="AT566" s="252"/>
      <c r="AU566" s="244"/>
      <c r="AV566" s="244"/>
      <c r="AW566" s="244"/>
      <c r="AX566" s="25"/>
      <c r="AY566" s="244"/>
      <c r="AZ566" s="244"/>
      <c r="BA566" s="244"/>
      <c r="BB566" s="244"/>
      <c r="BC566" s="244"/>
      <c r="BD566" s="244"/>
      <c r="BE566" s="244"/>
      <c r="BF566" s="244"/>
      <c r="BG566" s="244"/>
      <c r="BH566" s="244"/>
      <c r="BI566" s="244"/>
      <c r="BJ566" s="242"/>
      <c r="BK566" s="242"/>
      <c r="BL566" s="244"/>
      <c r="BM566" s="244"/>
      <c r="BN566" s="244"/>
      <c r="BO566" s="244"/>
      <c r="BP566" s="244"/>
      <c r="BQ566" s="244"/>
      <c r="BR566" s="244"/>
      <c r="BS566" s="244"/>
      <c r="BT566" s="244"/>
      <c r="BU566" s="242"/>
      <c r="BV566" s="244"/>
    </row>
    <row r="567" customFormat="false" ht="13.8" hidden="false" customHeight="false" outlineLevel="0" collapsed="false">
      <c r="A567" s="241"/>
      <c r="B567" s="242"/>
      <c r="C567" s="242"/>
      <c r="D567" s="242"/>
      <c r="E567" s="242"/>
      <c r="F567" s="242"/>
      <c r="G567" s="244"/>
      <c r="H567" s="244"/>
      <c r="I567" s="244"/>
      <c r="J567" s="245"/>
      <c r="K567" s="244"/>
      <c r="L567" s="244"/>
      <c r="M567" s="244"/>
      <c r="N567" s="244"/>
      <c r="O567" s="244"/>
      <c r="P567" s="244"/>
      <c r="Q567" s="244"/>
      <c r="R567" s="244"/>
      <c r="S567" s="244"/>
      <c r="T567" s="246"/>
      <c r="U567" s="246"/>
      <c r="V567" s="244"/>
      <c r="W567" s="247"/>
      <c r="X567" s="248"/>
      <c r="Y567" s="244"/>
      <c r="Z567" s="244"/>
      <c r="AA567" s="244"/>
      <c r="AB567" s="244"/>
      <c r="AC567" s="249"/>
      <c r="AD567" s="249"/>
      <c r="AE567" s="244"/>
      <c r="AF567" s="244"/>
      <c r="AG567" s="244"/>
      <c r="AH567" s="244"/>
      <c r="AI567" s="244"/>
      <c r="AJ567" s="244"/>
      <c r="AK567" s="250"/>
      <c r="AL567" s="244"/>
      <c r="AM567" s="244"/>
      <c r="AN567" s="244"/>
      <c r="AO567" s="251"/>
      <c r="AP567" s="244"/>
      <c r="AQ567" s="244"/>
      <c r="AR567" s="244"/>
      <c r="AS567" s="244"/>
      <c r="AT567" s="252"/>
      <c r="AU567" s="244"/>
      <c r="AV567" s="244"/>
      <c r="AW567" s="244"/>
      <c r="AX567" s="25"/>
      <c r="AY567" s="244"/>
      <c r="AZ567" s="244"/>
      <c r="BA567" s="244"/>
      <c r="BB567" s="244"/>
      <c r="BC567" s="244"/>
      <c r="BD567" s="244"/>
      <c r="BE567" s="244"/>
      <c r="BF567" s="244"/>
      <c r="BG567" s="244"/>
      <c r="BH567" s="244"/>
      <c r="BI567" s="244"/>
      <c r="BJ567" s="242"/>
      <c r="BK567" s="242"/>
      <c r="BL567" s="244"/>
      <c r="BM567" s="244"/>
      <c r="BN567" s="244"/>
      <c r="BO567" s="244"/>
      <c r="BP567" s="244"/>
      <c r="BQ567" s="244"/>
      <c r="BR567" s="244"/>
      <c r="BS567" s="244"/>
      <c r="BT567" s="244"/>
      <c r="BU567" s="242"/>
      <c r="BV567" s="244"/>
    </row>
    <row r="568" customFormat="false" ht="13.8" hidden="false" customHeight="false" outlineLevel="0" collapsed="false">
      <c r="A568" s="241"/>
      <c r="B568" s="242"/>
      <c r="C568" s="242"/>
      <c r="D568" s="242"/>
      <c r="E568" s="242"/>
      <c r="F568" s="242"/>
      <c r="G568" s="244"/>
      <c r="H568" s="244"/>
      <c r="I568" s="244"/>
      <c r="J568" s="245"/>
      <c r="K568" s="244"/>
      <c r="L568" s="244"/>
      <c r="M568" s="244"/>
      <c r="N568" s="244"/>
      <c r="O568" s="244"/>
      <c r="P568" s="244"/>
      <c r="Q568" s="244"/>
      <c r="R568" s="244"/>
      <c r="S568" s="244"/>
      <c r="T568" s="246"/>
      <c r="U568" s="246"/>
      <c r="V568" s="244"/>
      <c r="W568" s="247"/>
      <c r="X568" s="248"/>
      <c r="Y568" s="244"/>
      <c r="Z568" s="244"/>
      <c r="AA568" s="244"/>
      <c r="AB568" s="244"/>
      <c r="AC568" s="249"/>
      <c r="AD568" s="249"/>
      <c r="AE568" s="244"/>
      <c r="AF568" s="244"/>
      <c r="AG568" s="244"/>
      <c r="AH568" s="244"/>
      <c r="AI568" s="244"/>
      <c r="AJ568" s="244"/>
      <c r="AK568" s="250"/>
      <c r="AL568" s="244"/>
      <c r="AM568" s="244"/>
      <c r="AN568" s="244"/>
      <c r="AO568" s="251"/>
      <c r="AP568" s="244"/>
      <c r="AQ568" s="244"/>
      <c r="AR568" s="244"/>
      <c r="AS568" s="244"/>
      <c r="AT568" s="252"/>
      <c r="AU568" s="244"/>
      <c r="AV568" s="244"/>
      <c r="AW568" s="244"/>
      <c r="AX568" s="25"/>
      <c r="AY568" s="244"/>
      <c r="AZ568" s="244"/>
      <c r="BA568" s="244"/>
      <c r="BB568" s="244"/>
      <c r="BC568" s="244"/>
      <c r="BD568" s="244"/>
      <c r="BE568" s="244"/>
      <c r="BF568" s="244"/>
      <c r="BG568" s="244"/>
      <c r="BH568" s="244"/>
      <c r="BI568" s="244"/>
      <c r="BJ568" s="242"/>
      <c r="BK568" s="242"/>
      <c r="BL568" s="244"/>
      <c r="BM568" s="244"/>
      <c r="BN568" s="244"/>
      <c r="BO568" s="244"/>
      <c r="BP568" s="244"/>
      <c r="BQ568" s="244"/>
      <c r="BR568" s="244"/>
      <c r="BS568" s="244"/>
      <c r="BT568" s="244"/>
      <c r="BU568" s="242"/>
      <c r="BV568" s="244"/>
    </row>
    <row r="569" customFormat="false" ht="13.8" hidden="false" customHeight="false" outlineLevel="0" collapsed="false">
      <c r="A569" s="241"/>
      <c r="B569" s="242"/>
      <c r="C569" s="242"/>
      <c r="D569" s="242"/>
      <c r="E569" s="242"/>
      <c r="F569" s="242"/>
      <c r="G569" s="244"/>
      <c r="H569" s="244"/>
      <c r="I569" s="244"/>
      <c r="J569" s="245"/>
      <c r="K569" s="244"/>
      <c r="L569" s="244"/>
      <c r="M569" s="244"/>
      <c r="N569" s="244"/>
      <c r="O569" s="244"/>
      <c r="P569" s="244"/>
      <c r="Q569" s="244"/>
      <c r="R569" s="244"/>
      <c r="S569" s="244"/>
      <c r="T569" s="246"/>
      <c r="U569" s="246"/>
      <c r="V569" s="244"/>
      <c r="W569" s="247"/>
      <c r="X569" s="248"/>
      <c r="Y569" s="244"/>
      <c r="Z569" s="244"/>
      <c r="AA569" s="244"/>
      <c r="AB569" s="244"/>
      <c r="AC569" s="249"/>
      <c r="AD569" s="249"/>
      <c r="AE569" s="244"/>
      <c r="AF569" s="244"/>
      <c r="AG569" s="244"/>
      <c r="AH569" s="244"/>
      <c r="AI569" s="244"/>
      <c r="AJ569" s="244"/>
      <c r="AK569" s="250"/>
      <c r="AL569" s="244"/>
      <c r="AM569" s="244"/>
      <c r="AN569" s="244"/>
      <c r="AO569" s="251"/>
      <c r="AP569" s="244"/>
      <c r="AQ569" s="244"/>
      <c r="AR569" s="244"/>
      <c r="AS569" s="244"/>
      <c r="AT569" s="252"/>
      <c r="AU569" s="244"/>
      <c r="AV569" s="244"/>
      <c r="AW569" s="244"/>
      <c r="AX569" s="25"/>
      <c r="AY569" s="244"/>
      <c r="AZ569" s="244"/>
      <c r="BA569" s="244"/>
      <c r="BB569" s="244"/>
      <c r="BC569" s="244"/>
      <c r="BD569" s="244"/>
      <c r="BE569" s="244"/>
      <c r="BF569" s="244"/>
      <c r="BG569" s="244"/>
      <c r="BH569" s="244"/>
      <c r="BI569" s="244"/>
      <c r="BJ569" s="242"/>
      <c r="BK569" s="242"/>
      <c r="BL569" s="244"/>
      <c r="BM569" s="244"/>
      <c r="BN569" s="244"/>
      <c r="BO569" s="244"/>
      <c r="BP569" s="244"/>
      <c r="BQ569" s="244"/>
      <c r="BR569" s="244"/>
      <c r="BS569" s="244"/>
      <c r="BT569" s="244"/>
      <c r="BU569" s="242"/>
      <c r="BV569" s="244"/>
    </row>
    <row r="570" customFormat="false" ht="13.8" hidden="false" customHeight="false" outlineLevel="0" collapsed="false">
      <c r="A570" s="241"/>
      <c r="B570" s="242"/>
      <c r="C570" s="242"/>
      <c r="D570" s="242"/>
      <c r="E570" s="242"/>
      <c r="F570" s="242"/>
      <c r="G570" s="244"/>
      <c r="H570" s="244"/>
      <c r="I570" s="244"/>
      <c r="J570" s="245"/>
      <c r="K570" s="244"/>
      <c r="L570" s="244"/>
      <c r="M570" s="244"/>
      <c r="N570" s="244"/>
      <c r="O570" s="244"/>
      <c r="P570" s="244"/>
      <c r="Q570" s="244"/>
      <c r="R570" s="244"/>
      <c r="S570" s="244"/>
      <c r="T570" s="246"/>
      <c r="U570" s="246"/>
      <c r="V570" s="244"/>
      <c r="W570" s="247"/>
      <c r="X570" s="248"/>
      <c r="Y570" s="244"/>
      <c r="Z570" s="244"/>
      <c r="AA570" s="244"/>
      <c r="AB570" s="244"/>
      <c r="AC570" s="249"/>
      <c r="AD570" s="249"/>
      <c r="AE570" s="244"/>
      <c r="AF570" s="244"/>
      <c r="AG570" s="244"/>
      <c r="AH570" s="244"/>
      <c r="AI570" s="244"/>
      <c r="AJ570" s="244"/>
      <c r="AK570" s="250"/>
      <c r="AL570" s="244"/>
      <c r="AM570" s="244"/>
      <c r="AN570" s="244"/>
      <c r="AO570" s="251"/>
      <c r="AP570" s="244"/>
      <c r="AQ570" s="244"/>
      <c r="AR570" s="244"/>
      <c r="AS570" s="244"/>
      <c r="AT570" s="252"/>
      <c r="AU570" s="244"/>
      <c r="AV570" s="244"/>
      <c r="AW570" s="244"/>
      <c r="AX570" s="25"/>
      <c r="AY570" s="244"/>
      <c r="AZ570" s="244"/>
      <c r="BA570" s="244"/>
      <c r="BB570" s="244"/>
      <c r="BC570" s="244"/>
      <c r="BD570" s="244"/>
      <c r="BE570" s="244"/>
      <c r="BF570" s="244"/>
      <c r="BG570" s="244"/>
      <c r="BH570" s="244"/>
      <c r="BI570" s="244"/>
      <c r="BJ570" s="242"/>
      <c r="BK570" s="242"/>
      <c r="BL570" s="244"/>
      <c r="BM570" s="244"/>
      <c r="BN570" s="244"/>
      <c r="BO570" s="244"/>
      <c r="BP570" s="244"/>
      <c r="BQ570" s="244"/>
      <c r="BR570" s="244"/>
      <c r="BS570" s="244"/>
      <c r="BT570" s="244"/>
      <c r="BU570" s="242"/>
      <c r="BV570" s="244"/>
    </row>
    <row r="571" customFormat="false" ht="13.8" hidden="false" customHeight="false" outlineLevel="0" collapsed="false">
      <c r="A571" s="241"/>
      <c r="B571" s="242"/>
      <c r="C571" s="242"/>
      <c r="D571" s="242"/>
      <c r="E571" s="242"/>
      <c r="F571" s="242"/>
      <c r="G571" s="244"/>
      <c r="H571" s="244"/>
      <c r="I571" s="244"/>
      <c r="J571" s="245"/>
      <c r="K571" s="244"/>
      <c r="L571" s="244"/>
      <c r="M571" s="244"/>
      <c r="N571" s="244"/>
      <c r="O571" s="244"/>
      <c r="P571" s="244"/>
      <c r="Q571" s="244"/>
      <c r="R571" s="244"/>
      <c r="S571" s="244"/>
      <c r="T571" s="246"/>
      <c r="U571" s="246"/>
      <c r="V571" s="244"/>
      <c r="W571" s="247"/>
      <c r="X571" s="248"/>
      <c r="Y571" s="244"/>
      <c r="Z571" s="244"/>
      <c r="AA571" s="244"/>
      <c r="AB571" s="244"/>
      <c r="AC571" s="249"/>
      <c r="AD571" s="249"/>
      <c r="AE571" s="244"/>
      <c r="AF571" s="244"/>
      <c r="AG571" s="244"/>
      <c r="AH571" s="244"/>
      <c r="AI571" s="244"/>
      <c r="AJ571" s="244"/>
      <c r="AK571" s="250"/>
      <c r="AL571" s="244"/>
      <c r="AM571" s="244"/>
      <c r="AN571" s="244"/>
      <c r="AO571" s="251"/>
      <c r="AP571" s="244"/>
      <c r="AQ571" s="244"/>
      <c r="AR571" s="244"/>
      <c r="AS571" s="244"/>
      <c r="AT571" s="252"/>
      <c r="AU571" s="244"/>
      <c r="AV571" s="244"/>
      <c r="AW571" s="244"/>
      <c r="AX571" s="25"/>
      <c r="AY571" s="244"/>
      <c r="AZ571" s="244"/>
      <c r="BA571" s="244"/>
      <c r="BB571" s="244"/>
      <c r="BC571" s="244"/>
      <c r="BD571" s="244"/>
      <c r="BE571" s="244"/>
      <c r="BF571" s="244"/>
      <c r="BG571" s="244"/>
      <c r="BH571" s="244"/>
      <c r="BI571" s="244"/>
      <c r="BJ571" s="242"/>
      <c r="BK571" s="242"/>
      <c r="BL571" s="244"/>
      <c r="BM571" s="244"/>
      <c r="BN571" s="244"/>
      <c r="BO571" s="244"/>
      <c r="BP571" s="244"/>
      <c r="BQ571" s="244"/>
      <c r="BR571" s="244"/>
      <c r="BS571" s="244"/>
      <c r="BT571" s="244"/>
      <c r="BU571" s="242"/>
      <c r="BV571" s="244"/>
    </row>
    <row r="572" customFormat="false" ht="13.8" hidden="false" customHeight="false" outlineLevel="0" collapsed="false">
      <c r="A572" s="241"/>
      <c r="B572" s="242"/>
      <c r="C572" s="242"/>
      <c r="D572" s="242"/>
      <c r="E572" s="242"/>
      <c r="F572" s="242"/>
      <c r="G572" s="244"/>
      <c r="H572" s="244"/>
      <c r="I572" s="244"/>
      <c r="J572" s="245"/>
      <c r="K572" s="244"/>
      <c r="L572" s="244"/>
      <c r="M572" s="244"/>
      <c r="N572" s="244"/>
      <c r="O572" s="244"/>
      <c r="P572" s="244"/>
      <c r="Q572" s="244"/>
      <c r="R572" s="244"/>
      <c r="S572" s="244"/>
      <c r="T572" s="246"/>
      <c r="U572" s="246"/>
      <c r="V572" s="244"/>
      <c r="W572" s="247"/>
      <c r="X572" s="248"/>
      <c r="Y572" s="244"/>
      <c r="Z572" s="244"/>
      <c r="AA572" s="244"/>
      <c r="AB572" s="244"/>
      <c r="AC572" s="249"/>
      <c r="AD572" s="249"/>
      <c r="AE572" s="244"/>
      <c r="AF572" s="244"/>
      <c r="AG572" s="244"/>
      <c r="AH572" s="244"/>
      <c r="AI572" s="244"/>
      <c r="AJ572" s="244"/>
      <c r="AK572" s="250"/>
      <c r="AL572" s="244"/>
      <c r="AM572" s="244"/>
      <c r="AN572" s="244"/>
      <c r="AO572" s="251"/>
      <c r="AP572" s="244"/>
      <c r="AQ572" s="244"/>
      <c r="AR572" s="244"/>
      <c r="AS572" s="244"/>
      <c r="AT572" s="252"/>
      <c r="AU572" s="244"/>
      <c r="AV572" s="244"/>
      <c r="AW572" s="244"/>
      <c r="AX572" s="25"/>
      <c r="AY572" s="244"/>
      <c r="AZ572" s="244"/>
      <c r="BA572" s="244"/>
      <c r="BB572" s="244"/>
      <c r="BC572" s="244"/>
      <c r="BD572" s="244"/>
      <c r="BE572" s="244"/>
      <c r="BF572" s="244"/>
      <c r="BG572" s="244"/>
      <c r="BH572" s="244"/>
      <c r="BI572" s="244"/>
      <c r="BJ572" s="242"/>
      <c r="BK572" s="242"/>
      <c r="BL572" s="244"/>
      <c r="BM572" s="244"/>
      <c r="BN572" s="244"/>
      <c r="BO572" s="244"/>
      <c r="BP572" s="244"/>
      <c r="BQ572" s="244"/>
      <c r="BR572" s="244"/>
      <c r="BS572" s="244"/>
      <c r="BT572" s="244"/>
      <c r="BU572" s="242"/>
      <c r="BV572" s="244"/>
    </row>
    <row r="573" customFormat="false" ht="13.8" hidden="false" customHeight="false" outlineLevel="0" collapsed="false">
      <c r="A573" s="241"/>
      <c r="B573" s="242"/>
      <c r="C573" s="242"/>
      <c r="D573" s="242"/>
      <c r="E573" s="242"/>
      <c r="F573" s="242"/>
      <c r="G573" s="244"/>
      <c r="H573" s="244"/>
      <c r="I573" s="244"/>
      <c r="J573" s="245"/>
      <c r="K573" s="244"/>
      <c r="L573" s="244"/>
      <c r="M573" s="244"/>
      <c r="N573" s="244"/>
      <c r="O573" s="244"/>
      <c r="P573" s="244"/>
      <c r="Q573" s="244"/>
      <c r="R573" s="244"/>
      <c r="S573" s="244"/>
      <c r="T573" s="246"/>
      <c r="U573" s="246"/>
      <c r="V573" s="244"/>
      <c r="W573" s="247"/>
      <c r="X573" s="248"/>
      <c r="Y573" s="244"/>
      <c r="Z573" s="244"/>
      <c r="AA573" s="244"/>
      <c r="AB573" s="244"/>
      <c r="AC573" s="249"/>
      <c r="AD573" s="249"/>
      <c r="AE573" s="244"/>
      <c r="AF573" s="244"/>
      <c r="AG573" s="244"/>
      <c r="AH573" s="244"/>
      <c r="AI573" s="244"/>
      <c r="AJ573" s="244"/>
      <c r="AK573" s="250"/>
      <c r="AL573" s="244"/>
      <c r="AM573" s="244"/>
      <c r="AN573" s="244"/>
      <c r="AO573" s="251"/>
      <c r="AP573" s="244"/>
      <c r="AQ573" s="244"/>
      <c r="AR573" s="244"/>
      <c r="AS573" s="244"/>
      <c r="AT573" s="252"/>
      <c r="AU573" s="244"/>
      <c r="AV573" s="244"/>
      <c r="AW573" s="244"/>
      <c r="AX573" s="25"/>
      <c r="AY573" s="244"/>
      <c r="AZ573" s="244"/>
      <c r="BA573" s="244"/>
      <c r="BB573" s="244"/>
      <c r="BC573" s="244"/>
      <c r="BD573" s="244"/>
      <c r="BE573" s="244"/>
      <c r="BF573" s="244"/>
      <c r="BG573" s="244"/>
      <c r="BH573" s="244"/>
      <c r="BI573" s="244"/>
      <c r="BJ573" s="242"/>
      <c r="BK573" s="242"/>
      <c r="BL573" s="244"/>
      <c r="BM573" s="244"/>
      <c r="BN573" s="244"/>
      <c r="BO573" s="244"/>
      <c r="BP573" s="244"/>
      <c r="BQ573" s="244"/>
      <c r="BR573" s="244"/>
      <c r="BS573" s="244"/>
      <c r="BT573" s="244"/>
      <c r="BU573" s="242"/>
      <c r="BV573" s="244"/>
    </row>
    <row r="574" customFormat="false" ht="13.8" hidden="false" customHeight="false" outlineLevel="0" collapsed="false">
      <c r="A574" s="241"/>
      <c r="B574" s="242"/>
      <c r="C574" s="242"/>
      <c r="D574" s="242"/>
      <c r="E574" s="242"/>
      <c r="F574" s="242"/>
      <c r="G574" s="244"/>
      <c r="H574" s="244"/>
      <c r="I574" s="244"/>
      <c r="J574" s="245"/>
      <c r="K574" s="244"/>
      <c r="L574" s="244"/>
      <c r="M574" s="244"/>
      <c r="N574" s="244"/>
      <c r="O574" s="244"/>
      <c r="P574" s="244"/>
      <c r="Q574" s="244"/>
      <c r="R574" s="244"/>
      <c r="S574" s="244"/>
      <c r="T574" s="246"/>
      <c r="U574" s="246"/>
      <c r="V574" s="244"/>
      <c r="W574" s="247"/>
      <c r="X574" s="248"/>
      <c r="Y574" s="244"/>
      <c r="Z574" s="244"/>
      <c r="AA574" s="244"/>
      <c r="AB574" s="244"/>
      <c r="AC574" s="249"/>
      <c r="AD574" s="249"/>
      <c r="AE574" s="244"/>
      <c r="AF574" s="244"/>
      <c r="AG574" s="244"/>
      <c r="AH574" s="244"/>
      <c r="AI574" s="244"/>
      <c r="AJ574" s="244"/>
      <c r="AK574" s="250"/>
      <c r="AL574" s="244"/>
      <c r="AM574" s="244"/>
      <c r="AN574" s="244"/>
      <c r="AO574" s="251"/>
      <c r="AP574" s="244"/>
      <c r="AQ574" s="244"/>
      <c r="AR574" s="244"/>
      <c r="AS574" s="244"/>
      <c r="AT574" s="252"/>
      <c r="AU574" s="244"/>
      <c r="AV574" s="244"/>
      <c r="AW574" s="244"/>
      <c r="AX574" s="25"/>
      <c r="AY574" s="244"/>
      <c r="AZ574" s="244"/>
      <c r="BA574" s="244"/>
      <c r="BB574" s="244"/>
      <c r="BC574" s="244"/>
      <c r="BD574" s="244"/>
      <c r="BE574" s="244"/>
      <c r="BF574" s="244"/>
      <c r="BG574" s="244"/>
      <c r="BH574" s="244"/>
      <c r="BI574" s="244"/>
      <c r="BJ574" s="242"/>
      <c r="BK574" s="242"/>
      <c r="BL574" s="244"/>
      <c r="BM574" s="244"/>
      <c r="BN574" s="244"/>
      <c r="BO574" s="244"/>
      <c r="BP574" s="244"/>
      <c r="BQ574" s="244"/>
      <c r="BR574" s="244"/>
      <c r="BS574" s="244"/>
      <c r="BT574" s="244"/>
      <c r="BU574" s="242"/>
      <c r="BV574" s="244"/>
    </row>
    <row r="575" customFormat="false" ht="13.8" hidden="false" customHeight="false" outlineLevel="0" collapsed="false">
      <c r="A575" s="241"/>
      <c r="B575" s="242"/>
      <c r="C575" s="242"/>
      <c r="D575" s="242"/>
      <c r="E575" s="242"/>
      <c r="F575" s="242"/>
      <c r="G575" s="244"/>
      <c r="H575" s="244"/>
      <c r="I575" s="244"/>
      <c r="J575" s="245"/>
      <c r="K575" s="244"/>
      <c r="L575" s="244"/>
      <c r="M575" s="244"/>
      <c r="N575" s="244"/>
      <c r="O575" s="244"/>
      <c r="P575" s="244"/>
      <c r="Q575" s="244"/>
      <c r="R575" s="244"/>
      <c r="S575" s="244"/>
      <c r="T575" s="246"/>
      <c r="U575" s="246"/>
      <c r="V575" s="244"/>
      <c r="W575" s="247"/>
      <c r="X575" s="248"/>
      <c r="Y575" s="244"/>
      <c r="Z575" s="244"/>
      <c r="AA575" s="244"/>
      <c r="AB575" s="244"/>
      <c r="AC575" s="249"/>
      <c r="AD575" s="249"/>
      <c r="AE575" s="244"/>
      <c r="AF575" s="244"/>
      <c r="AG575" s="244"/>
      <c r="AH575" s="244"/>
      <c r="AI575" s="244"/>
      <c r="AJ575" s="244"/>
      <c r="AK575" s="250"/>
      <c r="AL575" s="244"/>
      <c r="AM575" s="244"/>
      <c r="AN575" s="244"/>
      <c r="AO575" s="251"/>
      <c r="AP575" s="244"/>
      <c r="AQ575" s="244"/>
      <c r="AR575" s="244"/>
      <c r="AS575" s="244"/>
      <c r="AT575" s="252"/>
      <c r="AU575" s="244"/>
      <c r="AV575" s="244"/>
      <c r="AW575" s="244"/>
      <c r="AX575" s="25"/>
      <c r="AY575" s="244"/>
      <c r="AZ575" s="244"/>
      <c r="BA575" s="244"/>
      <c r="BB575" s="244"/>
      <c r="BC575" s="244"/>
      <c r="BD575" s="244"/>
      <c r="BE575" s="244"/>
      <c r="BF575" s="244"/>
      <c r="BG575" s="244"/>
      <c r="BH575" s="244"/>
      <c r="BI575" s="244"/>
      <c r="BJ575" s="242"/>
      <c r="BK575" s="242"/>
      <c r="BL575" s="244"/>
      <c r="BM575" s="244"/>
      <c r="BN575" s="244"/>
      <c r="BO575" s="244"/>
      <c r="BP575" s="244"/>
      <c r="BQ575" s="244"/>
      <c r="BR575" s="244"/>
      <c r="BS575" s="244"/>
      <c r="BT575" s="244"/>
      <c r="BU575" s="242"/>
      <c r="BV575" s="244"/>
    </row>
    <row r="576" customFormat="false" ht="13.8" hidden="false" customHeight="false" outlineLevel="0" collapsed="false">
      <c r="A576" s="241"/>
      <c r="B576" s="242"/>
      <c r="C576" s="242"/>
      <c r="D576" s="242"/>
      <c r="E576" s="242"/>
      <c r="F576" s="242"/>
      <c r="G576" s="244"/>
      <c r="H576" s="244"/>
      <c r="I576" s="244"/>
      <c r="J576" s="245"/>
      <c r="K576" s="244"/>
      <c r="L576" s="244"/>
      <c r="M576" s="244"/>
      <c r="N576" s="244"/>
      <c r="O576" s="244"/>
      <c r="P576" s="244"/>
      <c r="Q576" s="244"/>
      <c r="R576" s="244"/>
      <c r="S576" s="244"/>
      <c r="T576" s="246"/>
      <c r="U576" s="246"/>
      <c r="V576" s="244"/>
      <c r="W576" s="247"/>
      <c r="X576" s="248"/>
      <c r="Y576" s="244"/>
      <c r="Z576" s="244"/>
      <c r="AA576" s="244"/>
      <c r="AB576" s="244"/>
      <c r="AC576" s="249"/>
      <c r="AD576" s="249"/>
      <c r="AE576" s="244"/>
      <c r="AF576" s="244"/>
      <c r="AG576" s="244"/>
      <c r="AH576" s="244"/>
      <c r="AI576" s="244"/>
      <c r="AJ576" s="244"/>
      <c r="AK576" s="250"/>
      <c r="AL576" s="244"/>
      <c r="AM576" s="244"/>
      <c r="AN576" s="244"/>
      <c r="AO576" s="251"/>
      <c r="AP576" s="244"/>
      <c r="AQ576" s="244"/>
      <c r="AR576" s="244"/>
      <c r="AS576" s="244"/>
      <c r="AT576" s="252"/>
      <c r="AU576" s="244"/>
      <c r="AV576" s="244"/>
      <c r="AW576" s="244"/>
      <c r="AX576" s="25"/>
      <c r="AY576" s="244"/>
      <c r="AZ576" s="244"/>
      <c r="BA576" s="244"/>
      <c r="BB576" s="244"/>
      <c r="BC576" s="244"/>
      <c r="BD576" s="244"/>
      <c r="BE576" s="244"/>
      <c r="BF576" s="244"/>
      <c r="BG576" s="244"/>
      <c r="BH576" s="244"/>
      <c r="BI576" s="244"/>
      <c r="BJ576" s="242"/>
      <c r="BK576" s="242"/>
      <c r="BL576" s="244"/>
      <c r="BM576" s="244"/>
      <c r="BN576" s="244"/>
      <c r="BO576" s="244"/>
      <c r="BP576" s="244"/>
      <c r="BQ576" s="244"/>
      <c r="BR576" s="244"/>
      <c r="BS576" s="244"/>
      <c r="BT576" s="244"/>
      <c r="BU576" s="242"/>
      <c r="BV576" s="244"/>
    </row>
    <row r="577" customFormat="false" ht="13.8" hidden="false" customHeight="false" outlineLevel="0" collapsed="false">
      <c r="A577" s="241"/>
      <c r="B577" s="242"/>
      <c r="C577" s="242"/>
      <c r="D577" s="242"/>
      <c r="E577" s="242"/>
      <c r="F577" s="242"/>
      <c r="G577" s="244"/>
      <c r="H577" s="244"/>
      <c r="I577" s="244"/>
      <c r="J577" s="245"/>
      <c r="K577" s="244"/>
      <c r="L577" s="244"/>
      <c r="M577" s="244"/>
      <c r="N577" s="244"/>
      <c r="O577" s="244"/>
      <c r="P577" s="244"/>
      <c r="Q577" s="244"/>
      <c r="R577" s="244"/>
      <c r="S577" s="244"/>
      <c r="T577" s="246"/>
      <c r="U577" s="246"/>
      <c r="V577" s="244"/>
      <c r="W577" s="247"/>
      <c r="X577" s="248"/>
      <c r="Y577" s="244"/>
      <c r="Z577" s="244"/>
      <c r="AA577" s="244"/>
      <c r="AB577" s="244"/>
      <c r="AC577" s="249"/>
      <c r="AD577" s="249"/>
      <c r="AE577" s="244"/>
      <c r="AF577" s="244"/>
      <c r="AG577" s="244"/>
      <c r="AH577" s="244"/>
      <c r="AI577" s="244"/>
      <c r="AJ577" s="244"/>
      <c r="AK577" s="250"/>
      <c r="AL577" s="244"/>
      <c r="AM577" s="244"/>
      <c r="AN577" s="244"/>
      <c r="AO577" s="251"/>
      <c r="AP577" s="244"/>
      <c r="AQ577" s="244"/>
      <c r="AR577" s="244"/>
      <c r="AS577" s="244"/>
      <c r="AT577" s="252"/>
      <c r="AU577" s="244"/>
      <c r="AV577" s="244"/>
      <c r="AW577" s="244"/>
      <c r="AX577" s="25"/>
      <c r="AY577" s="244"/>
      <c r="AZ577" s="244"/>
      <c r="BA577" s="244"/>
      <c r="BB577" s="244"/>
      <c r="BC577" s="244"/>
      <c r="BD577" s="244"/>
      <c r="BE577" s="244"/>
      <c r="BF577" s="244"/>
      <c r="BG577" s="244"/>
      <c r="BH577" s="244"/>
      <c r="BI577" s="244"/>
      <c r="BJ577" s="242"/>
      <c r="BK577" s="242"/>
      <c r="BL577" s="244"/>
      <c r="BM577" s="244"/>
      <c r="BN577" s="244"/>
      <c r="BO577" s="244"/>
      <c r="BP577" s="244"/>
      <c r="BQ577" s="244"/>
      <c r="BR577" s="244"/>
      <c r="BS577" s="244"/>
      <c r="BT577" s="244"/>
      <c r="BU577" s="242"/>
      <c r="BV577" s="244"/>
    </row>
    <row r="578" customFormat="false" ht="13.8" hidden="false" customHeight="false" outlineLevel="0" collapsed="false">
      <c r="A578" s="241"/>
      <c r="B578" s="242"/>
      <c r="C578" s="242"/>
      <c r="D578" s="242"/>
      <c r="E578" s="242"/>
      <c r="F578" s="242"/>
      <c r="G578" s="244"/>
      <c r="H578" s="244"/>
      <c r="I578" s="244"/>
      <c r="J578" s="245"/>
      <c r="K578" s="244"/>
      <c r="L578" s="244"/>
      <c r="M578" s="244"/>
      <c r="N578" s="244"/>
      <c r="O578" s="244"/>
      <c r="P578" s="244"/>
      <c r="Q578" s="244"/>
      <c r="R578" s="244"/>
      <c r="S578" s="244"/>
      <c r="T578" s="246"/>
      <c r="U578" s="246"/>
      <c r="V578" s="244"/>
      <c r="W578" s="247"/>
      <c r="X578" s="248"/>
      <c r="Y578" s="244"/>
      <c r="Z578" s="244"/>
      <c r="AA578" s="244"/>
      <c r="AB578" s="244"/>
      <c r="AC578" s="249"/>
      <c r="AD578" s="249"/>
      <c r="AE578" s="244"/>
      <c r="AF578" s="244"/>
      <c r="AG578" s="244"/>
      <c r="AH578" s="244"/>
      <c r="AI578" s="244"/>
      <c r="AJ578" s="244"/>
      <c r="AK578" s="250"/>
      <c r="AL578" s="244"/>
      <c r="AM578" s="244"/>
      <c r="AN578" s="244"/>
      <c r="AO578" s="251"/>
      <c r="AP578" s="244"/>
      <c r="AQ578" s="244"/>
      <c r="AR578" s="244"/>
      <c r="AS578" s="244"/>
      <c r="AT578" s="252"/>
      <c r="AU578" s="244"/>
      <c r="AV578" s="244"/>
      <c r="AW578" s="244"/>
      <c r="AX578" s="25"/>
      <c r="AY578" s="244"/>
      <c r="AZ578" s="244"/>
      <c r="BA578" s="244"/>
      <c r="BB578" s="244"/>
      <c r="BC578" s="244"/>
      <c r="BD578" s="244"/>
      <c r="BE578" s="244"/>
      <c r="BF578" s="244"/>
      <c r="BG578" s="244"/>
      <c r="BH578" s="244"/>
      <c r="BI578" s="244"/>
      <c r="BJ578" s="242"/>
      <c r="BK578" s="242"/>
      <c r="BL578" s="244"/>
      <c r="BM578" s="244"/>
      <c r="BN578" s="244"/>
      <c r="BO578" s="244"/>
      <c r="BP578" s="244"/>
      <c r="BQ578" s="244"/>
      <c r="BR578" s="244"/>
      <c r="BS578" s="244"/>
      <c r="BT578" s="244"/>
      <c r="BU578" s="242"/>
      <c r="BV578" s="244"/>
    </row>
    <row r="579" customFormat="false" ht="13.8" hidden="false" customHeight="false" outlineLevel="0" collapsed="false">
      <c r="A579" s="241"/>
      <c r="B579" s="242"/>
      <c r="C579" s="242"/>
      <c r="D579" s="242"/>
      <c r="E579" s="242"/>
      <c r="F579" s="242"/>
      <c r="G579" s="244"/>
      <c r="H579" s="244"/>
      <c r="I579" s="244"/>
      <c r="J579" s="245"/>
      <c r="K579" s="244"/>
      <c r="L579" s="244"/>
      <c r="M579" s="244"/>
      <c r="N579" s="244"/>
      <c r="O579" s="244"/>
      <c r="P579" s="244"/>
      <c r="Q579" s="244"/>
      <c r="R579" s="244"/>
      <c r="S579" s="244"/>
      <c r="T579" s="246"/>
      <c r="U579" s="246"/>
      <c r="V579" s="244"/>
      <c r="W579" s="247"/>
      <c r="X579" s="248"/>
      <c r="Y579" s="244"/>
      <c r="Z579" s="244"/>
      <c r="AA579" s="244"/>
      <c r="AB579" s="244"/>
      <c r="AC579" s="249"/>
      <c r="AD579" s="249"/>
      <c r="AE579" s="244"/>
      <c r="AF579" s="244"/>
      <c r="AG579" s="244"/>
      <c r="AH579" s="244"/>
      <c r="AI579" s="244"/>
      <c r="AJ579" s="244"/>
      <c r="AK579" s="250"/>
      <c r="AL579" s="244"/>
      <c r="AM579" s="244"/>
      <c r="AN579" s="244"/>
      <c r="AO579" s="251"/>
      <c r="AP579" s="244"/>
      <c r="AQ579" s="244"/>
      <c r="AR579" s="244"/>
      <c r="AS579" s="244"/>
      <c r="AT579" s="252"/>
      <c r="AU579" s="244"/>
      <c r="AV579" s="244"/>
      <c r="AW579" s="244"/>
      <c r="AX579" s="25"/>
      <c r="AY579" s="244"/>
      <c r="AZ579" s="244"/>
      <c r="BA579" s="244"/>
      <c r="BB579" s="244"/>
      <c r="BC579" s="244"/>
      <c r="BD579" s="244"/>
      <c r="BE579" s="244"/>
      <c r="BF579" s="244"/>
      <c r="BG579" s="244"/>
      <c r="BH579" s="244"/>
      <c r="BI579" s="244"/>
      <c r="BJ579" s="242"/>
      <c r="BK579" s="242"/>
      <c r="BL579" s="244"/>
      <c r="BM579" s="244"/>
      <c r="BN579" s="244"/>
      <c r="BO579" s="244"/>
      <c r="BP579" s="244"/>
      <c r="BQ579" s="244"/>
      <c r="BR579" s="244"/>
      <c r="BS579" s="244"/>
      <c r="BT579" s="244"/>
      <c r="BU579" s="242"/>
      <c r="BV579" s="244"/>
    </row>
    <row r="580" customFormat="false" ht="13.8" hidden="false" customHeight="false" outlineLevel="0" collapsed="false">
      <c r="A580" s="241"/>
      <c r="B580" s="242"/>
      <c r="C580" s="242"/>
      <c r="D580" s="242"/>
      <c r="E580" s="242"/>
      <c r="F580" s="242"/>
      <c r="G580" s="244"/>
      <c r="H580" s="244"/>
      <c r="I580" s="244"/>
      <c r="J580" s="245"/>
      <c r="K580" s="244"/>
      <c r="L580" s="244"/>
      <c r="M580" s="244"/>
      <c r="N580" s="244"/>
      <c r="O580" s="244"/>
      <c r="P580" s="244"/>
      <c r="Q580" s="244"/>
      <c r="R580" s="244"/>
      <c r="S580" s="244"/>
      <c r="T580" s="246"/>
      <c r="U580" s="246"/>
      <c r="V580" s="244"/>
      <c r="W580" s="247"/>
      <c r="X580" s="248"/>
      <c r="Y580" s="244"/>
      <c r="Z580" s="244"/>
      <c r="AA580" s="244"/>
      <c r="AB580" s="244"/>
      <c r="AC580" s="249"/>
      <c r="AD580" s="249"/>
      <c r="AE580" s="244"/>
      <c r="AF580" s="244"/>
      <c r="AG580" s="244"/>
      <c r="AH580" s="244"/>
      <c r="AI580" s="244"/>
      <c r="AJ580" s="244"/>
      <c r="AK580" s="250"/>
      <c r="AL580" s="244"/>
      <c r="AM580" s="244"/>
      <c r="AN580" s="244"/>
      <c r="AO580" s="251"/>
      <c r="AP580" s="244"/>
      <c r="AQ580" s="244"/>
      <c r="AR580" s="244"/>
      <c r="AS580" s="244"/>
      <c r="AT580" s="252"/>
      <c r="AU580" s="244"/>
      <c r="AV580" s="244"/>
      <c r="AW580" s="244"/>
      <c r="AX580" s="25"/>
      <c r="AY580" s="244"/>
      <c r="AZ580" s="244"/>
      <c r="BA580" s="244"/>
      <c r="BB580" s="244"/>
      <c r="BC580" s="244"/>
      <c r="BD580" s="244"/>
      <c r="BE580" s="244"/>
      <c r="BF580" s="244"/>
      <c r="BG580" s="244"/>
      <c r="BH580" s="244"/>
      <c r="BI580" s="244"/>
      <c r="BJ580" s="242"/>
      <c r="BK580" s="242"/>
      <c r="BL580" s="244"/>
      <c r="BM580" s="244"/>
      <c r="BN580" s="244"/>
      <c r="BO580" s="244"/>
      <c r="BP580" s="244"/>
      <c r="BQ580" s="244"/>
      <c r="BR580" s="244"/>
      <c r="BS580" s="244"/>
      <c r="BT580" s="244"/>
      <c r="BU580" s="242"/>
      <c r="BV580" s="244"/>
    </row>
    <row r="581" customFormat="false" ht="13.8" hidden="false" customHeight="false" outlineLevel="0" collapsed="false">
      <c r="A581" s="241"/>
      <c r="B581" s="242"/>
      <c r="C581" s="242"/>
      <c r="D581" s="242"/>
      <c r="E581" s="242"/>
      <c r="F581" s="242"/>
      <c r="G581" s="244"/>
      <c r="H581" s="244"/>
      <c r="I581" s="244"/>
      <c r="J581" s="245"/>
      <c r="K581" s="244"/>
      <c r="L581" s="244"/>
      <c r="M581" s="244"/>
      <c r="N581" s="244"/>
      <c r="O581" s="244"/>
      <c r="P581" s="244"/>
      <c r="Q581" s="244"/>
      <c r="R581" s="244"/>
      <c r="S581" s="244"/>
      <c r="T581" s="246"/>
      <c r="U581" s="246"/>
      <c r="V581" s="244"/>
      <c r="W581" s="247"/>
      <c r="X581" s="248"/>
      <c r="Y581" s="244"/>
      <c r="Z581" s="244"/>
      <c r="AA581" s="244"/>
      <c r="AB581" s="244"/>
      <c r="AC581" s="249"/>
      <c r="AD581" s="249"/>
      <c r="AE581" s="244"/>
      <c r="AF581" s="244"/>
      <c r="AG581" s="244"/>
      <c r="AH581" s="244"/>
      <c r="AI581" s="244"/>
      <c r="AJ581" s="244"/>
      <c r="AK581" s="250"/>
      <c r="AL581" s="244"/>
      <c r="AM581" s="244"/>
      <c r="AN581" s="244"/>
      <c r="AO581" s="251"/>
      <c r="AP581" s="244"/>
      <c r="AQ581" s="244"/>
      <c r="AR581" s="244"/>
      <c r="AS581" s="244"/>
      <c r="AT581" s="252"/>
      <c r="AU581" s="244"/>
      <c r="AV581" s="244"/>
      <c r="AW581" s="244"/>
      <c r="AX581" s="25"/>
      <c r="AY581" s="244"/>
      <c r="AZ581" s="244"/>
      <c r="BA581" s="244"/>
      <c r="BB581" s="244"/>
      <c r="BC581" s="244"/>
      <c r="BD581" s="244"/>
      <c r="BE581" s="244"/>
      <c r="BF581" s="244"/>
      <c r="BG581" s="244"/>
      <c r="BH581" s="244"/>
      <c r="BI581" s="244"/>
      <c r="BJ581" s="242"/>
      <c r="BK581" s="242"/>
      <c r="BL581" s="244"/>
      <c r="BM581" s="244"/>
      <c r="BN581" s="244"/>
      <c r="BO581" s="244"/>
      <c r="BP581" s="244"/>
      <c r="BQ581" s="244"/>
      <c r="BR581" s="244"/>
      <c r="BS581" s="244"/>
      <c r="BT581" s="244"/>
      <c r="BU581" s="242"/>
      <c r="BV581" s="244"/>
    </row>
    <row r="582" customFormat="false" ht="13.8" hidden="false" customHeight="false" outlineLevel="0" collapsed="false">
      <c r="A582" s="241"/>
      <c r="B582" s="242"/>
      <c r="C582" s="242"/>
      <c r="D582" s="242"/>
      <c r="E582" s="242"/>
      <c r="F582" s="242"/>
      <c r="G582" s="244"/>
      <c r="H582" s="244"/>
      <c r="I582" s="244"/>
      <c r="J582" s="245"/>
      <c r="K582" s="244"/>
      <c r="L582" s="244"/>
      <c r="M582" s="244"/>
      <c r="N582" s="244"/>
      <c r="O582" s="244"/>
      <c r="P582" s="244"/>
      <c r="Q582" s="244"/>
      <c r="R582" s="244"/>
      <c r="S582" s="244"/>
      <c r="T582" s="246"/>
      <c r="U582" s="246"/>
      <c r="V582" s="244"/>
      <c r="W582" s="247"/>
      <c r="X582" s="248"/>
      <c r="Y582" s="244"/>
      <c r="Z582" s="244"/>
      <c r="AA582" s="244"/>
      <c r="AB582" s="244"/>
      <c r="AC582" s="249"/>
      <c r="AD582" s="249"/>
      <c r="AE582" s="244"/>
      <c r="AF582" s="244"/>
      <c r="AG582" s="244"/>
      <c r="AH582" s="244"/>
      <c r="AI582" s="244"/>
      <c r="AJ582" s="244"/>
      <c r="AK582" s="250"/>
      <c r="AL582" s="244"/>
      <c r="AM582" s="244"/>
      <c r="AN582" s="244"/>
      <c r="AO582" s="251"/>
      <c r="AP582" s="244"/>
      <c r="AQ582" s="244"/>
      <c r="AR582" s="244"/>
      <c r="AS582" s="244"/>
      <c r="AT582" s="252"/>
      <c r="AU582" s="244"/>
      <c r="AV582" s="244"/>
      <c r="AW582" s="244"/>
      <c r="AX582" s="25"/>
      <c r="AY582" s="244"/>
      <c r="AZ582" s="244"/>
      <c r="BA582" s="244"/>
      <c r="BB582" s="244"/>
      <c r="BC582" s="244"/>
      <c r="BD582" s="244"/>
      <c r="BE582" s="244"/>
      <c r="BF582" s="244"/>
      <c r="BG582" s="244"/>
      <c r="BH582" s="244"/>
      <c r="BI582" s="244"/>
      <c r="BJ582" s="242"/>
      <c r="BK582" s="242"/>
      <c r="BL582" s="244"/>
      <c r="BM582" s="244"/>
      <c r="BN582" s="244"/>
      <c r="BO582" s="244"/>
      <c r="BP582" s="244"/>
      <c r="BQ582" s="244"/>
      <c r="BR582" s="244"/>
      <c r="BS582" s="244"/>
      <c r="BT582" s="244"/>
      <c r="BU582" s="242"/>
      <c r="BV582" s="244"/>
    </row>
    <row r="583" customFormat="false" ht="13.8" hidden="false" customHeight="false" outlineLevel="0" collapsed="false">
      <c r="A583" s="241"/>
      <c r="B583" s="242"/>
      <c r="C583" s="242"/>
      <c r="D583" s="242"/>
      <c r="E583" s="242"/>
      <c r="F583" s="242"/>
      <c r="G583" s="244"/>
      <c r="H583" s="244"/>
      <c r="I583" s="244"/>
      <c r="J583" s="245"/>
      <c r="K583" s="244"/>
      <c r="L583" s="244"/>
      <c r="M583" s="244"/>
      <c r="N583" s="244"/>
      <c r="O583" s="244"/>
      <c r="P583" s="244"/>
      <c r="Q583" s="244"/>
      <c r="R583" s="244"/>
      <c r="S583" s="244"/>
      <c r="T583" s="246"/>
      <c r="U583" s="246"/>
      <c r="V583" s="244"/>
      <c r="W583" s="247"/>
      <c r="X583" s="248"/>
      <c r="Y583" s="244"/>
      <c r="Z583" s="244"/>
      <c r="AA583" s="244"/>
      <c r="AB583" s="244"/>
      <c r="AC583" s="249"/>
      <c r="AD583" s="249"/>
      <c r="AE583" s="244"/>
      <c r="AF583" s="244"/>
      <c r="AG583" s="244"/>
      <c r="AH583" s="244"/>
      <c r="AI583" s="244"/>
      <c r="AJ583" s="244"/>
      <c r="AK583" s="250"/>
      <c r="AL583" s="244"/>
      <c r="AM583" s="244"/>
      <c r="AN583" s="244"/>
      <c r="AO583" s="251"/>
      <c r="AP583" s="244"/>
      <c r="AQ583" s="244"/>
      <c r="AR583" s="244"/>
      <c r="AS583" s="244"/>
      <c r="AT583" s="252"/>
      <c r="AU583" s="244"/>
      <c r="AV583" s="244"/>
      <c r="AW583" s="244"/>
      <c r="AX583" s="25"/>
      <c r="AY583" s="244"/>
      <c r="AZ583" s="244"/>
      <c r="BA583" s="244"/>
      <c r="BB583" s="244"/>
      <c r="BC583" s="244"/>
      <c r="BD583" s="244"/>
      <c r="BE583" s="244"/>
      <c r="BF583" s="244"/>
      <c r="BG583" s="244"/>
      <c r="BH583" s="244"/>
      <c r="BI583" s="244"/>
      <c r="BJ583" s="242"/>
      <c r="BK583" s="242"/>
      <c r="BL583" s="244"/>
      <c r="BM583" s="244"/>
      <c r="BN583" s="244"/>
      <c r="BO583" s="244"/>
      <c r="BP583" s="244"/>
      <c r="BQ583" s="244"/>
      <c r="BR583" s="244"/>
      <c r="BS583" s="244"/>
      <c r="BT583" s="244"/>
      <c r="BU583" s="242"/>
      <c r="BV583" s="244"/>
    </row>
    <row r="584" customFormat="false" ht="13.8" hidden="false" customHeight="false" outlineLevel="0" collapsed="false">
      <c r="A584" s="241"/>
      <c r="B584" s="242"/>
      <c r="C584" s="242"/>
      <c r="D584" s="242"/>
      <c r="E584" s="242"/>
      <c r="F584" s="242"/>
      <c r="G584" s="244"/>
      <c r="H584" s="244"/>
      <c r="I584" s="244"/>
      <c r="J584" s="245"/>
      <c r="K584" s="244"/>
      <c r="L584" s="244"/>
      <c r="M584" s="244"/>
      <c r="N584" s="244"/>
      <c r="O584" s="244"/>
      <c r="P584" s="244"/>
      <c r="Q584" s="244"/>
      <c r="R584" s="244"/>
      <c r="S584" s="244"/>
      <c r="T584" s="246"/>
      <c r="U584" s="246"/>
      <c r="V584" s="244"/>
      <c r="W584" s="247"/>
      <c r="X584" s="248"/>
      <c r="Y584" s="244"/>
      <c r="Z584" s="244"/>
      <c r="AA584" s="244"/>
      <c r="AB584" s="244"/>
      <c r="AC584" s="249"/>
      <c r="AD584" s="249"/>
      <c r="AE584" s="244"/>
      <c r="AF584" s="244"/>
      <c r="AG584" s="244"/>
      <c r="AH584" s="244"/>
      <c r="AI584" s="244"/>
      <c r="AJ584" s="244"/>
      <c r="AK584" s="250"/>
      <c r="AL584" s="244"/>
      <c r="AM584" s="244"/>
      <c r="AN584" s="244"/>
      <c r="AO584" s="251"/>
      <c r="AP584" s="244"/>
      <c r="AQ584" s="244"/>
      <c r="AR584" s="244"/>
      <c r="AS584" s="244"/>
      <c r="AT584" s="252"/>
      <c r="AU584" s="244"/>
      <c r="AV584" s="244"/>
      <c r="AW584" s="244"/>
      <c r="AX584" s="25"/>
      <c r="AY584" s="244"/>
      <c r="AZ584" s="244"/>
      <c r="BA584" s="244"/>
      <c r="BB584" s="244"/>
      <c r="BC584" s="244"/>
      <c r="BD584" s="244"/>
      <c r="BE584" s="244"/>
      <c r="BF584" s="244"/>
      <c r="BG584" s="244"/>
      <c r="BH584" s="244"/>
      <c r="BI584" s="244"/>
      <c r="BJ584" s="242"/>
      <c r="BK584" s="242"/>
      <c r="BL584" s="244"/>
      <c r="BM584" s="244"/>
      <c r="BN584" s="244"/>
      <c r="BO584" s="244"/>
      <c r="BP584" s="244"/>
      <c r="BQ584" s="244"/>
      <c r="BR584" s="244"/>
      <c r="BS584" s="244"/>
      <c r="BT584" s="244"/>
      <c r="BU584" s="242"/>
      <c r="BV584" s="244"/>
    </row>
    <row r="585" customFormat="false" ht="13.8" hidden="false" customHeight="false" outlineLevel="0" collapsed="false">
      <c r="A585" s="241"/>
      <c r="B585" s="242"/>
      <c r="C585" s="242"/>
      <c r="D585" s="242"/>
      <c r="E585" s="242"/>
      <c r="F585" s="242"/>
      <c r="G585" s="244"/>
      <c r="H585" s="244"/>
      <c r="I585" s="244"/>
      <c r="J585" s="245"/>
      <c r="K585" s="244"/>
      <c r="L585" s="244"/>
      <c r="M585" s="244"/>
      <c r="N585" s="244"/>
      <c r="O585" s="244"/>
      <c r="P585" s="244"/>
      <c r="Q585" s="244"/>
      <c r="R585" s="244"/>
      <c r="S585" s="244"/>
      <c r="T585" s="246"/>
      <c r="U585" s="246"/>
      <c r="V585" s="244"/>
      <c r="W585" s="247"/>
      <c r="X585" s="248"/>
      <c r="Y585" s="244"/>
      <c r="Z585" s="244"/>
      <c r="AA585" s="244"/>
      <c r="AB585" s="244"/>
      <c r="AC585" s="249"/>
      <c r="AD585" s="249"/>
      <c r="AE585" s="244"/>
      <c r="AF585" s="244"/>
      <c r="AG585" s="244"/>
      <c r="AH585" s="244"/>
      <c r="AI585" s="244"/>
      <c r="AJ585" s="244"/>
      <c r="AK585" s="250"/>
      <c r="AL585" s="244"/>
      <c r="AM585" s="244"/>
      <c r="AN585" s="244"/>
      <c r="AO585" s="251"/>
      <c r="AP585" s="244"/>
      <c r="AQ585" s="244"/>
      <c r="AR585" s="244"/>
      <c r="AS585" s="244"/>
      <c r="AT585" s="252"/>
      <c r="AU585" s="244"/>
      <c r="AV585" s="244"/>
      <c r="AW585" s="244"/>
      <c r="AX585" s="25"/>
      <c r="AY585" s="244"/>
      <c r="AZ585" s="244"/>
      <c r="BA585" s="244"/>
      <c r="BB585" s="244"/>
      <c r="BC585" s="244"/>
      <c r="BD585" s="244"/>
      <c r="BE585" s="244"/>
      <c r="BF585" s="244"/>
      <c r="BG585" s="244"/>
      <c r="BH585" s="244"/>
      <c r="BI585" s="244"/>
      <c r="BJ585" s="242"/>
      <c r="BK585" s="242"/>
      <c r="BL585" s="244"/>
      <c r="BM585" s="244"/>
      <c r="BN585" s="244"/>
      <c r="BO585" s="244"/>
      <c r="BP585" s="244"/>
      <c r="BQ585" s="244"/>
      <c r="BR585" s="244"/>
      <c r="BS585" s="244"/>
      <c r="BT585" s="244"/>
      <c r="BU585" s="242"/>
      <c r="BV585" s="244"/>
    </row>
    <row r="586" customFormat="false" ht="13.8" hidden="false" customHeight="false" outlineLevel="0" collapsed="false">
      <c r="A586" s="241"/>
      <c r="B586" s="242"/>
      <c r="C586" s="242"/>
      <c r="D586" s="242"/>
      <c r="E586" s="242"/>
      <c r="F586" s="242"/>
      <c r="G586" s="244"/>
      <c r="H586" s="244"/>
      <c r="I586" s="244"/>
      <c r="J586" s="245"/>
      <c r="K586" s="244"/>
      <c r="L586" s="244"/>
      <c r="M586" s="244"/>
      <c r="N586" s="244"/>
      <c r="O586" s="244"/>
      <c r="P586" s="244"/>
      <c r="Q586" s="244"/>
      <c r="R586" s="244"/>
      <c r="S586" s="244"/>
      <c r="T586" s="246"/>
      <c r="U586" s="246"/>
      <c r="V586" s="244"/>
      <c r="W586" s="247"/>
      <c r="X586" s="248"/>
      <c r="Y586" s="244"/>
      <c r="Z586" s="244"/>
      <c r="AA586" s="244"/>
      <c r="AB586" s="244"/>
      <c r="AC586" s="249"/>
      <c r="AD586" s="249"/>
      <c r="AE586" s="244"/>
      <c r="AF586" s="244"/>
      <c r="AG586" s="244"/>
      <c r="AH586" s="244"/>
      <c r="AI586" s="244"/>
      <c r="AJ586" s="244"/>
      <c r="AK586" s="250"/>
      <c r="AL586" s="244"/>
      <c r="AM586" s="244"/>
      <c r="AN586" s="244"/>
      <c r="AO586" s="251"/>
      <c r="AP586" s="244"/>
      <c r="AQ586" s="244"/>
      <c r="AR586" s="244"/>
      <c r="AS586" s="244"/>
      <c r="AT586" s="252"/>
      <c r="AU586" s="244"/>
      <c r="AV586" s="244"/>
      <c r="AW586" s="244"/>
      <c r="AX586" s="25"/>
      <c r="AY586" s="244"/>
      <c r="AZ586" s="244"/>
      <c r="BA586" s="244"/>
      <c r="BB586" s="244"/>
      <c r="BC586" s="244"/>
      <c r="BD586" s="244"/>
      <c r="BE586" s="244"/>
      <c r="BF586" s="244"/>
      <c r="BG586" s="244"/>
      <c r="BH586" s="244"/>
      <c r="BI586" s="244"/>
      <c r="BJ586" s="242"/>
      <c r="BK586" s="242"/>
      <c r="BL586" s="244"/>
      <c r="BM586" s="244"/>
      <c r="BN586" s="244"/>
      <c r="BO586" s="244"/>
      <c r="BP586" s="244"/>
      <c r="BQ586" s="244"/>
      <c r="BR586" s="244"/>
      <c r="BS586" s="244"/>
      <c r="BT586" s="244"/>
      <c r="BU586" s="242"/>
      <c r="BV586" s="244"/>
    </row>
    <row r="587" customFormat="false" ht="13.8" hidden="false" customHeight="false" outlineLevel="0" collapsed="false">
      <c r="A587" s="241"/>
      <c r="B587" s="242"/>
      <c r="C587" s="242"/>
      <c r="D587" s="242"/>
      <c r="E587" s="242"/>
      <c r="F587" s="242"/>
      <c r="G587" s="244"/>
      <c r="H587" s="244"/>
      <c r="I587" s="244"/>
      <c r="J587" s="245"/>
      <c r="K587" s="244"/>
      <c r="L587" s="244"/>
      <c r="M587" s="244"/>
      <c r="N587" s="244"/>
      <c r="O587" s="244"/>
      <c r="P587" s="244"/>
      <c r="Q587" s="244"/>
      <c r="R587" s="244"/>
      <c r="S587" s="244"/>
      <c r="T587" s="246"/>
      <c r="U587" s="246"/>
      <c r="V587" s="244"/>
      <c r="W587" s="247"/>
      <c r="X587" s="248"/>
      <c r="Y587" s="244"/>
      <c r="Z587" s="244"/>
      <c r="AA587" s="244"/>
      <c r="AB587" s="244"/>
      <c r="AC587" s="249"/>
      <c r="AD587" s="249"/>
      <c r="AE587" s="244"/>
      <c r="AF587" s="244"/>
      <c r="AG587" s="244"/>
      <c r="AH587" s="244"/>
      <c r="AI587" s="244"/>
      <c r="AJ587" s="244"/>
      <c r="AK587" s="250"/>
      <c r="AL587" s="244"/>
      <c r="AM587" s="244"/>
      <c r="AN587" s="244"/>
      <c r="AO587" s="251"/>
      <c r="AP587" s="244"/>
      <c r="AQ587" s="244"/>
      <c r="AR587" s="244"/>
      <c r="AS587" s="244"/>
      <c r="AT587" s="252"/>
      <c r="AU587" s="244"/>
      <c r="AV587" s="244"/>
      <c r="AW587" s="244"/>
      <c r="AX587" s="25"/>
      <c r="AY587" s="244"/>
      <c r="AZ587" s="244"/>
      <c r="BA587" s="244"/>
      <c r="BB587" s="244"/>
      <c r="BC587" s="244"/>
      <c r="BD587" s="244"/>
      <c r="BE587" s="244"/>
      <c r="BF587" s="244"/>
      <c r="BG587" s="244"/>
      <c r="BH587" s="244"/>
      <c r="BI587" s="244"/>
      <c r="BJ587" s="242"/>
      <c r="BK587" s="242"/>
      <c r="BL587" s="244"/>
      <c r="BM587" s="244"/>
      <c r="BN587" s="244"/>
      <c r="BO587" s="244"/>
      <c r="BP587" s="244"/>
      <c r="BQ587" s="244"/>
      <c r="BR587" s="244"/>
      <c r="BS587" s="244"/>
      <c r="BT587" s="244"/>
      <c r="BU587" s="242"/>
      <c r="BV587" s="244"/>
    </row>
    <row r="588" customFormat="false" ht="13.8" hidden="false" customHeight="false" outlineLevel="0" collapsed="false">
      <c r="A588" s="241"/>
      <c r="B588" s="242"/>
      <c r="C588" s="242"/>
      <c r="D588" s="242"/>
      <c r="E588" s="242"/>
      <c r="F588" s="242"/>
      <c r="G588" s="244"/>
      <c r="H588" s="244"/>
      <c r="I588" s="244"/>
      <c r="J588" s="245"/>
      <c r="K588" s="244"/>
      <c r="L588" s="244"/>
      <c r="M588" s="244"/>
      <c r="N588" s="244"/>
      <c r="O588" s="244"/>
      <c r="P588" s="244"/>
      <c r="Q588" s="244"/>
      <c r="R588" s="244"/>
      <c r="S588" s="244"/>
      <c r="T588" s="246"/>
      <c r="U588" s="246"/>
      <c r="V588" s="244"/>
      <c r="W588" s="247"/>
      <c r="X588" s="248"/>
      <c r="Y588" s="244"/>
      <c r="Z588" s="244"/>
      <c r="AA588" s="244"/>
      <c r="AB588" s="244"/>
      <c r="AC588" s="249"/>
      <c r="AD588" s="249"/>
      <c r="AE588" s="244"/>
      <c r="AF588" s="244"/>
      <c r="AG588" s="244"/>
      <c r="AH588" s="244"/>
      <c r="AI588" s="244"/>
      <c r="AJ588" s="244"/>
      <c r="AK588" s="250"/>
      <c r="AL588" s="244"/>
      <c r="AM588" s="244"/>
      <c r="AN588" s="244"/>
      <c r="AO588" s="251"/>
      <c r="AP588" s="244"/>
      <c r="AQ588" s="244"/>
      <c r="AR588" s="244"/>
      <c r="AS588" s="244"/>
      <c r="AT588" s="252"/>
      <c r="AU588" s="244"/>
      <c r="AV588" s="244"/>
      <c r="AW588" s="244"/>
      <c r="AX588" s="25"/>
      <c r="AY588" s="244"/>
      <c r="AZ588" s="244"/>
      <c r="BA588" s="244"/>
      <c r="BB588" s="244"/>
      <c r="BC588" s="244"/>
      <c r="BD588" s="244"/>
      <c r="BE588" s="244"/>
      <c r="BF588" s="244"/>
      <c r="BG588" s="244"/>
      <c r="BH588" s="244"/>
      <c r="BI588" s="244"/>
      <c r="BJ588" s="242"/>
      <c r="BK588" s="242"/>
      <c r="BL588" s="244"/>
      <c r="BM588" s="244"/>
      <c r="BN588" s="244"/>
      <c r="BO588" s="244"/>
      <c r="BP588" s="244"/>
      <c r="BQ588" s="244"/>
      <c r="BR588" s="244"/>
      <c r="BS588" s="244"/>
      <c r="BT588" s="244"/>
      <c r="BU588" s="242"/>
      <c r="BV588" s="244"/>
    </row>
    <row r="589" customFormat="false" ht="13.8" hidden="false" customHeight="false" outlineLevel="0" collapsed="false">
      <c r="A589" s="241"/>
      <c r="B589" s="242"/>
      <c r="C589" s="242"/>
      <c r="D589" s="242"/>
      <c r="E589" s="242"/>
      <c r="F589" s="242"/>
      <c r="G589" s="244"/>
      <c r="H589" s="244"/>
      <c r="I589" s="244"/>
      <c r="J589" s="245"/>
      <c r="K589" s="244"/>
      <c r="L589" s="244"/>
      <c r="M589" s="244"/>
      <c r="N589" s="244"/>
      <c r="O589" s="244"/>
      <c r="P589" s="244"/>
      <c r="Q589" s="244"/>
      <c r="R589" s="244"/>
      <c r="S589" s="244"/>
      <c r="T589" s="246"/>
      <c r="U589" s="246"/>
      <c r="V589" s="244"/>
      <c r="W589" s="247"/>
      <c r="X589" s="248"/>
      <c r="Y589" s="244"/>
      <c r="Z589" s="244"/>
      <c r="AA589" s="244"/>
      <c r="AB589" s="244"/>
      <c r="AC589" s="249"/>
      <c r="AD589" s="249"/>
      <c r="AE589" s="244"/>
      <c r="AF589" s="244"/>
      <c r="AG589" s="244"/>
      <c r="AH589" s="244"/>
      <c r="AI589" s="244"/>
      <c r="AJ589" s="244"/>
      <c r="AK589" s="250"/>
      <c r="AL589" s="244"/>
      <c r="AM589" s="244"/>
      <c r="AN589" s="244"/>
      <c r="AO589" s="251"/>
      <c r="AP589" s="244"/>
      <c r="AQ589" s="244"/>
      <c r="AR589" s="244"/>
      <c r="AS589" s="244"/>
      <c r="AT589" s="252"/>
      <c r="AU589" s="244"/>
      <c r="AV589" s="244"/>
      <c r="AW589" s="244"/>
      <c r="AX589" s="25"/>
      <c r="AY589" s="244"/>
      <c r="AZ589" s="244"/>
      <c r="BA589" s="244"/>
      <c r="BB589" s="244"/>
      <c r="BC589" s="244"/>
      <c r="BD589" s="244"/>
      <c r="BE589" s="244"/>
      <c r="BF589" s="244"/>
      <c r="BG589" s="244"/>
      <c r="BH589" s="244"/>
      <c r="BI589" s="244"/>
      <c r="BJ589" s="242"/>
      <c r="BK589" s="242"/>
      <c r="BL589" s="244"/>
      <c r="BM589" s="244"/>
      <c r="BN589" s="244"/>
      <c r="BO589" s="244"/>
      <c r="BP589" s="244"/>
      <c r="BQ589" s="244"/>
      <c r="BR589" s="244"/>
      <c r="BS589" s="244"/>
      <c r="BT589" s="244"/>
      <c r="BU589" s="242"/>
      <c r="BV589" s="244"/>
    </row>
    <row r="590" customFormat="false" ht="13.8" hidden="false" customHeight="false" outlineLevel="0" collapsed="false">
      <c r="A590" s="241"/>
      <c r="B590" s="242"/>
      <c r="C590" s="242"/>
      <c r="D590" s="242"/>
      <c r="E590" s="242"/>
      <c r="F590" s="242"/>
      <c r="G590" s="244"/>
      <c r="H590" s="244"/>
      <c r="I590" s="244"/>
      <c r="J590" s="245"/>
      <c r="K590" s="244"/>
      <c r="L590" s="244"/>
      <c r="M590" s="244"/>
      <c r="N590" s="244"/>
      <c r="O590" s="244"/>
      <c r="P590" s="244"/>
      <c r="Q590" s="244"/>
      <c r="R590" s="244"/>
      <c r="S590" s="244"/>
      <c r="T590" s="246"/>
      <c r="U590" s="246"/>
      <c r="V590" s="244"/>
      <c r="W590" s="247"/>
      <c r="X590" s="248"/>
      <c r="Y590" s="244"/>
      <c r="Z590" s="244"/>
      <c r="AA590" s="244"/>
      <c r="AB590" s="244"/>
      <c r="AC590" s="249"/>
      <c r="AD590" s="249"/>
      <c r="AE590" s="244"/>
      <c r="AF590" s="244"/>
      <c r="AG590" s="244"/>
      <c r="AH590" s="244"/>
      <c r="AI590" s="244"/>
      <c r="AJ590" s="244"/>
      <c r="AK590" s="250"/>
      <c r="AL590" s="244"/>
      <c r="AM590" s="244"/>
      <c r="AN590" s="244"/>
      <c r="AO590" s="251"/>
      <c r="AP590" s="244"/>
      <c r="AQ590" s="244"/>
      <c r="AR590" s="244"/>
      <c r="AS590" s="244"/>
      <c r="AT590" s="252"/>
      <c r="AU590" s="244"/>
      <c r="AV590" s="244"/>
      <c r="AW590" s="244"/>
      <c r="AX590" s="25"/>
      <c r="AY590" s="244"/>
      <c r="AZ590" s="244"/>
      <c r="BA590" s="244"/>
      <c r="BB590" s="244"/>
      <c r="BC590" s="244"/>
      <c r="BD590" s="244"/>
      <c r="BE590" s="244"/>
      <c r="BF590" s="244"/>
      <c r="BG590" s="244"/>
      <c r="BH590" s="244"/>
      <c r="BI590" s="244"/>
      <c r="BJ590" s="242"/>
      <c r="BK590" s="242"/>
      <c r="BL590" s="244"/>
      <c r="BM590" s="244"/>
      <c r="BN590" s="244"/>
      <c r="BO590" s="244"/>
      <c r="BP590" s="244"/>
      <c r="BQ590" s="244"/>
      <c r="BR590" s="244"/>
      <c r="BS590" s="244"/>
      <c r="BT590" s="244"/>
      <c r="BU590" s="242"/>
      <c r="BV590" s="244"/>
    </row>
    <row r="591" customFormat="false" ht="13.8" hidden="false" customHeight="false" outlineLevel="0" collapsed="false">
      <c r="A591" s="241"/>
      <c r="B591" s="242"/>
      <c r="C591" s="242"/>
      <c r="D591" s="242"/>
      <c r="E591" s="242"/>
      <c r="F591" s="242"/>
      <c r="G591" s="244"/>
      <c r="H591" s="244"/>
      <c r="I591" s="244"/>
      <c r="J591" s="245"/>
      <c r="K591" s="244"/>
      <c r="L591" s="244"/>
      <c r="M591" s="244"/>
      <c r="N591" s="244"/>
      <c r="O591" s="244"/>
      <c r="P591" s="244"/>
      <c r="Q591" s="244"/>
      <c r="R591" s="244"/>
      <c r="S591" s="244"/>
      <c r="T591" s="246"/>
      <c r="U591" s="246"/>
      <c r="V591" s="244"/>
      <c r="W591" s="247"/>
      <c r="X591" s="248"/>
      <c r="Y591" s="244"/>
      <c r="Z591" s="244"/>
      <c r="AA591" s="244"/>
      <c r="AB591" s="244"/>
      <c r="AC591" s="249"/>
      <c r="AD591" s="249"/>
      <c r="AE591" s="244"/>
      <c r="AF591" s="244"/>
      <c r="AG591" s="244"/>
      <c r="AH591" s="244"/>
      <c r="AI591" s="244"/>
      <c r="AJ591" s="244"/>
      <c r="AK591" s="250"/>
      <c r="AL591" s="244"/>
      <c r="AM591" s="244"/>
      <c r="AN591" s="244"/>
      <c r="AO591" s="251"/>
      <c r="AP591" s="244"/>
      <c r="AQ591" s="244"/>
      <c r="AR591" s="244"/>
      <c r="AS591" s="244"/>
      <c r="AT591" s="252"/>
      <c r="AU591" s="244"/>
      <c r="AV591" s="244"/>
      <c r="AW591" s="244"/>
      <c r="AX591" s="25"/>
      <c r="AY591" s="244"/>
      <c r="AZ591" s="244"/>
      <c r="BA591" s="244"/>
      <c r="BB591" s="244"/>
      <c r="BC591" s="244"/>
      <c r="BD591" s="244"/>
      <c r="BE591" s="244"/>
      <c r="BF591" s="244"/>
      <c r="BG591" s="244"/>
      <c r="BH591" s="244"/>
      <c r="BI591" s="244"/>
      <c r="BJ591" s="242"/>
      <c r="BK591" s="242"/>
      <c r="BL591" s="244"/>
      <c r="BM591" s="244"/>
      <c r="BN591" s="244"/>
      <c r="BO591" s="244"/>
      <c r="BP591" s="244"/>
      <c r="BQ591" s="244"/>
      <c r="BR591" s="244"/>
      <c r="BS591" s="244"/>
      <c r="BT591" s="244"/>
      <c r="BU591" s="242"/>
      <c r="BV591" s="244"/>
    </row>
    <row r="592" customFormat="false" ht="13.8" hidden="false" customHeight="false" outlineLevel="0" collapsed="false">
      <c r="A592" s="241"/>
      <c r="B592" s="242"/>
      <c r="C592" s="242"/>
      <c r="D592" s="242"/>
      <c r="E592" s="242"/>
      <c r="F592" s="242"/>
      <c r="G592" s="244"/>
      <c r="H592" s="244"/>
      <c r="I592" s="244"/>
      <c r="J592" s="245"/>
      <c r="K592" s="244"/>
      <c r="L592" s="244"/>
      <c r="M592" s="244"/>
      <c r="N592" s="244"/>
      <c r="O592" s="244"/>
      <c r="P592" s="244"/>
      <c r="Q592" s="244"/>
      <c r="R592" s="244"/>
      <c r="S592" s="244"/>
      <c r="T592" s="246"/>
      <c r="U592" s="246"/>
      <c r="V592" s="244"/>
      <c r="W592" s="247"/>
      <c r="X592" s="248"/>
      <c r="Y592" s="244"/>
      <c r="Z592" s="244"/>
      <c r="AA592" s="244"/>
      <c r="AB592" s="244"/>
      <c r="AC592" s="249"/>
      <c r="AD592" s="249"/>
      <c r="AE592" s="244"/>
      <c r="AF592" s="244"/>
      <c r="AG592" s="244"/>
      <c r="AH592" s="244"/>
      <c r="AI592" s="244"/>
      <c r="AJ592" s="244"/>
      <c r="AK592" s="250"/>
      <c r="AL592" s="244"/>
      <c r="AM592" s="244"/>
      <c r="AN592" s="244"/>
      <c r="AO592" s="251"/>
      <c r="AP592" s="244"/>
      <c r="AQ592" s="244"/>
      <c r="AR592" s="244"/>
      <c r="AS592" s="244"/>
      <c r="AT592" s="252"/>
      <c r="AU592" s="244"/>
      <c r="AV592" s="244"/>
      <c r="AW592" s="244"/>
      <c r="AX592" s="25"/>
      <c r="AY592" s="244"/>
      <c r="AZ592" s="244"/>
      <c r="BA592" s="244"/>
      <c r="BB592" s="244"/>
      <c r="BC592" s="244"/>
      <c r="BD592" s="244"/>
      <c r="BE592" s="244"/>
      <c r="BF592" s="244"/>
      <c r="BG592" s="244"/>
      <c r="BH592" s="244"/>
      <c r="BI592" s="244"/>
      <c r="BJ592" s="242"/>
      <c r="BK592" s="242"/>
      <c r="BL592" s="244"/>
      <c r="BM592" s="244"/>
      <c r="BN592" s="244"/>
      <c r="BO592" s="244"/>
      <c r="BP592" s="244"/>
      <c r="BQ592" s="244"/>
      <c r="BR592" s="244"/>
      <c r="BS592" s="244"/>
      <c r="BT592" s="244"/>
      <c r="BU592" s="242"/>
      <c r="BV592" s="244"/>
    </row>
    <row r="593" customFormat="false" ht="13.8" hidden="false" customHeight="false" outlineLevel="0" collapsed="false">
      <c r="A593" s="241"/>
      <c r="B593" s="242"/>
      <c r="C593" s="242"/>
      <c r="D593" s="242"/>
      <c r="E593" s="242"/>
      <c r="F593" s="242"/>
      <c r="G593" s="244"/>
      <c r="H593" s="244"/>
      <c r="I593" s="244"/>
      <c r="J593" s="245"/>
      <c r="K593" s="244"/>
      <c r="L593" s="244"/>
      <c r="M593" s="244"/>
      <c r="N593" s="244"/>
      <c r="O593" s="244"/>
      <c r="P593" s="244"/>
      <c r="Q593" s="244"/>
      <c r="R593" s="244"/>
      <c r="S593" s="244"/>
      <c r="T593" s="246"/>
      <c r="U593" s="246"/>
      <c r="V593" s="244"/>
      <c r="W593" s="247"/>
      <c r="X593" s="248"/>
      <c r="Y593" s="244"/>
      <c r="Z593" s="244"/>
      <c r="AA593" s="244"/>
      <c r="AB593" s="244"/>
      <c r="AC593" s="249"/>
      <c r="AD593" s="249"/>
      <c r="AE593" s="244"/>
      <c r="AF593" s="244"/>
      <c r="AG593" s="244"/>
      <c r="AH593" s="244"/>
      <c r="AI593" s="244"/>
      <c r="AJ593" s="244"/>
      <c r="AK593" s="250"/>
      <c r="AL593" s="244"/>
      <c r="AM593" s="244"/>
      <c r="AN593" s="244"/>
      <c r="AO593" s="251"/>
      <c r="AP593" s="244"/>
      <c r="AQ593" s="244"/>
      <c r="AR593" s="244"/>
      <c r="AS593" s="244"/>
      <c r="AT593" s="252"/>
      <c r="AU593" s="244"/>
      <c r="AV593" s="244"/>
      <c r="AW593" s="244"/>
      <c r="AX593" s="25"/>
      <c r="AY593" s="244"/>
      <c r="AZ593" s="244"/>
      <c r="BA593" s="244"/>
      <c r="BB593" s="244"/>
      <c r="BC593" s="244"/>
      <c r="BD593" s="244"/>
      <c r="BE593" s="244"/>
      <c r="BF593" s="244"/>
      <c r="BG593" s="244"/>
      <c r="BH593" s="244"/>
      <c r="BI593" s="244"/>
      <c r="BJ593" s="242"/>
      <c r="BK593" s="242"/>
      <c r="BL593" s="244"/>
      <c r="BM593" s="244"/>
      <c r="BN593" s="244"/>
      <c r="BO593" s="244"/>
      <c r="BP593" s="244"/>
      <c r="BQ593" s="244"/>
      <c r="BR593" s="244"/>
      <c r="BS593" s="244"/>
      <c r="BT593" s="244"/>
      <c r="BU593" s="242"/>
      <c r="BV593" s="244"/>
    </row>
    <row r="594" customFormat="false" ht="13.8" hidden="false" customHeight="false" outlineLevel="0" collapsed="false">
      <c r="A594" s="241"/>
      <c r="B594" s="242"/>
      <c r="C594" s="242"/>
      <c r="D594" s="242"/>
      <c r="E594" s="242"/>
      <c r="F594" s="242"/>
      <c r="G594" s="244"/>
      <c r="H594" s="244"/>
      <c r="I594" s="244"/>
      <c r="J594" s="245"/>
      <c r="K594" s="244"/>
      <c r="L594" s="244"/>
      <c r="M594" s="244"/>
      <c r="N594" s="244"/>
      <c r="O594" s="244"/>
      <c r="P594" s="244"/>
      <c r="Q594" s="244"/>
      <c r="R594" s="244"/>
      <c r="S594" s="244"/>
      <c r="T594" s="246"/>
      <c r="U594" s="246"/>
      <c r="V594" s="244"/>
      <c r="W594" s="247"/>
      <c r="X594" s="248"/>
      <c r="Y594" s="244"/>
      <c r="Z594" s="244"/>
      <c r="AA594" s="244"/>
      <c r="AB594" s="244"/>
      <c r="AC594" s="249"/>
      <c r="AD594" s="249"/>
      <c r="AE594" s="244"/>
      <c r="AF594" s="244"/>
      <c r="AG594" s="244"/>
      <c r="AH594" s="244"/>
      <c r="AI594" s="244"/>
      <c r="AJ594" s="244"/>
      <c r="AK594" s="250"/>
      <c r="AL594" s="244"/>
      <c r="AM594" s="244"/>
      <c r="AN594" s="244"/>
      <c r="AO594" s="251"/>
      <c r="AP594" s="244"/>
      <c r="AQ594" s="244"/>
      <c r="AR594" s="244"/>
      <c r="AS594" s="244"/>
      <c r="AT594" s="252"/>
      <c r="AU594" s="244"/>
      <c r="AV594" s="244"/>
      <c r="AW594" s="244"/>
      <c r="AX594" s="25"/>
      <c r="AY594" s="244"/>
      <c r="AZ594" s="244"/>
      <c r="BA594" s="244"/>
      <c r="BB594" s="244"/>
      <c r="BC594" s="244"/>
      <c r="BD594" s="244"/>
      <c r="BE594" s="244"/>
      <c r="BF594" s="244"/>
      <c r="BG594" s="244"/>
      <c r="BH594" s="244"/>
      <c r="BI594" s="244"/>
      <c r="BJ594" s="242"/>
      <c r="BK594" s="242"/>
      <c r="BL594" s="244"/>
      <c r="BM594" s="244"/>
      <c r="BN594" s="244"/>
      <c r="BO594" s="244"/>
      <c r="BP594" s="244"/>
      <c r="BQ594" s="244"/>
      <c r="BR594" s="244"/>
      <c r="BS594" s="244"/>
      <c r="BT594" s="244"/>
      <c r="BU594" s="242"/>
      <c r="BV594" s="244"/>
    </row>
    <row r="595" customFormat="false" ht="13.8" hidden="false" customHeight="false" outlineLevel="0" collapsed="false">
      <c r="A595" s="241"/>
      <c r="B595" s="242"/>
      <c r="C595" s="242"/>
      <c r="D595" s="242"/>
      <c r="E595" s="242"/>
      <c r="F595" s="242"/>
      <c r="G595" s="244"/>
      <c r="H595" s="244"/>
      <c r="I595" s="244"/>
      <c r="J595" s="245"/>
      <c r="K595" s="244"/>
      <c r="L595" s="244"/>
      <c r="M595" s="244"/>
      <c r="N595" s="244"/>
      <c r="O595" s="244"/>
      <c r="P595" s="244"/>
      <c r="Q595" s="244"/>
      <c r="R595" s="244"/>
      <c r="S595" s="244"/>
      <c r="T595" s="246"/>
      <c r="U595" s="246"/>
      <c r="V595" s="244"/>
      <c r="W595" s="247"/>
      <c r="X595" s="248"/>
      <c r="Y595" s="244"/>
      <c r="Z595" s="244"/>
      <c r="AA595" s="244"/>
      <c r="AB595" s="244"/>
      <c r="AC595" s="249"/>
      <c r="AD595" s="249"/>
      <c r="AE595" s="244"/>
      <c r="AF595" s="244"/>
      <c r="AG595" s="244"/>
      <c r="AH595" s="244"/>
      <c r="AI595" s="244"/>
      <c r="AJ595" s="244"/>
      <c r="AK595" s="250"/>
      <c r="AL595" s="244"/>
      <c r="AM595" s="244"/>
      <c r="AN595" s="244"/>
      <c r="AO595" s="251"/>
      <c r="AP595" s="244"/>
      <c r="AQ595" s="244"/>
      <c r="AR595" s="244"/>
      <c r="AS595" s="244"/>
      <c r="AT595" s="252"/>
      <c r="AU595" s="244"/>
      <c r="AV595" s="244"/>
      <c r="AW595" s="244"/>
      <c r="AX595" s="25"/>
      <c r="AY595" s="244"/>
      <c r="AZ595" s="244"/>
      <c r="BA595" s="244"/>
      <c r="BB595" s="244"/>
      <c r="BC595" s="244"/>
      <c r="BD595" s="244"/>
      <c r="BE595" s="244"/>
      <c r="BF595" s="244"/>
      <c r="BG595" s="244"/>
      <c r="BH595" s="244"/>
      <c r="BI595" s="244"/>
      <c r="BJ595" s="242"/>
      <c r="BK595" s="242"/>
      <c r="BL595" s="244"/>
      <c r="BM595" s="244"/>
      <c r="BN595" s="244"/>
      <c r="BO595" s="244"/>
      <c r="BP595" s="244"/>
      <c r="BQ595" s="244"/>
      <c r="BR595" s="244"/>
      <c r="BS595" s="244"/>
      <c r="BT595" s="244"/>
      <c r="BU595" s="242"/>
      <c r="BV595" s="244"/>
    </row>
    <row r="596" customFormat="false" ht="13.8" hidden="false" customHeight="false" outlineLevel="0" collapsed="false">
      <c r="A596" s="241"/>
      <c r="B596" s="242"/>
      <c r="C596" s="242"/>
      <c r="D596" s="242"/>
      <c r="E596" s="242"/>
      <c r="F596" s="242"/>
      <c r="G596" s="244"/>
      <c r="H596" s="244"/>
      <c r="I596" s="244"/>
      <c r="J596" s="245"/>
      <c r="K596" s="244"/>
      <c r="L596" s="244"/>
      <c r="M596" s="244"/>
      <c r="N596" s="244"/>
      <c r="O596" s="244"/>
      <c r="P596" s="244"/>
      <c r="Q596" s="244"/>
      <c r="R596" s="244"/>
      <c r="S596" s="244"/>
      <c r="T596" s="246"/>
      <c r="U596" s="246"/>
      <c r="V596" s="244"/>
      <c r="W596" s="247"/>
      <c r="X596" s="248"/>
      <c r="Y596" s="244"/>
      <c r="Z596" s="244"/>
      <c r="AA596" s="244"/>
      <c r="AB596" s="244"/>
      <c r="AC596" s="249"/>
      <c r="AD596" s="249"/>
      <c r="AE596" s="244"/>
      <c r="AF596" s="244"/>
      <c r="AG596" s="244"/>
      <c r="AH596" s="244"/>
      <c r="AI596" s="244"/>
      <c r="AJ596" s="244"/>
      <c r="AK596" s="250"/>
      <c r="AL596" s="244"/>
      <c r="AM596" s="244"/>
      <c r="AN596" s="244"/>
      <c r="AO596" s="251"/>
      <c r="AP596" s="244"/>
      <c r="AQ596" s="244"/>
      <c r="AR596" s="244"/>
      <c r="AS596" s="244"/>
      <c r="AT596" s="252"/>
      <c r="AU596" s="244"/>
      <c r="AV596" s="244"/>
      <c r="AW596" s="244"/>
      <c r="AX596" s="25"/>
      <c r="AY596" s="244"/>
      <c r="AZ596" s="244"/>
      <c r="BA596" s="244"/>
      <c r="BB596" s="244"/>
      <c r="BC596" s="244"/>
      <c r="BD596" s="244"/>
      <c r="BE596" s="244"/>
      <c r="BF596" s="244"/>
      <c r="BG596" s="244"/>
      <c r="BH596" s="244"/>
      <c r="BI596" s="244"/>
      <c r="BJ596" s="242"/>
      <c r="BK596" s="242"/>
      <c r="BL596" s="244"/>
      <c r="BM596" s="244"/>
      <c r="BN596" s="244"/>
      <c r="BO596" s="244"/>
      <c r="BP596" s="244"/>
      <c r="BQ596" s="244"/>
      <c r="BR596" s="244"/>
      <c r="BS596" s="244"/>
      <c r="BT596" s="244"/>
      <c r="BU596" s="242"/>
      <c r="BV596" s="244"/>
    </row>
    <row r="597" customFormat="false" ht="13.8" hidden="false" customHeight="false" outlineLevel="0" collapsed="false">
      <c r="A597" s="241"/>
      <c r="B597" s="242"/>
      <c r="C597" s="242"/>
      <c r="D597" s="242"/>
      <c r="E597" s="242"/>
      <c r="F597" s="242"/>
      <c r="G597" s="244"/>
      <c r="H597" s="244"/>
      <c r="I597" s="244"/>
      <c r="J597" s="245"/>
      <c r="K597" s="244"/>
      <c r="L597" s="244"/>
      <c r="M597" s="244"/>
      <c r="N597" s="244"/>
      <c r="O597" s="244"/>
      <c r="P597" s="244"/>
      <c r="Q597" s="244"/>
      <c r="R597" s="244"/>
      <c r="S597" s="244"/>
      <c r="T597" s="246"/>
      <c r="U597" s="246"/>
      <c r="V597" s="244"/>
      <c r="W597" s="247"/>
      <c r="X597" s="248"/>
      <c r="Y597" s="244"/>
      <c r="Z597" s="244"/>
      <c r="AA597" s="244"/>
      <c r="AB597" s="244"/>
      <c r="AC597" s="249"/>
      <c r="AD597" s="249"/>
      <c r="AE597" s="244"/>
      <c r="AF597" s="244"/>
      <c r="AG597" s="244"/>
      <c r="AH597" s="244"/>
      <c r="AI597" s="244"/>
      <c r="AJ597" s="244"/>
      <c r="AK597" s="250"/>
      <c r="AL597" s="244"/>
      <c r="AM597" s="244"/>
      <c r="AN597" s="244"/>
      <c r="AO597" s="251"/>
      <c r="AP597" s="244"/>
      <c r="AQ597" s="244"/>
      <c r="AR597" s="244"/>
      <c r="AS597" s="244"/>
      <c r="AT597" s="252"/>
      <c r="AU597" s="244"/>
      <c r="AV597" s="244"/>
      <c r="AW597" s="244"/>
      <c r="AX597" s="25"/>
      <c r="AY597" s="244"/>
      <c r="AZ597" s="244"/>
      <c r="BA597" s="244"/>
      <c r="BB597" s="244"/>
      <c r="BC597" s="244"/>
      <c r="BD597" s="244"/>
      <c r="BE597" s="244"/>
      <c r="BF597" s="244"/>
      <c r="BG597" s="244"/>
      <c r="BH597" s="244"/>
      <c r="BI597" s="244"/>
      <c r="BJ597" s="242"/>
      <c r="BK597" s="242"/>
      <c r="BL597" s="244"/>
      <c r="BM597" s="244"/>
      <c r="BN597" s="244"/>
      <c r="BO597" s="244"/>
      <c r="BP597" s="244"/>
      <c r="BQ597" s="244"/>
      <c r="BR597" s="244"/>
      <c r="BS597" s="244"/>
      <c r="BT597" s="244"/>
      <c r="BU597" s="242"/>
      <c r="BV597" s="244"/>
    </row>
    <row r="598" customFormat="false" ht="13.8" hidden="false" customHeight="false" outlineLevel="0" collapsed="false">
      <c r="A598" s="241"/>
      <c r="B598" s="242"/>
      <c r="C598" s="242"/>
      <c r="D598" s="242"/>
      <c r="E598" s="242"/>
      <c r="F598" s="242"/>
      <c r="G598" s="244"/>
      <c r="H598" s="244"/>
      <c r="I598" s="244"/>
      <c r="J598" s="245"/>
      <c r="K598" s="244"/>
      <c r="L598" s="244"/>
      <c r="M598" s="244"/>
      <c r="N598" s="244"/>
      <c r="O598" s="244"/>
      <c r="P598" s="244"/>
      <c r="Q598" s="244"/>
      <c r="R598" s="244"/>
      <c r="S598" s="244"/>
      <c r="T598" s="246"/>
      <c r="U598" s="246"/>
      <c r="V598" s="244"/>
      <c r="W598" s="247"/>
      <c r="X598" s="248"/>
      <c r="Y598" s="244"/>
      <c r="Z598" s="244"/>
      <c r="AA598" s="244"/>
      <c r="AB598" s="244"/>
      <c r="AC598" s="249"/>
      <c r="AD598" s="249"/>
      <c r="AE598" s="244"/>
      <c r="AF598" s="244"/>
      <c r="AG598" s="244"/>
      <c r="AH598" s="244"/>
      <c r="AI598" s="244"/>
      <c r="AJ598" s="244"/>
      <c r="AK598" s="250"/>
      <c r="AL598" s="244"/>
      <c r="AM598" s="244"/>
      <c r="AN598" s="244"/>
      <c r="AO598" s="251"/>
      <c r="AP598" s="244"/>
      <c r="AQ598" s="244"/>
      <c r="AR598" s="244"/>
      <c r="AS598" s="244"/>
      <c r="AT598" s="252"/>
      <c r="AU598" s="244"/>
      <c r="AV598" s="244"/>
      <c r="AW598" s="244"/>
      <c r="AX598" s="25"/>
      <c r="AY598" s="244"/>
      <c r="AZ598" s="244"/>
      <c r="BA598" s="244"/>
      <c r="BB598" s="244"/>
      <c r="BC598" s="244"/>
      <c r="BD598" s="244"/>
      <c r="BE598" s="244"/>
      <c r="BF598" s="244"/>
      <c r="BG598" s="244"/>
      <c r="BH598" s="244"/>
      <c r="BI598" s="244"/>
      <c r="BJ598" s="242"/>
      <c r="BK598" s="242"/>
      <c r="BL598" s="244"/>
      <c r="BM598" s="244"/>
      <c r="BN598" s="244"/>
      <c r="BO598" s="244"/>
      <c r="BP598" s="244"/>
      <c r="BQ598" s="244"/>
      <c r="BR598" s="244"/>
      <c r="BS598" s="244"/>
      <c r="BT598" s="244"/>
      <c r="BU598" s="242"/>
      <c r="BV598" s="244"/>
    </row>
    <row r="599" customFormat="false" ht="13.8" hidden="false" customHeight="false" outlineLevel="0" collapsed="false">
      <c r="A599" s="241"/>
      <c r="B599" s="242"/>
      <c r="C599" s="242"/>
      <c r="D599" s="242"/>
      <c r="E599" s="242"/>
      <c r="F599" s="242"/>
      <c r="G599" s="244"/>
      <c r="H599" s="244"/>
      <c r="I599" s="244"/>
      <c r="J599" s="245"/>
      <c r="K599" s="244"/>
      <c r="L599" s="244"/>
      <c r="M599" s="244"/>
      <c r="N599" s="244"/>
      <c r="O599" s="244"/>
      <c r="P599" s="244"/>
      <c r="Q599" s="244"/>
      <c r="R599" s="244"/>
      <c r="S599" s="244"/>
      <c r="T599" s="246"/>
      <c r="U599" s="246"/>
      <c r="V599" s="244"/>
      <c r="W599" s="247"/>
      <c r="X599" s="248"/>
      <c r="Y599" s="244"/>
      <c r="Z599" s="244"/>
      <c r="AA599" s="244"/>
      <c r="AB599" s="244"/>
      <c r="AC599" s="249"/>
      <c r="AD599" s="249"/>
      <c r="AE599" s="244"/>
      <c r="AF599" s="244"/>
      <c r="AG599" s="244"/>
      <c r="AH599" s="244"/>
      <c r="AI599" s="244"/>
      <c r="AJ599" s="244"/>
      <c r="AK599" s="250"/>
      <c r="AL599" s="244"/>
      <c r="AM599" s="244"/>
      <c r="AN599" s="244"/>
      <c r="AO599" s="251"/>
      <c r="AP599" s="244"/>
      <c r="AQ599" s="244"/>
      <c r="AR599" s="244"/>
      <c r="AS599" s="244"/>
      <c r="AT599" s="252"/>
      <c r="AU599" s="244"/>
      <c r="AV599" s="244"/>
      <c r="AW599" s="244"/>
      <c r="AX599" s="25"/>
      <c r="AY599" s="244"/>
      <c r="AZ599" s="244"/>
      <c r="BA599" s="244"/>
      <c r="BB599" s="244"/>
      <c r="BC599" s="244"/>
      <c r="BD599" s="244"/>
      <c r="BE599" s="244"/>
      <c r="BF599" s="244"/>
      <c r="BG599" s="244"/>
      <c r="BH599" s="244"/>
      <c r="BI599" s="244"/>
      <c r="BJ599" s="242"/>
      <c r="BK599" s="242"/>
      <c r="BL599" s="244"/>
      <c r="BM599" s="244"/>
      <c r="BN599" s="244"/>
      <c r="BO599" s="244"/>
      <c r="BP599" s="244"/>
      <c r="BQ599" s="244"/>
      <c r="BR599" s="244"/>
      <c r="BS599" s="244"/>
      <c r="BT599" s="244"/>
      <c r="BU599" s="242"/>
      <c r="BV599" s="244"/>
    </row>
    <row r="600" customFormat="false" ht="13.8" hidden="false" customHeight="false" outlineLevel="0" collapsed="false">
      <c r="A600" s="241"/>
      <c r="B600" s="242"/>
      <c r="C600" s="242"/>
      <c r="D600" s="242"/>
      <c r="E600" s="242"/>
      <c r="F600" s="242"/>
      <c r="G600" s="244"/>
      <c r="H600" s="244"/>
      <c r="I600" s="244"/>
      <c r="J600" s="245"/>
      <c r="K600" s="244"/>
      <c r="L600" s="244"/>
      <c r="M600" s="244"/>
      <c r="N600" s="244"/>
      <c r="O600" s="244"/>
      <c r="P600" s="244"/>
      <c r="Q600" s="244"/>
      <c r="R600" s="244"/>
      <c r="S600" s="244"/>
      <c r="T600" s="246"/>
      <c r="U600" s="246"/>
      <c r="V600" s="244"/>
      <c r="W600" s="247"/>
      <c r="X600" s="248"/>
      <c r="Y600" s="244"/>
      <c r="Z600" s="244"/>
      <c r="AA600" s="244"/>
      <c r="AB600" s="244"/>
      <c r="AC600" s="249"/>
      <c r="AD600" s="249"/>
      <c r="AE600" s="244"/>
      <c r="AF600" s="244"/>
      <c r="AG600" s="244"/>
      <c r="AH600" s="244"/>
      <c r="AI600" s="244"/>
      <c r="AJ600" s="244"/>
      <c r="AK600" s="250"/>
      <c r="AL600" s="244"/>
      <c r="AM600" s="244"/>
      <c r="AN600" s="244"/>
      <c r="AO600" s="251"/>
      <c r="AP600" s="244"/>
      <c r="AQ600" s="244"/>
      <c r="AR600" s="244"/>
      <c r="AS600" s="244"/>
      <c r="AT600" s="252"/>
      <c r="AU600" s="244"/>
      <c r="AV600" s="244"/>
      <c r="AW600" s="244"/>
      <c r="AX600" s="25"/>
      <c r="AY600" s="244"/>
      <c r="AZ600" s="244"/>
      <c r="BA600" s="244"/>
      <c r="BB600" s="244"/>
      <c r="BC600" s="244"/>
      <c r="BD600" s="244"/>
      <c r="BE600" s="244"/>
      <c r="BF600" s="244"/>
      <c r="BG600" s="244"/>
      <c r="BH600" s="244"/>
      <c r="BI600" s="244"/>
      <c r="BJ600" s="242"/>
      <c r="BK600" s="242"/>
      <c r="BL600" s="244"/>
      <c r="BM600" s="244"/>
      <c r="BN600" s="244"/>
      <c r="BO600" s="244"/>
      <c r="BP600" s="244"/>
      <c r="BQ600" s="244"/>
      <c r="BR600" s="244"/>
      <c r="BS600" s="244"/>
      <c r="BT600" s="244"/>
      <c r="BU600" s="242"/>
      <c r="BV600" s="244"/>
    </row>
    <row r="601" customFormat="false" ht="13.8" hidden="false" customHeight="false" outlineLevel="0" collapsed="false">
      <c r="A601" s="241"/>
      <c r="B601" s="242"/>
      <c r="C601" s="242"/>
      <c r="D601" s="242"/>
      <c r="E601" s="242"/>
      <c r="F601" s="242"/>
      <c r="G601" s="244"/>
      <c r="H601" s="244"/>
      <c r="I601" s="244"/>
      <c r="J601" s="245"/>
      <c r="K601" s="244"/>
      <c r="L601" s="244"/>
      <c r="M601" s="244"/>
      <c r="N601" s="244"/>
      <c r="O601" s="244"/>
      <c r="P601" s="244"/>
      <c r="Q601" s="244"/>
      <c r="R601" s="244"/>
      <c r="S601" s="244"/>
      <c r="T601" s="246"/>
      <c r="U601" s="246"/>
      <c r="V601" s="244"/>
      <c r="W601" s="247"/>
      <c r="X601" s="248"/>
      <c r="Y601" s="244"/>
      <c r="Z601" s="244"/>
      <c r="AA601" s="244"/>
      <c r="AB601" s="244"/>
      <c r="AC601" s="249"/>
      <c r="AD601" s="249"/>
      <c r="AE601" s="244"/>
      <c r="AF601" s="244"/>
      <c r="AG601" s="244"/>
      <c r="AH601" s="244"/>
      <c r="AI601" s="244"/>
      <c r="AJ601" s="244"/>
      <c r="AK601" s="250"/>
      <c r="AL601" s="244"/>
      <c r="AM601" s="244"/>
      <c r="AN601" s="244"/>
      <c r="AO601" s="251"/>
      <c r="AP601" s="244"/>
      <c r="AQ601" s="244"/>
      <c r="AR601" s="244"/>
      <c r="AS601" s="244"/>
      <c r="AT601" s="252"/>
      <c r="AU601" s="244"/>
      <c r="AV601" s="244"/>
      <c r="AW601" s="244"/>
      <c r="AX601" s="25"/>
      <c r="AY601" s="244"/>
      <c r="AZ601" s="244"/>
      <c r="BA601" s="244"/>
      <c r="BB601" s="244"/>
      <c r="BC601" s="244"/>
      <c r="BD601" s="244"/>
      <c r="BE601" s="244"/>
      <c r="BF601" s="244"/>
      <c r="BG601" s="244"/>
      <c r="BH601" s="244"/>
      <c r="BI601" s="244"/>
      <c r="BJ601" s="242"/>
      <c r="BK601" s="242"/>
      <c r="BL601" s="244"/>
      <c r="BM601" s="244"/>
      <c r="BN601" s="244"/>
      <c r="BO601" s="244"/>
      <c r="BP601" s="244"/>
      <c r="BQ601" s="244"/>
      <c r="BR601" s="244"/>
      <c r="BS601" s="244"/>
      <c r="BT601" s="244"/>
      <c r="BU601" s="242"/>
      <c r="BV601" s="244"/>
    </row>
    <row r="602" customFormat="false" ht="13.8" hidden="false" customHeight="false" outlineLevel="0" collapsed="false">
      <c r="A602" s="241"/>
      <c r="B602" s="242"/>
      <c r="C602" s="242"/>
      <c r="D602" s="242"/>
      <c r="E602" s="242"/>
      <c r="F602" s="242"/>
      <c r="G602" s="244"/>
      <c r="H602" s="244"/>
      <c r="I602" s="244"/>
      <c r="J602" s="245"/>
      <c r="K602" s="244"/>
      <c r="L602" s="244"/>
      <c r="M602" s="244"/>
      <c r="N602" s="244"/>
      <c r="O602" s="244"/>
      <c r="P602" s="244"/>
      <c r="Q602" s="244"/>
      <c r="R602" s="244"/>
      <c r="S602" s="244"/>
      <c r="T602" s="246"/>
      <c r="U602" s="246"/>
      <c r="V602" s="244"/>
      <c r="W602" s="247"/>
      <c r="X602" s="248"/>
      <c r="Y602" s="244"/>
      <c r="Z602" s="244"/>
      <c r="AA602" s="244"/>
      <c r="AB602" s="244"/>
      <c r="AC602" s="249"/>
      <c r="AD602" s="249"/>
      <c r="AE602" s="244"/>
      <c r="AF602" s="244"/>
      <c r="AG602" s="244"/>
      <c r="AH602" s="244"/>
      <c r="AI602" s="244"/>
      <c r="AJ602" s="244"/>
      <c r="AK602" s="250"/>
      <c r="AL602" s="244"/>
      <c r="AM602" s="244"/>
      <c r="AN602" s="244"/>
      <c r="AO602" s="251"/>
      <c r="AP602" s="244"/>
      <c r="AQ602" s="244"/>
      <c r="AR602" s="244"/>
      <c r="AS602" s="244"/>
      <c r="AT602" s="252"/>
      <c r="AU602" s="244"/>
      <c r="AV602" s="244"/>
      <c r="AW602" s="244"/>
      <c r="AX602" s="25"/>
      <c r="AY602" s="244"/>
      <c r="AZ602" s="244"/>
      <c r="BA602" s="244"/>
      <c r="BB602" s="244"/>
      <c r="BC602" s="244"/>
      <c r="BD602" s="244"/>
      <c r="BE602" s="244"/>
      <c r="BF602" s="244"/>
      <c r="BG602" s="244"/>
      <c r="BH602" s="244"/>
      <c r="BI602" s="244"/>
      <c r="BJ602" s="242"/>
      <c r="BK602" s="242"/>
      <c r="BL602" s="244"/>
      <c r="BM602" s="244"/>
      <c r="BN602" s="244"/>
      <c r="BO602" s="244"/>
      <c r="BP602" s="244"/>
      <c r="BQ602" s="244"/>
      <c r="BR602" s="244"/>
      <c r="BS602" s="244"/>
      <c r="BT602" s="244"/>
      <c r="BU602" s="242"/>
      <c r="BV602" s="244"/>
    </row>
    <row r="603" customFormat="false" ht="13.8" hidden="false" customHeight="false" outlineLevel="0" collapsed="false">
      <c r="A603" s="241"/>
      <c r="B603" s="242"/>
      <c r="C603" s="242"/>
      <c r="D603" s="242"/>
      <c r="E603" s="242"/>
      <c r="F603" s="242"/>
      <c r="G603" s="244"/>
      <c r="H603" s="244"/>
      <c r="I603" s="244"/>
      <c r="J603" s="245"/>
      <c r="K603" s="244"/>
      <c r="L603" s="244"/>
      <c r="M603" s="244"/>
      <c r="N603" s="244"/>
      <c r="O603" s="244"/>
      <c r="P603" s="244"/>
      <c r="Q603" s="244"/>
      <c r="R603" s="244"/>
      <c r="S603" s="244"/>
      <c r="T603" s="246"/>
      <c r="U603" s="246"/>
      <c r="V603" s="244"/>
      <c r="W603" s="247"/>
      <c r="X603" s="248"/>
      <c r="Y603" s="244"/>
      <c r="Z603" s="244"/>
      <c r="AA603" s="244"/>
      <c r="AB603" s="244"/>
      <c r="AC603" s="249"/>
      <c r="AD603" s="249"/>
      <c r="AE603" s="244"/>
      <c r="AF603" s="244"/>
      <c r="AG603" s="244"/>
      <c r="AH603" s="244"/>
      <c r="AI603" s="244"/>
      <c r="AJ603" s="244"/>
      <c r="AK603" s="250"/>
      <c r="AL603" s="244"/>
      <c r="AM603" s="244"/>
      <c r="AN603" s="244"/>
      <c r="AO603" s="251"/>
      <c r="AP603" s="244"/>
      <c r="AQ603" s="244"/>
      <c r="AR603" s="244"/>
      <c r="AS603" s="244"/>
      <c r="AT603" s="252"/>
      <c r="AU603" s="244"/>
      <c r="AV603" s="244"/>
      <c r="AW603" s="244"/>
      <c r="AX603" s="25"/>
      <c r="AY603" s="244"/>
      <c r="AZ603" s="244"/>
      <c r="BA603" s="244"/>
      <c r="BB603" s="244"/>
      <c r="BC603" s="244"/>
      <c r="BD603" s="244"/>
      <c r="BE603" s="244"/>
      <c r="BF603" s="244"/>
      <c r="BG603" s="244"/>
      <c r="BH603" s="244"/>
      <c r="BI603" s="244"/>
      <c r="BJ603" s="242"/>
      <c r="BK603" s="242"/>
      <c r="BL603" s="244"/>
      <c r="BM603" s="244"/>
      <c r="BN603" s="244"/>
      <c r="BO603" s="244"/>
      <c r="BP603" s="244"/>
      <c r="BQ603" s="244"/>
      <c r="BR603" s="244"/>
      <c r="BS603" s="244"/>
      <c r="BT603" s="244"/>
      <c r="BU603" s="242"/>
      <c r="BV603" s="244"/>
    </row>
    <row r="604" customFormat="false" ht="13.8" hidden="false" customHeight="false" outlineLevel="0" collapsed="false">
      <c r="A604" s="241"/>
      <c r="B604" s="242"/>
      <c r="C604" s="242"/>
      <c r="D604" s="242"/>
      <c r="E604" s="242"/>
      <c r="F604" s="242"/>
      <c r="G604" s="244"/>
      <c r="H604" s="244"/>
      <c r="I604" s="244"/>
      <c r="J604" s="245"/>
      <c r="K604" s="244"/>
      <c r="L604" s="244"/>
      <c r="M604" s="244"/>
      <c r="N604" s="244"/>
      <c r="O604" s="244"/>
      <c r="P604" s="244"/>
      <c r="Q604" s="244"/>
      <c r="R604" s="244"/>
      <c r="S604" s="244"/>
      <c r="T604" s="246"/>
      <c r="U604" s="246"/>
      <c r="V604" s="244"/>
      <c r="W604" s="247"/>
      <c r="X604" s="248"/>
      <c r="Y604" s="244"/>
      <c r="Z604" s="244"/>
      <c r="AA604" s="244"/>
      <c r="AB604" s="244"/>
      <c r="AC604" s="249"/>
      <c r="AD604" s="249"/>
      <c r="AE604" s="244"/>
      <c r="AF604" s="244"/>
      <c r="AG604" s="244"/>
      <c r="AH604" s="244"/>
      <c r="AI604" s="244"/>
      <c r="AJ604" s="244"/>
      <c r="AK604" s="250"/>
      <c r="AL604" s="244"/>
      <c r="AM604" s="244"/>
      <c r="AN604" s="244"/>
      <c r="AO604" s="251"/>
      <c r="AP604" s="244"/>
      <c r="AQ604" s="244"/>
      <c r="AR604" s="244"/>
      <c r="AS604" s="244"/>
      <c r="AT604" s="252"/>
      <c r="AU604" s="244"/>
      <c r="AV604" s="244"/>
      <c r="AW604" s="244"/>
      <c r="AX604" s="25"/>
      <c r="AY604" s="244"/>
      <c r="AZ604" s="244"/>
      <c r="BA604" s="244"/>
      <c r="BB604" s="244"/>
      <c r="BC604" s="244"/>
      <c r="BD604" s="244"/>
      <c r="BE604" s="244"/>
      <c r="BF604" s="244"/>
      <c r="BG604" s="244"/>
      <c r="BH604" s="244"/>
      <c r="BI604" s="244"/>
      <c r="BJ604" s="242"/>
      <c r="BK604" s="242"/>
      <c r="BL604" s="244"/>
      <c r="BM604" s="244"/>
      <c r="BN604" s="244"/>
      <c r="BO604" s="244"/>
      <c r="BP604" s="244"/>
      <c r="BQ604" s="244"/>
      <c r="BR604" s="244"/>
      <c r="BS604" s="244"/>
      <c r="BT604" s="244"/>
      <c r="BU604" s="242"/>
      <c r="BV604" s="244"/>
    </row>
    <row r="605" customFormat="false" ht="13.8" hidden="false" customHeight="false" outlineLevel="0" collapsed="false">
      <c r="A605" s="241"/>
      <c r="B605" s="242"/>
      <c r="C605" s="242"/>
      <c r="D605" s="242"/>
      <c r="E605" s="242"/>
      <c r="F605" s="242"/>
      <c r="G605" s="244"/>
      <c r="H605" s="244"/>
      <c r="I605" s="244"/>
      <c r="J605" s="245"/>
      <c r="K605" s="244"/>
      <c r="L605" s="244"/>
      <c r="M605" s="244"/>
      <c r="N605" s="244"/>
      <c r="O605" s="244"/>
      <c r="P605" s="244"/>
      <c r="Q605" s="244"/>
      <c r="R605" s="244"/>
      <c r="S605" s="244"/>
      <c r="T605" s="246"/>
      <c r="U605" s="246"/>
      <c r="V605" s="244"/>
      <c r="W605" s="247"/>
      <c r="X605" s="248"/>
      <c r="Y605" s="244"/>
      <c r="Z605" s="244"/>
      <c r="AA605" s="244"/>
      <c r="AB605" s="244"/>
      <c r="AC605" s="249"/>
      <c r="AD605" s="249"/>
      <c r="AE605" s="244"/>
      <c r="AF605" s="244"/>
      <c r="AG605" s="244"/>
      <c r="AH605" s="244"/>
      <c r="AI605" s="244"/>
      <c r="AJ605" s="244"/>
      <c r="AK605" s="250"/>
      <c r="AL605" s="244"/>
      <c r="AM605" s="244"/>
      <c r="AN605" s="244"/>
      <c r="AO605" s="251"/>
      <c r="AP605" s="244"/>
      <c r="AQ605" s="244"/>
      <c r="AR605" s="244"/>
      <c r="AS605" s="244"/>
      <c r="AT605" s="252"/>
      <c r="AU605" s="244"/>
      <c r="AV605" s="244"/>
      <c r="AW605" s="244"/>
      <c r="AX605" s="25"/>
      <c r="AY605" s="244"/>
      <c r="AZ605" s="244"/>
      <c r="BA605" s="244"/>
      <c r="BB605" s="244"/>
      <c r="BC605" s="244"/>
      <c r="BD605" s="244"/>
      <c r="BE605" s="244"/>
      <c r="BF605" s="244"/>
      <c r="BG605" s="244"/>
      <c r="BH605" s="244"/>
      <c r="BI605" s="244"/>
      <c r="BJ605" s="242"/>
      <c r="BK605" s="242"/>
      <c r="BL605" s="244"/>
      <c r="BM605" s="244"/>
      <c r="BN605" s="244"/>
      <c r="BO605" s="244"/>
      <c r="BP605" s="244"/>
      <c r="BQ605" s="244"/>
      <c r="BR605" s="244"/>
      <c r="BS605" s="244"/>
      <c r="BT605" s="244"/>
      <c r="BU605" s="242"/>
      <c r="BV605" s="244"/>
    </row>
    <row r="606" customFormat="false" ht="13.8" hidden="false" customHeight="false" outlineLevel="0" collapsed="false">
      <c r="A606" s="241"/>
      <c r="B606" s="242"/>
      <c r="C606" s="242"/>
      <c r="D606" s="242"/>
      <c r="E606" s="242"/>
      <c r="F606" s="242"/>
      <c r="G606" s="244"/>
      <c r="H606" s="244"/>
      <c r="I606" s="244"/>
      <c r="J606" s="245"/>
      <c r="K606" s="244"/>
      <c r="L606" s="244"/>
      <c r="M606" s="244"/>
      <c r="N606" s="244"/>
      <c r="O606" s="244"/>
      <c r="P606" s="244"/>
      <c r="Q606" s="244"/>
      <c r="R606" s="244"/>
      <c r="S606" s="244"/>
      <c r="T606" s="246"/>
      <c r="U606" s="246"/>
      <c r="V606" s="244"/>
      <c r="W606" s="247"/>
      <c r="X606" s="248"/>
      <c r="Y606" s="244"/>
      <c r="Z606" s="244"/>
      <c r="AA606" s="244"/>
      <c r="AB606" s="244"/>
      <c r="AC606" s="249"/>
      <c r="AD606" s="249"/>
      <c r="AE606" s="244"/>
      <c r="AF606" s="244"/>
      <c r="AG606" s="244"/>
      <c r="AH606" s="244"/>
      <c r="AI606" s="244"/>
      <c r="AJ606" s="244"/>
      <c r="AK606" s="250"/>
      <c r="AL606" s="244"/>
      <c r="AM606" s="244"/>
      <c r="AN606" s="244"/>
      <c r="AO606" s="251"/>
      <c r="AP606" s="244"/>
      <c r="AQ606" s="244"/>
      <c r="AR606" s="244"/>
      <c r="AS606" s="244"/>
      <c r="AT606" s="252"/>
      <c r="AU606" s="244"/>
      <c r="AV606" s="244"/>
      <c r="AW606" s="244"/>
      <c r="AX606" s="25"/>
      <c r="AY606" s="244"/>
      <c r="AZ606" s="244"/>
      <c r="BA606" s="244"/>
      <c r="BB606" s="244"/>
      <c r="BC606" s="244"/>
      <c r="BD606" s="244"/>
      <c r="BE606" s="244"/>
      <c r="BF606" s="244"/>
      <c r="BG606" s="244"/>
      <c r="BH606" s="244"/>
      <c r="BI606" s="244"/>
      <c r="BJ606" s="242"/>
      <c r="BK606" s="242"/>
      <c r="BL606" s="244"/>
      <c r="BM606" s="244"/>
      <c r="BN606" s="244"/>
      <c r="BO606" s="244"/>
      <c r="BP606" s="244"/>
      <c r="BQ606" s="244"/>
      <c r="BR606" s="244"/>
      <c r="BS606" s="244"/>
      <c r="BT606" s="244"/>
      <c r="BU606" s="242"/>
      <c r="BV606" s="244"/>
    </row>
    <row r="607" customFormat="false" ht="13.8" hidden="false" customHeight="false" outlineLevel="0" collapsed="false">
      <c r="A607" s="241"/>
      <c r="B607" s="242"/>
      <c r="C607" s="242"/>
      <c r="D607" s="242"/>
      <c r="E607" s="242"/>
      <c r="F607" s="242"/>
      <c r="G607" s="244"/>
      <c r="H607" s="244"/>
      <c r="I607" s="244"/>
      <c r="J607" s="245"/>
      <c r="K607" s="244"/>
      <c r="L607" s="244"/>
      <c r="M607" s="244"/>
      <c r="N607" s="244"/>
      <c r="O607" s="244"/>
      <c r="P607" s="244"/>
      <c r="Q607" s="244"/>
      <c r="R607" s="244"/>
      <c r="S607" s="244"/>
      <c r="T607" s="246"/>
      <c r="U607" s="246"/>
      <c r="V607" s="244"/>
      <c r="W607" s="247"/>
      <c r="X607" s="248"/>
      <c r="Y607" s="244"/>
      <c r="Z607" s="244"/>
      <c r="AA607" s="244"/>
      <c r="AB607" s="244"/>
      <c r="AC607" s="249"/>
      <c r="AD607" s="249"/>
      <c r="AE607" s="244"/>
      <c r="AF607" s="244"/>
      <c r="AG607" s="244"/>
      <c r="AH607" s="244"/>
      <c r="AI607" s="244"/>
      <c r="AJ607" s="244"/>
      <c r="AK607" s="250"/>
      <c r="AL607" s="244"/>
      <c r="AM607" s="244"/>
      <c r="AN607" s="244"/>
      <c r="AO607" s="251"/>
      <c r="AP607" s="244"/>
      <c r="AQ607" s="244"/>
      <c r="AR607" s="244"/>
      <c r="AS607" s="244"/>
      <c r="AT607" s="252"/>
      <c r="AU607" s="244"/>
      <c r="AV607" s="244"/>
      <c r="AW607" s="244"/>
      <c r="AX607" s="25"/>
      <c r="AY607" s="244"/>
      <c r="AZ607" s="244"/>
      <c r="BA607" s="244"/>
      <c r="BB607" s="244"/>
      <c r="BC607" s="244"/>
      <c r="BD607" s="244"/>
      <c r="BE607" s="244"/>
      <c r="BF607" s="244"/>
      <c r="BG607" s="244"/>
      <c r="BH607" s="244"/>
      <c r="BI607" s="244"/>
      <c r="BJ607" s="242"/>
      <c r="BK607" s="242"/>
      <c r="BL607" s="244"/>
      <c r="BM607" s="244"/>
      <c r="BN607" s="244"/>
      <c r="BO607" s="244"/>
      <c r="BP607" s="244"/>
      <c r="BQ607" s="244"/>
      <c r="BR607" s="244"/>
      <c r="BS607" s="244"/>
      <c r="BT607" s="244"/>
      <c r="BU607" s="242"/>
      <c r="BV607" s="244"/>
    </row>
    <row r="608" customFormat="false" ht="13.8" hidden="false" customHeight="false" outlineLevel="0" collapsed="false">
      <c r="A608" s="241"/>
      <c r="B608" s="242"/>
      <c r="C608" s="242"/>
      <c r="D608" s="242"/>
      <c r="E608" s="242"/>
      <c r="F608" s="242"/>
      <c r="G608" s="244"/>
      <c r="H608" s="244"/>
      <c r="I608" s="244"/>
      <c r="J608" s="245"/>
      <c r="K608" s="244"/>
      <c r="L608" s="244"/>
      <c r="M608" s="244"/>
      <c r="N608" s="244"/>
      <c r="O608" s="244"/>
      <c r="P608" s="244"/>
      <c r="Q608" s="244"/>
      <c r="R608" s="244"/>
      <c r="S608" s="244"/>
      <c r="T608" s="246"/>
      <c r="U608" s="246"/>
      <c r="V608" s="244"/>
      <c r="W608" s="247"/>
      <c r="X608" s="248"/>
      <c r="Y608" s="244"/>
      <c r="Z608" s="244"/>
      <c r="AA608" s="244"/>
      <c r="AB608" s="244"/>
      <c r="AC608" s="249"/>
      <c r="AD608" s="249"/>
      <c r="AE608" s="244"/>
      <c r="AF608" s="244"/>
      <c r="AG608" s="244"/>
      <c r="AH608" s="244"/>
      <c r="AI608" s="244"/>
      <c r="AJ608" s="244"/>
      <c r="AK608" s="250"/>
      <c r="AL608" s="244"/>
      <c r="AM608" s="244"/>
      <c r="AN608" s="244"/>
      <c r="AO608" s="251"/>
      <c r="AP608" s="244"/>
      <c r="AQ608" s="244"/>
      <c r="AR608" s="244"/>
      <c r="AS608" s="244"/>
      <c r="AT608" s="252"/>
      <c r="AU608" s="244"/>
      <c r="AV608" s="244"/>
      <c r="AW608" s="244"/>
      <c r="AX608" s="25"/>
      <c r="AY608" s="244"/>
      <c r="AZ608" s="244"/>
      <c r="BA608" s="244"/>
      <c r="BB608" s="244"/>
      <c r="BC608" s="244"/>
      <c r="BD608" s="244"/>
      <c r="BE608" s="244"/>
      <c r="BF608" s="244"/>
      <c r="BG608" s="244"/>
      <c r="BH608" s="244"/>
      <c r="BI608" s="244"/>
      <c r="BJ608" s="242"/>
      <c r="BK608" s="242"/>
      <c r="BL608" s="244"/>
      <c r="BM608" s="244"/>
      <c r="BN608" s="244"/>
      <c r="BO608" s="244"/>
      <c r="BP608" s="244"/>
      <c r="BQ608" s="244"/>
      <c r="BR608" s="244"/>
      <c r="BS608" s="244"/>
      <c r="BT608" s="244"/>
      <c r="BU608" s="242"/>
      <c r="BV608" s="244"/>
    </row>
    <row r="609" customFormat="false" ht="13.8" hidden="false" customHeight="false" outlineLevel="0" collapsed="false">
      <c r="A609" s="241"/>
      <c r="B609" s="242"/>
      <c r="C609" s="242"/>
      <c r="D609" s="242"/>
      <c r="E609" s="242"/>
      <c r="F609" s="242"/>
      <c r="G609" s="244"/>
      <c r="H609" s="244"/>
      <c r="I609" s="244"/>
      <c r="J609" s="245"/>
      <c r="K609" s="244"/>
      <c r="L609" s="244"/>
      <c r="M609" s="244"/>
      <c r="N609" s="244"/>
      <c r="O609" s="244"/>
      <c r="P609" s="244"/>
      <c r="Q609" s="244"/>
      <c r="R609" s="244"/>
      <c r="S609" s="244"/>
      <c r="T609" s="246"/>
      <c r="U609" s="246"/>
      <c r="V609" s="244"/>
      <c r="W609" s="247"/>
      <c r="X609" s="248"/>
      <c r="Y609" s="244"/>
      <c r="Z609" s="244"/>
      <c r="AA609" s="244"/>
      <c r="AB609" s="244"/>
      <c r="AC609" s="249"/>
      <c r="AD609" s="249"/>
      <c r="AE609" s="244"/>
      <c r="AF609" s="244"/>
      <c r="AG609" s="244"/>
      <c r="AH609" s="244"/>
      <c r="AI609" s="244"/>
      <c r="AJ609" s="244"/>
      <c r="AK609" s="250"/>
      <c r="AL609" s="244"/>
      <c r="AM609" s="244"/>
      <c r="AN609" s="244"/>
      <c r="AO609" s="251"/>
      <c r="AP609" s="244"/>
      <c r="AQ609" s="244"/>
      <c r="AR609" s="244"/>
      <c r="AS609" s="244"/>
      <c r="AT609" s="252"/>
      <c r="AU609" s="244"/>
      <c r="AV609" s="244"/>
      <c r="AW609" s="244"/>
      <c r="AX609" s="25"/>
      <c r="AY609" s="244"/>
      <c r="AZ609" s="244"/>
      <c r="BA609" s="244"/>
      <c r="BB609" s="244"/>
      <c r="BC609" s="244"/>
      <c r="BD609" s="244"/>
      <c r="BE609" s="244"/>
      <c r="BF609" s="244"/>
      <c r="BG609" s="244"/>
      <c r="BH609" s="244"/>
      <c r="BI609" s="244"/>
      <c r="BJ609" s="242"/>
      <c r="BK609" s="242"/>
      <c r="BL609" s="244"/>
      <c r="BM609" s="244"/>
      <c r="BN609" s="244"/>
      <c r="BO609" s="244"/>
      <c r="BP609" s="244"/>
      <c r="BQ609" s="244"/>
      <c r="BR609" s="244"/>
      <c r="BS609" s="244"/>
      <c r="BT609" s="244"/>
      <c r="BU609" s="242"/>
      <c r="BV609" s="244"/>
    </row>
    <row r="610" customFormat="false" ht="13.8" hidden="false" customHeight="false" outlineLevel="0" collapsed="false">
      <c r="A610" s="241"/>
      <c r="B610" s="242"/>
      <c r="C610" s="242"/>
      <c r="D610" s="242"/>
      <c r="E610" s="242"/>
      <c r="F610" s="242"/>
      <c r="G610" s="244"/>
      <c r="H610" s="244"/>
      <c r="I610" s="244"/>
      <c r="J610" s="245"/>
      <c r="K610" s="244"/>
      <c r="L610" s="244"/>
      <c r="M610" s="244"/>
      <c r="N610" s="244"/>
      <c r="O610" s="244"/>
      <c r="P610" s="244"/>
      <c r="Q610" s="244"/>
      <c r="R610" s="244"/>
      <c r="S610" s="244"/>
      <c r="T610" s="246"/>
      <c r="U610" s="246"/>
      <c r="V610" s="244"/>
      <c r="W610" s="247"/>
      <c r="X610" s="248"/>
      <c r="Y610" s="244"/>
      <c r="Z610" s="244"/>
      <c r="AA610" s="244"/>
      <c r="AB610" s="244"/>
      <c r="AC610" s="249"/>
      <c r="AD610" s="249"/>
      <c r="AE610" s="244"/>
      <c r="AF610" s="244"/>
      <c r="AG610" s="244"/>
      <c r="AH610" s="244"/>
      <c r="AI610" s="244"/>
      <c r="AJ610" s="244"/>
      <c r="AK610" s="250"/>
      <c r="AL610" s="244"/>
      <c r="AM610" s="244"/>
      <c r="AN610" s="244"/>
      <c r="AO610" s="251"/>
      <c r="AP610" s="244"/>
      <c r="AQ610" s="244"/>
      <c r="AR610" s="244"/>
      <c r="AS610" s="244"/>
      <c r="AT610" s="252"/>
      <c r="AU610" s="244"/>
      <c r="AV610" s="244"/>
      <c r="AW610" s="244"/>
      <c r="AX610" s="25"/>
      <c r="AY610" s="244"/>
      <c r="AZ610" s="244"/>
      <c r="BA610" s="244"/>
      <c r="BB610" s="244"/>
      <c r="BC610" s="244"/>
      <c r="BD610" s="244"/>
      <c r="BE610" s="244"/>
      <c r="BF610" s="244"/>
      <c r="BG610" s="244"/>
      <c r="BH610" s="244"/>
      <c r="BI610" s="244"/>
      <c r="BJ610" s="242"/>
      <c r="BK610" s="242"/>
      <c r="BL610" s="244"/>
      <c r="BM610" s="244"/>
      <c r="BN610" s="244"/>
      <c r="BO610" s="244"/>
      <c r="BP610" s="244"/>
      <c r="BQ610" s="244"/>
      <c r="BR610" s="244"/>
      <c r="BS610" s="244"/>
      <c r="BT610" s="244"/>
      <c r="BU610" s="242"/>
      <c r="BV610" s="244"/>
    </row>
    <row r="611" customFormat="false" ht="13.8" hidden="false" customHeight="false" outlineLevel="0" collapsed="false">
      <c r="A611" s="241"/>
      <c r="B611" s="242"/>
      <c r="C611" s="242"/>
      <c r="D611" s="242"/>
      <c r="E611" s="242"/>
      <c r="F611" s="242"/>
      <c r="G611" s="244"/>
      <c r="H611" s="244"/>
      <c r="I611" s="244"/>
      <c r="J611" s="245"/>
      <c r="K611" s="244"/>
      <c r="L611" s="244"/>
      <c r="M611" s="244"/>
      <c r="N611" s="244"/>
      <c r="O611" s="244"/>
      <c r="P611" s="244"/>
      <c r="Q611" s="244"/>
      <c r="R611" s="244"/>
      <c r="S611" s="244"/>
      <c r="T611" s="246"/>
      <c r="U611" s="246"/>
      <c r="V611" s="244"/>
      <c r="W611" s="247"/>
      <c r="X611" s="248"/>
      <c r="Y611" s="244"/>
      <c r="Z611" s="244"/>
      <c r="AA611" s="244"/>
      <c r="AB611" s="244"/>
      <c r="AC611" s="249"/>
      <c r="AD611" s="249"/>
      <c r="AE611" s="244"/>
      <c r="AF611" s="244"/>
      <c r="AG611" s="244"/>
      <c r="AH611" s="244"/>
      <c r="AI611" s="244"/>
      <c r="AJ611" s="244"/>
      <c r="AK611" s="250"/>
      <c r="AL611" s="244"/>
      <c r="AM611" s="244"/>
      <c r="AN611" s="244"/>
      <c r="AO611" s="251"/>
      <c r="AP611" s="244"/>
      <c r="AQ611" s="244"/>
      <c r="AR611" s="244"/>
      <c r="AS611" s="244"/>
      <c r="AT611" s="252"/>
      <c r="AU611" s="244"/>
      <c r="AV611" s="244"/>
      <c r="AW611" s="244"/>
      <c r="AX611" s="25"/>
      <c r="AY611" s="244"/>
      <c r="AZ611" s="244"/>
      <c r="BA611" s="244"/>
      <c r="BB611" s="244"/>
      <c r="BC611" s="244"/>
      <c r="BD611" s="244"/>
      <c r="BE611" s="244"/>
      <c r="BF611" s="244"/>
      <c r="BG611" s="244"/>
      <c r="BH611" s="244"/>
      <c r="BI611" s="244"/>
      <c r="BJ611" s="242"/>
      <c r="BK611" s="242"/>
      <c r="BL611" s="244"/>
      <c r="BM611" s="244"/>
      <c r="BN611" s="244"/>
      <c r="BO611" s="244"/>
      <c r="BP611" s="244"/>
      <c r="BQ611" s="244"/>
      <c r="BR611" s="244"/>
      <c r="BS611" s="244"/>
      <c r="BT611" s="244"/>
      <c r="BU611" s="242"/>
      <c r="BV611" s="244"/>
    </row>
    <row r="612" customFormat="false" ht="13.8" hidden="false" customHeight="false" outlineLevel="0" collapsed="false">
      <c r="A612" s="241"/>
      <c r="B612" s="242"/>
      <c r="C612" s="242"/>
      <c r="D612" s="242"/>
      <c r="E612" s="242"/>
      <c r="F612" s="242"/>
      <c r="G612" s="244"/>
      <c r="H612" s="244"/>
      <c r="I612" s="244"/>
      <c r="J612" s="245"/>
      <c r="K612" s="244"/>
      <c r="L612" s="244"/>
      <c r="M612" s="244"/>
      <c r="N612" s="244"/>
      <c r="O612" s="244"/>
      <c r="P612" s="244"/>
      <c r="Q612" s="244"/>
      <c r="R612" s="244"/>
      <c r="S612" s="244"/>
      <c r="T612" s="246"/>
      <c r="U612" s="246"/>
      <c r="V612" s="244"/>
      <c r="W612" s="247"/>
      <c r="X612" s="248"/>
      <c r="Y612" s="244"/>
      <c r="Z612" s="244"/>
      <c r="AA612" s="244"/>
      <c r="AB612" s="244"/>
      <c r="AC612" s="249"/>
      <c r="AD612" s="249"/>
      <c r="AE612" s="244"/>
      <c r="AF612" s="244"/>
      <c r="AG612" s="244"/>
      <c r="AH612" s="244"/>
      <c r="AI612" s="244"/>
      <c r="AJ612" s="244"/>
      <c r="AK612" s="250"/>
      <c r="AL612" s="244"/>
      <c r="AM612" s="244"/>
      <c r="AN612" s="244"/>
      <c r="AO612" s="251"/>
      <c r="AP612" s="244"/>
      <c r="AQ612" s="244"/>
      <c r="AR612" s="244"/>
      <c r="AS612" s="244"/>
      <c r="AT612" s="252"/>
      <c r="AU612" s="244"/>
      <c r="AV612" s="244"/>
      <c r="AW612" s="244"/>
      <c r="AX612" s="25"/>
      <c r="AY612" s="244"/>
      <c r="AZ612" s="244"/>
      <c r="BA612" s="244"/>
      <c r="BB612" s="244"/>
      <c r="BC612" s="244"/>
      <c r="BD612" s="244"/>
      <c r="BE612" s="244"/>
      <c r="BF612" s="244"/>
      <c r="BG612" s="244"/>
      <c r="BH612" s="244"/>
      <c r="BI612" s="244"/>
      <c r="BJ612" s="242"/>
      <c r="BK612" s="242"/>
      <c r="BL612" s="244"/>
      <c r="BM612" s="244"/>
      <c r="BN612" s="244"/>
      <c r="BO612" s="244"/>
      <c r="BP612" s="244"/>
      <c r="BQ612" s="244"/>
      <c r="BR612" s="244"/>
      <c r="BS612" s="244"/>
      <c r="BT612" s="244"/>
      <c r="BU612" s="242"/>
      <c r="BV612" s="244"/>
    </row>
    <row r="613" customFormat="false" ht="13.8" hidden="false" customHeight="false" outlineLevel="0" collapsed="false">
      <c r="A613" s="241"/>
      <c r="B613" s="242"/>
      <c r="C613" s="242"/>
      <c r="D613" s="242"/>
      <c r="E613" s="242"/>
      <c r="F613" s="242"/>
      <c r="G613" s="244"/>
      <c r="H613" s="244"/>
      <c r="I613" s="244"/>
      <c r="J613" s="245"/>
      <c r="K613" s="244"/>
      <c r="L613" s="244"/>
      <c r="M613" s="244"/>
      <c r="N613" s="244"/>
      <c r="O613" s="244"/>
      <c r="P613" s="244"/>
      <c r="Q613" s="244"/>
      <c r="R613" s="244"/>
      <c r="S613" s="244"/>
      <c r="T613" s="246"/>
      <c r="U613" s="246"/>
      <c r="V613" s="244"/>
      <c r="W613" s="247"/>
      <c r="X613" s="248"/>
      <c r="Y613" s="244"/>
      <c r="Z613" s="244"/>
      <c r="AA613" s="244"/>
      <c r="AB613" s="244"/>
      <c r="AC613" s="249"/>
      <c r="AD613" s="249"/>
      <c r="AE613" s="244"/>
      <c r="AF613" s="244"/>
      <c r="AG613" s="244"/>
      <c r="AH613" s="244"/>
      <c r="AI613" s="244"/>
      <c r="AJ613" s="244"/>
      <c r="AK613" s="250"/>
      <c r="AL613" s="244"/>
      <c r="AM613" s="244"/>
      <c r="AN613" s="244"/>
      <c r="AO613" s="251"/>
      <c r="AP613" s="244"/>
      <c r="AQ613" s="244"/>
      <c r="AR613" s="244"/>
      <c r="AS613" s="244"/>
      <c r="AT613" s="252"/>
      <c r="AU613" s="244"/>
      <c r="AV613" s="244"/>
      <c r="AW613" s="244"/>
      <c r="AX613" s="25"/>
      <c r="AY613" s="244"/>
      <c r="AZ613" s="244"/>
      <c r="BA613" s="244"/>
      <c r="BB613" s="244"/>
      <c r="BC613" s="244"/>
      <c r="BD613" s="244"/>
      <c r="BE613" s="244"/>
      <c r="BF613" s="244"/>
      <c r="BG613" s="244"/>
      <c r="BH613" s="244"/>
      <c r="BI613" s="244"/>
      <c r="BJ613" s="242"/>
      <c r="BK613" s="242"/>
      <c r="BL613" s="244"/>
      <c r="BM613" s="244"/>
      <c r="BN613" s="244"/>
      <c r="BO613" s="244"/>
      <c r="BP613" s="244"/>
      <c r="BQ613" s="244"/>
      <c r="BR613" s="244"/>
      <c r="BS613" s="244"/>
      <c r="BT613" s="244"/>
      <c r="BU613" s="242"/>
      <c r="BV613" s="244"/>
    </row>
    <row r="614" customFormat="false" ht="13.8" hidden="false" customHeight="false" outlineLevel="0" collapsed="false">
      <c r="A614" s="241"/>
      <c r="B614" s="242"/>
      <c r="C614" s="242"/>
      <c r="D614" s="242"/>
      <c r="E614" s="242"/>
      <c r="F614" s="242"/>
      <c r="G614" s="244"/>
      <c r="H614" s="244"/>
      <c r="I614" s="244"/>
      <c r="J614" s="245"/>
      <c r="K614" s="244"/>
      <c r="L614" s="244"/>
      <c r="M614" s="244"/>
      <c r="N614" s="244"/>
      <c r="O614" s="244"/>
      <c r="P614" s="244"/>
      <c r="Q614" s="244"/>
      <c r="R614" s="244"/>
      <c r="S614" s="244"/>
      <c r="T614" s="246"/>
      <c r="U614" s="246"/>
      <c r="V614" s="244"/>
      <c r="W614" s="247"/>
      <c r="X614" s="248"/>
      <c r="Y614" s="244"/>
      <c r="Z614" s="244"/>
      <c r="AA614" s="244"/>
      <c r="AB614" s="244"/>
      <c r="AC614" s="249"/>
      <c r="AD614" s="249"/>
      <c r="AE614" s="244"/>
      <c r="AF614" s="244"/>
      <c r="AG614" s="244"/>
      <c r="AH614" s="244"/>
      <c r="AI614" s="244"/>
      <c r="AJ614" s="244"/>
      <c r="AK614" s="250"/>
      <c r="AL614" s="244"/>
      <c r="AM614" s="244"/>
      <c r="AN614" s="244"/>
      <c r="AO614" s="251"/>
      <c r="AP614" s="244"/>
      <c r="AQ614" s="244"/>
      <c r="AR614" s="244"/>
      <c r="AS614" s="244"/>
      <c r="AT614" s="252"/>
      <c r="AU614" s="244"/>
      <c r="AV614" s="244"/>
      <c r="AW614" s="244"/>
      <c r="AX614" s="25"/>
      <c r="AY614" s="244"/>
      <c r="AZ614" s="244"/>
      <c r="BA614" s="244"/>
      <c r="BB614" s="244"/>
      <c r="BC614" s="244"/>
      <c r="BD614" s="244"/>
      <c r="BE614" s="244"/>
      <c r="BF614" s="244"/>
      <c r="BG614" s="244"/>
      <c r="BH614" s="244"/>
      <c r="BI614" s="244"/>
      <c r="BJ614" s="242"/>
      <c r="BK614" s="242"/>
      <c r="BL614" s="244"/>
      <c r="BM614" s="244"/>
      <c r="BN614" s="244"/>
      <c r="BO614" s="244"/>
      <c r="BP614" s="244"/>
      <c r="BQ614" s="244"/>
      <c r="BR614" s="244"/>
      <c r="BS614" s="244"/>
      <c r="BT614" s="244"/>
      <c r="BU614" s="242"/>
      <c r="BV614" s="244"/>
    </row>
    <row r="615" customFormat="false" ht="13.8" hidden="false" customHeight="false" outlineLevel="0" collapsed="false">
      <c r="A615" s="241"/>
      <c r="B615" s="242"/>
      <c r="C615" s="242"/>
      <c r="D615" s="242"/>
      <c r="E615" s="242"/>
      <c r="F615" s="242"/>
      <c r="G615" s="244"/>
      <c r="H615" s="244"/>
      <c r="I615" s="244"/>
      <c r="J615" s="245"/>
      <c r="K615" s="244"/>
      <c r="L615" s="244"/>
      <c r="M615" s="244"/>
      <c r="N615" s="244"/>
      <c r="O615" s="244"/>
      <c r="P615" s="244"/>
      <c r="Q615" s="244"/>
      <c r="R615" s="244"/>
      <c r="S615" s="244"/>
      <c r="T615" s="246"/>
      <c r="U615" s="246"/>
      <c r="V615" s="244"/>
      <c r="W615" s="247"/>
      <c r="X615" s="248"/>
      <c r="Y615" s="244"/>
      <c r="Z615" s="244"/>
      <c r="AA615" s="244"/>
      <c r="AB615" s="244"/>
      <c r="AC615" s="249"/>
      <c r="AD615" s="249"/>
      <c r="AE615" s="244"/>
      <c r="AF615" s="244"/>
      <c r="AG615" s="244"/>
      <c r="AH615" s="244"/>
      <c r="AI615" s="244"/>
      <c r="AJ615" s="244"/>
      <c r="AK615" s="250"/>
      <c r="AL615" s="244"/>
      <c r="AM615" s="244"/>
      <c r="AN615" s="244"/>
      <c r="AO615" s="251"/>
      <c r="AP615" s="244"/>
      <c r="AQ615" s="244"/>
      <c r="AR615" s="244"/>
      <c r="AS615" s="244"/>
      <c r="AT615" s="252"/>
      <c r="AU615" s="244"/>
      <c r="AV615" s="244"/>
      <c r="AW615" s="244"/>
      <c r="AX615" s="25"/>
      <c r="AY615" s="244"/>
      <c r="AZ615" s="244"/>
      <c r="BA615" s="244"/>
      <c r="BB615" s="244"/>
      <c r="BC615" s="244"/>
      <c r="BD615" s="244"/>
      <c r="BE615" s="244"/>
      <c r="BF615" s="244"/>
      <c r="BG615" s="244"/>
      <c r="BH615" s="244"/>
      <c r="BI615" s="244"/>
      <c r="BJ615" s="242"/>
      <c r="BK615" s="242"/>
      <c r="BL615" s="244"/>
      <c r="BM615" s="244"/>
      <c r="BN615" s="244"/>
      <c r="BO615" s="244"/>
      <c r="BP615" s="244"/>
      <c r="BQ615" s="244"/>
      <c r="BR615" s="244"/>
      <c r="BS615" s="244"/>
      <c r="BT615" s="244"/>
      <c r="BU615" s="242"/>
      <c r="BV615" s="244"/>
    </row>
    <row r="616" customFormat="false" ht="13.8" hidden="false" customHeight="false" outlineLevel="0" collapsed="false">
      <c r="A616" s="241"/>
      <c r="B616" s="242"/>
      <c r="C616" s="242"/>
      <c r="D616" s="242"/>
      <c r="E616" s="242"/>
      <c r="F616" s="242"/>
      <c r="G616" s="244"/>
      <c r="H616" s="244"/>
      <c r="I616" s="244"/>
      <c r="J616" s="245"/>
      <c r="K616" s="244"/>
      <c r="L616" s="244"/>
      <c r="M616" s="244"/>
      <c r="N616" s="244"/>
      <c r="O616" s="244"/>
      <c r="P616" s="244"/>
      <c r="Q616" s="244"/>
      <c r="R616" s="244"/>
      <c r="S616" s="244"/>
      <c r="T616" s="246"/>
      <c r="U616" s="246"/>
      <c r="V616" s="244"/>
      <c r="W616" s="247"/>
      <c r="X616" s="248"/>
      <c r="Y616" s="244"/>
      <c r="Z616" s="244"/>
      <c r="AA616" s="244"/>
      <c r="AB616" s="244"/>
      <c r="AC616" s="249"/>
      <c r="AD616" s="249"/>
      <c r="AE616" s="244"/>
      <c r="AF616" s="244"/>
      <c r="AG616" s="244"/>
      <c r="AH616" s="244"/>
      <c r="AI616" s="244"/>
      <c r="AJ616" s="244"/>
      <c r="AK616" s="250"/>
      <c r="AL616" s="244"/>
      <c r="AM616" s="244"/>
      <c r="AN616" s="244"/>
      <c r="AO616" s="251"/>
      <c r="AP616" s="244"/>
      <c r="AQ616" s="244"/>
      <c r="AR616" s="244"/>
      <c r="AS616" s="244"/>
      <c r="AT616" s="252"/>
      <c r="AU616" s="244"/>
      <c r="AV616" s="244"/>
      <c r="AW616" s="244"/>
      <c r="AX616" s="25"/>
      <c r="AY616" s="244"/>
      <c r="AZ616" s="244"/>
      <c r="BA616" s="244"/>
      <c r="BB616" s="244"/>
      <c r="BC616" s="244"/>
      <c r="BD616" s="244"/>
      <c r="BE616" s="244"/>
      <c r="BF616" s="244"/>
      <c r="BG616" s="244"/>
      <c r="BH616" s="244"/>
      <c r="BI616" s="244"/>
      <c r="BJ616" s="242"/>
      <c r="BK616" s="242"/>
      <c r="BL616" s="244"/>
      <c r="BM616" s="244"/>
      <c r="BN616" s="244"/>
      <c r="BO616" s="244"/>
      <c r="BP616" s="244"/>
      <c r="BQ616" s="244"/>
      <c r="BR616" s="244"/>
      <c r="BS616" s="244"/>
      <c r="BT616" s="244"/>
      <c r="BU616" s="242"/>
      <c r="BV616" s="244"/>
    </row>
    <row r="617" customFormat="false" ht="13.8" hidden="false" customHeight="false" outlineLevel="0" collapsed="false">
      <c r="A617" s="241"/>
      <c r="B617" s="242"/>
      <c r="C617" s="242"/>
      <c r="D617" s="242"/>
      <c r="E617" s="242"/>
      <c r="F617" s="242"/>
      <c r="G617" s="244"/>
      <c r="H617" s="244"/>
      <c r="I617" s="244"/>
      <c r="J617" s="245"/>
      <c r="K617" s="244"/>
      <c r="L617" s="244"/>
      <c r="M617" s="244"/>
      <c r="N617" s="244"/>
      <c r="O617" s="244"/>
      <c r="P617" s="244"/>
      <c r="Q617" s="244"/>
      <c r="R617" s="244"/>
      <c r="S617" s="244"/>
      <c r="T617" s="246"/>
      <c r="U617" s="246"/>
      <c r="V617" s="244"/>
      <c r="W617" s="247"/>
      <c r="X617" s="248"/>
      <c r="Y617" s="244"/>
      <c r="Z617" s="244"/>
      <c r="AA617" s="244"/>
      <c r="AB617" s="244"/>
      <c r="AC617" s="249"/>
      <c r="AD617" s="249"/>
      <c r="AE617" s="244"/>
      <c r="AF617" s="244"/>
      <c r="AG617" s="244"/>
      <c r="AH617" s="244"/>
      <c r="AI617" s="244"/>
      <c r="AJ617" s="244"/>
      <c r="AK617" s="250"/>
      <c r="AL617" s="244"/>
      <c r="AM617" s="244"/>
      <c r="AN617" s="244"/>
      <c r="AO617" s="251"/>
      <c r="AP617" s="244"/>
      <c r="AQ617" s="244"/>
      <c r="AR617" s="244"/>
      <c r="AS617" s="244"/>
      <c r="AT617" s="252"/>
      <c r="AU617" s="244"/>
      <c r="AV617" s="244"/>
      <c r="AW617" s="244"/>
      <c r="AX617" s="25"/>
      <c r="AY617" s="244"/>
      <c r="AZ617" s="244"/>
      <c r="BA617" s="244"/>
      <c r="BB617" s="244"/>
      <c r="BC617" s="244"/>
      <c r="BD617" s="244"/>
      <c r="BE617" s="244"/>
      <c r="BF617" s="244"/>
      <c r="BG617" s="244"/>
      <c r="BH617" s="244"/>
      <c r="BI617" s="244"/>
      <c r="BJ617" s="242"/>
      <c r="BK617" s="242"/>
      <c r="BL617" s="244"/>
      <c r="BM617" s="244"/>
      <c r="BN617" s="244"/>
      <c r="BO617" s="244"/>
      <c r="BP617" s="244"/>
      <c r="BQ617" s="244"/>
      <c r="BR617" s="244"/>
      <c r="BS617" s="244"/>
      <c r="BT617" s="244"/>
      <c r="BU617" s="242"/>
      <c r="BV617" s="244"/>
    </row>
    <row r="618" customFormat="false" ht="13.8" hidden="false" customHeight="false" outlineLevel="0" collapsed="false">
      <c r="A618" s="241"/>
      <c r="B618" s="242"/>
      <c r="C618" s="242"/>
      <c r="D618" s="242"/>
      <c r="E618" s="242"/>
      <c r="F618" s="242"/>
      <c r="G618" s="244"/>
      <c r="H618" s="244"/>
      <c r="I618" s="244"/>
      <c r="J618" s="245"/>
      <c r="K618" s="244"/>
      <c r="L618" s="244"/>
      <c r="M618" s="244"/>
      <c r="N618" s="244"/>
      <c r="O618" s="244"/>
      <c r="P618" s="244"/>
      <c r="Q618" s="244"/>
      <c r="R618" s="244"/>
      <c r="S618" s="244"/>
      <c r="T618" s="246"/>
      <c r="U618" s="246"/>
      <c r="V618" s="244"/>
      <c r="W618" s="247"/>
      <c r="X618" s="248"/>
      <c r="Y618" s="244"/>
      <c r="Z618" s="244"/>
      <c r="AA618" s="244"/>
      <c r="AB618" s="244"/>
      <c r="AC618" s="249"/>
      <c r="AD618" s="249"/>
      <c r="AE618" s="244"/>
      <c r="AF618" s="244"/>
      <c r="AG618" s="244"/>
      <c r="AH618" s="244"/>
      <c r="AI618" s="244"/>
      <c r="AJ618" s="244"/>
      <c r="AK618" s="250"/>
      <c r="AL618" s="244"/>
      <c r="AM618" s="244"/>
      <c r="AN618" s="244"/>
      <c r="AO618" s="251"/>
      <c r="AP618" s="244"/>
      <c r="AQ618" s="244"/>
      <c r="AR618" s="244"/>
      <c r="AS618" s="244"/>
      <c r="AT618" s="252"/>
      <c r="AU618" s="244"/>
      <c r="AV618" s="244"/>
      <c r="AW618" s="244"/>
      <c r="AX618" s="25"/>
      <c r="AY618" s="244"/>
      <c r="AZ618" s="244"/>
      <c r="BA618" s="244"/>
      <c r="BB618" s="244"/>
      <c r="BC618" s="244"/>
      <c r="BD618" s="244"/>
      <c r="BE618" s="244"/>
      <c r="BF618" s="244"/>
      <c r="BG618" s="244"/>
      <c r="BH618" s="244"/>
      <c r="BI618" s="244"/>
      <c r="BJ618" s="242"/>
      <c r="BK618" s="242"/>
      <c r="BL618" s="244"/>
      <c r="BM618" s="244"/>
      <c r="BN618" s="244"/>
      <c r="BO618" s="244"/>
      <c r="BP618" s="244"/>
      <c r="BQ618" s="244"/>
      <c r="BR618" s="244"/>
      <c r="BS618" s="244"/>
      <c r="BT618" s="244"/>
      <c r="BU618" s="242"/>
      <c r="BV618" s="244"/>
    </row>
    <row r="619" customFormat="false" ht="13.8" hidden="false" customHeight="false" outlineLevel="0" collapsed="false">
      <c r="A619" s="241"/>
      <c r="B619" s="242"/>
      <c r="C619" s="242"/>
      <c r="D619" s="242"/>
      <c r="E619" s="242"/>
      <c r="F619" s="242"/>
      <c r="G619" s="244"/>
      <c r="H619" s="244"/>
      <c r="I619" s="244"/>
      <c r="J619" s="245"/>
      <c r="K619" s="244"/>
      <c r="L619" s="244"/>
      <c r="M619" s="244"/>
      <c r="N619" s="244"/>
      <c r="O619" s="244"/>
      <c r="P619" s="244"/>
      <c r="Q619" s="244"/>
      <c r="R619" s="244"/>
      <c r="S619" s="244"/>
      <c r="T619" s="246"/>
      <c r="U619" s="246"/>
      <c r="V619" s="244"/>
      <c r="W619" s="247"/>
      <c r="X619" s="248"/>
      <c r="Y619" s="244"/>
      <c r="Z619" s="244"/>
      <c r="AA619" s="244"/>
      <c r="AB619" s="244"/>
      <c r="AC619" s="249"/>
      <c r="AD619" s="249"/>
      <c r="AE619" s="244"/>
      <c r="AF619" s="244"/>
      <c r="AG619" s="244"/>
      <c r="AH619" s="244"/>
      <c r="AI619" s="244"/>
      <c r="AJ619" s="244"/>
      <c r="AK619" s="250"/>
      <c r="AL619" s="244"/>
      <c r="AM619" s="244"/>
      <c r="AN619" s="244"/>
      <c r="AO619" s="251"/>
      <c r="AP619" s="244"/>
      <c r="AQ619" s="244"/>
      <c r="AR619" s="244"/>
      <c r="AS619" s="244"/>
      <c r="AT619" s="252"/>
      <c r="AU619" s="244"/>
      <c r="AV619" s="244"/>
      <c r="AW619" s="244"/>
      <c r="AX619" s="25"/>
      <c r="AY619" s="244"/>
      <c r="AZ619" s="244"/>
      <c r="BA619" s="244"/>
      <c r="BB619" s="244"/>
      <c r="BC619" s="244"/>
      <c r="BD619" s="244"/>
      <c r="BE619" s="244"/>
      <c r="BF619" s="244"/>
      <c r="BG619" s="244"/>
      <c r="BH619" s="244"/>
      <c r="BI619" s="244"/>
      <c r="BJ619" s="242"/>
      <c r="BK619" s="242"/>
      <c r="BL619" s="244"/>
      <c r="BM619" s="244"/>
      <c r="BN619" s="244"/>
      <c r="BO619" s="244"/>
      <c r="BP619" s="244"/>
      <c r="BQ619" s="244"/>
      <c r="BR619" s="244"/>
      <c r="BS619" s="244"/>
      <c r="BT619" s="244"/>
      <c r="BU619" s="242"/>
      <c r="BV619" s="244"/>
    </row>
    <row r="620" customFormat="false" ht="13.8" hidden="false" customHeight="false" outlineLevel="0" collapsed="false">
      <c r="A620" s="241"/>
      <c r="B620" s="242"/>
      <c r="C620" s="242"/>
      <c r="D620" s="242"/>
      <c r="E620" s="242"/>
      <c r="F620" s="242"/>
      <c r="G620" s="244"/>
      <c r="H620" s="244"/>
      <c r="I620" s="244"/>
      <c r="J620" s="245"/>
      <c r="K620" s="244"/>
      <c r="L620" s="244"/>
      <c r="M620" s="244"/>
      <c r="N620" s="244"/>
      <c r="O620" s="244"/>
      <c r="P620" s="244"/>
      <c r="Q620" s="244"/>
      <c r="R620" s="244"/>
      <c r="S620" s="244"/>
      <c r="T620" s="246"/>
      <c r="U620" s="246"/>
      <c r="V620" s="244"/>
      <c r="W620" s="247"/>
      <c r="X620" s="248"/>
      <c r="Y620" s="244"/>
      <c r="Z620" s="244"/>
      <c r="AA620" s="244"/>
      <c r="AB620" s="244"/>
      <c r="AC620" s="249"/>
      <c r="AD620" s="249"/>
      <c r="AE620" s="244"/>
      <c r="AF620" s="244"/>
      <c r="AG620" s="244"/>
      <c r="AH620" s="244"/>
      <c r="AI620" s="244"/>
      <c r="AJ620" s="244"/>
      <c r="AK620" s="250"/>
      <c r="AL620" s="244"/>
      <c r="AM620" s="244"/>
      <c r="AN620" s="244"/>
      <c r="AO620" s="251"/>
      <c r="AP620" s="244"/>
      <c r="AQ620" s="244"/>
      <c r="AR620" s="244"/>
      <c r="AS620" s="244"/>
      <c r="AT620" s="252"/>
      <c r="AU620" s="244"/>
      <c r="AV620" s="244"/>
      <c r="AW620" s="244"/>
      <c r="AX620" s="25"/>
      <c r="AY620" s="244"/>
      <c r="AZ620" s="244"/>
      <c r="BA620" s="244"/>
      <c r="BB620" s="244"/>
      <c r="BC620" s="244"/>
      <c r="BD620" s="244"/>
      <c r="BE620" s="244"/>
      <c r="BF620" s="244"/>
      <c r="BG620" s="244"/>
      <c r="BH620" s="244"/>
      <c r="BI620" s="244"/>
      <c r="BJ620" s="242"/>
      <c r="BK620" s="242"/>
      <c r="BL620" s="244"/>
      <c r="BM620" s="244"/>
      <c r="BN620" s="244"/>
      <c r="BO620" s="244"/>
      <c r="BP620" s="244"/>
      <c r="BQ620" s="244"/>
      <c r="BR620" s="244"/>
      <c r="BS620" s="244"/>
      <c r="BT620" s="244"/>
      <c r="BU620" s="242"/>
      <c r="BV620" s="244"/>
    </row>
    <row r="621" customFormat="false" ht="13.8" hidden="false" customHeight="false" outlineLevel="0" collapsed="false">
      <c r="A621" s="241"/>
      <c r="B621" s="242"/>
      <c r="C621" s="242"/>
      <c r="D621" s="242"/>
      <c r="E621" s="242"/>
      <c r="F621" s="242"/>
      <c r="G621" s="244"/>
      <c r="H621" s="244"/>
      <c r="I621" s="244"/>
      <c r="J621" s="245"/>
      <c r="K621" s="244"/>
      <c r="L621" s="244"/>
      <c r="M621" s="244"/>
      <c r="N621" s="244"/>
      <c r="O621" s="244"/>
      <c r="P621" s="244"/>
      <c r="Q621" s="244"/>
      <c r="R621" s="244"/>
      <c r="S621" s="244"/>
      <c r="T621" s="246"/>
      <c r="U621" s="246"/>
      <c r="V621" s="244"/>
      <c r="W621" s="247"/>
      <c r="X621" s="248"/>
      <c r="Y621" s="244"/>
      <c r="Z621" s="244"/>
      <c r="AA621" s="244"/>
      <c r="AB621" s="244"/>
      <c r="AC621" s="249"/>
      <c r="AD621" s="249"/>
      <c r="AE621" s="244"/>
      <c r="AF621" s="244"/>
      <c r="AG621" s="244"/>
      <c r="AH621" s="244"/>
      <c r="AI621" s="244"/>
      <c r="AJ621" s="244"/>
      <c r="AK621" s="250"/>
      <c r="AL621" s="244"/>
      <c r="AM621" s="244"/>
      <c r="AN621" s="244"/>
      <c r="AO621" s="251"/>
      <c r="AP621" s="244"/>
      <c r="AQ621" s="244"/>
      <c r="AR621" s="244"/>
      <c r="AS621" s="244"/>
      <c r="AT621" s="252"/>
      <c r="AU621" s="244"/>
      <c r="AV621" s="244"/>
      <c r="AW621" s="244"/>
      <c r="AX621" s="25"/>
      <c r="AY621" s="244"/>
      <c r="AZ621" s="244"/>
      <c r="BA621" s="244"/>
      <c r="BB621" s="244"/>
      <c r="BC621" s="244"/>
      <c r="BD621" s="244"/>
      <c r="BE621" s="244"/>
      <c r="BF621" s="244"/>
      <c r="BG621" s="244"/>
      <c r="BH621" s="244"/>
      <c r="BI621" s="244"/>
      <c r="BJ621" s="242"/>
      <c r="BK621" s="242"/>
      <c r="BL621" s="244"/>
      <c r="BM621" s="244"/>
      <c r="BN621" s="244"/>
      <c r="BO621" s="244"/>
      <c r="BP621" s="244"/>
      <c r="BQ621" s="244"/>
      <c r="BR621" s="244"/>
      <c r="BS621" s="244"/>
      <c r="BT621" s="244"/>
      <c r="BU621" s="242"/>
      <c r="BV621" s="244"/>
    </row>
    <row r="622" customFormat="false" ht="13.8" hidden="false" customHeight="false" outlineLevel="0" collapsed="false">
      <c r="A622" s="241"/>
      <c r="B622" s="242"/>
      <c r="C622" s="242"/>
      <c r="D622" s="242"/>
      <c r="E622" s="242"/>
      <c r="F622" s="242"/>
      <c r="G622" s="244"/>
      <c r="H622" s="244"/>
      <c r="I622" s="244"/>
      <c r="J622" s="245"/>
      <c r="K622" s="244"/>
      <c r="L622" s="244"/>
      <c r="M622" s="244"/>
      <c r="N622" s="244"/>
      <c r="O622" s="244"/>
      <c r="P622" s="244"/>
      <c r="Q622" s="244"/>
      <c r="R622" s="244"/>
      <c r="S622" s="244"/>
      <c r="T622" s="246"/>
      <c r="U622" s="246"/>
      <c r="V622" s="244"/>
      <c r="W622" s="247"/>
      <c r="X622" s="248"/>
      <c r="Y622" s="244"/>
      <c r="Z622" s="244"/>
      <c r="AA622" s="244"/>
      <c r="AB622" s="244"/>
      <c r="AC622" s="249"/>
      <c r="AD622" s="249"/>
      <c r="AE622" s="244"/>
      <c r="AF622" s="244"/>
      <c r="AG622" s="244"/>
      <c r="AH622" s="244"/>
      <c r="AI622" s="244"/>
      <c r="AJ622" s="244"/>
      <c r="AK622" s="250"/>
      <c r="AL622" s="244"/>
      <c r="AM622" s="244"/>
      <c r="AN622" s="244"/>
      <c r="AO622" s="251"/>
      <c r="AP622" s="244"/>
      <c r="AQ622" s="244"/>
      <c r="AR622" s="244"/>
      <c r="AS622" s="244"/>
      <c r="AT622" s="252"/>
      <c r="AU622" s="244"/>
      <c r="AV622" s="244"/>
      <c r="AW622" s="244"/>
      <c r="AX622" s="25"/>
      <c r="AY622" s="244"/>
      <c r="AZ622" s="244"/>
      <c r="BA622" s="244"/>
      <c r="BB622" s="244"/>
      <c r="BC622" s="244"/>
      <c r="BD622" s="244"/>
      <c r="BE622" s="244"/>
      <c r="BF622" s="244"/>
      <c r="BG622" s="244"/>
      <c r="BH622" s="244"/>
      <c r="BI622" s="244"/>
      <c r="BJ622" s="242"/>
      <c r="BK622" s="242"/>
      <c r="BL622" s="244"/>
      <c r="BM622" s="244"/>
      <c r="BN622" s="244"/>
      <c r="BO622" s="244"/>
      <c r="BP622" s="244"/>
      <c r="BQ622" s="244"/>
      <c r="BR622" s="244"/>
      <c r="BS622" s="244"/>
      <c r="BT622" s="244"/>
      <c r="BU622" s="242"/>
      <c r="BV622" s="244"/>
    </row>
    <row r="623" customFormat="false" ht="13.8" hidden="false" customHeight="false" outlineLevel="0" collapsed="false">
      <c r="A623" s="241"/>
      <c r="B623" s="242"/>
      <c r="C623" s="242"/>
      <c r="D623" s="242"/>
      <c r="E623" s="242"/>
      <c r="F623" s="242"/>
      <c r="G623" s="244"/>
      <c r="H623" s="244"/>
      <c r="I623" s="244"/>
      <c r="J623" s="245"/>
      <c r="K623" s="244"/>
      <c r="L623" s="244"/>
      <c r="M623" s="244"/>
      <c r="N623" s="244"/>
      <c r="O623" s="244"/>
      <c r="P623" s="244"/>
      <c r="Q623" s="244"/>
      <c r="R623" s="244"/>
      <c r="S623" s="244"/>
      <c r="T623" s="246"/>
      <c r="U623" s="246"/>
      <c r="V623" s="244"/>
      <c r="W623" s="247"/>
      <c r="X623" s="248"/>
      <c r="Y623" s="244"/>
      <c r="Z623" s="244"/>
      <c r="AA623" s="244"/>
      <c r="AB623" s="244"/>
      <c r="AC623" s="249"/>
      <c r="AD623" s="249"/>
      <c r="AE623" s="244"/>
      <c r="AF623" s="244"/>
      <c r="AG623" s="244"/>
      <c r="AH623" s="244"/>
      <c r="AI623" s="244"/>
      <c r="AJ623" s="244"/>
      <c r="AK623" s="250"/>
      <c r="AL623" s="244"/>
      <c r="AM623" s="244"/>
      <c r="AN623" s="244"/>
      <c r="AO623" s="251"/>
      <c r="AP623" s="244"/>
      <c r="AQ623" s="244"/>
      <c r="AR623" s="244"/>
      <c r="AS623" s="244"/>
      <c r="AT623" s="252"/>
      <c r="AU623" s="244"/>
      <c r="AV623" s="244"/>
      <c r="AW623" s="244"/>
      <c r="AX623" s="25"/>
      <c r="AY623" s="244"/>
      <c r="AZ623" s="244"/>
      <c r="BA623" s="244"/>
      <c r="BB623" s="244"/>
      <c r="BC623" s="244"/>
      <c r="BD623" s="244"/>
      <c r="BE623" s="244"/>
      <c r="BF623" s="244"/>
      <c r="BG623" s="244"/>
      <c r="BH623" s="244"/>
      <c r="BI623" s="244"/>
      <c r="BJ623" s="242"/>
      <c r="BK623" s="242"/>
      <c r="BL623" s="244"/>
      <c r="BM623" s="244"/>
      <c r="BN623" s="244"/>
      <c r="BO623" s="244"/>
      <c r="BP623" s="244"/>
      <c r="BQ623" s="244"/>
      <c r="BR623" s="244"/>
      <c r="BS623" s="244"/>
      <c r="BT623" s="244"/>
      <c r="BU623" s="242"/>
      <c r="BV623" s="244"/>
    </row>
    <row r="624" customFormat="false" ht="13.8" hidden="false" customHeight="false" outlineLevel="0" collapsed="false">
      <c r="A624" s="241"/>
      <c r="B624" s="242"/>
      <c r="C624" s="242"/>
      <c r="D624" s="242"/>
      <c r="E624" s="242"/>
      <c r="F624" s="242"/>
      <c r="G624" s="244"/>
      <c r="H624" s="244"/>
      <c r="I624" s="244"/>
      <c r="J624" s="245"/>
      <c r="K624" s="244"/>
      <c r="L624" s="244"/>
      <c r="M624" s="244"/>
      <c r="N624" s="244"/>
      <c r="O624" s="244"/>
      <c r="P624" s="244"/>
      <c r="Q624" s="244"/>
      <c r="R624" s="244"/>
      <c r="S624" s="244"/>
      <c r="T624" s="246"/>
      <c r="U624" s="246"/>
      <c r="V624" s="244"/>
      <c r="W624" s="247"/>
      <c r="X624" s="248"/>
      <c r="Y624" s="244"/>
      <c r="Z624" s="244"/>
      <c r="AA624" s="244"/>
      <c r="AB624" s="244"/>
      <c r="AC624" s="249"/>
      <c r="AD624" s="249"/>
      <c r="AE624" s="244"/>
      <c r="AF624" s="244"/>
      <c r="AG624" s="244"/>
      <c r="AH624" s="244"/>
      <c r="AI624" s="244"/>
      <c r="AJ624" s="244"/>
      <c r="AK624" s="250"/>
      <c r="AL624" s="244"/>
      <c r="AM624" s="244"/>
      <c r="AN624" s="244"/>
      <c r="AO624" s="251"/>
      <c r="AP624" s="244"/>
      <c r="AQ624" s="244"/>
      <c r="AR624" s="244"/>
      <c r="AS624" s="244"/>
      <c r="AT624" s="252"/>
      <c r="AU624" s="244"/>
      <c r="AV624" s="244"/>
      <c r="AW624" s="244"/>
      <c r="AX624" s="25"/>
      <c r="AY624" s="244"/>
      <c r="AZ624" s="244"/>
      <c r="BA624" s="244"/>
      <c r="BB624" s="244"/>
      <c r="BC624" s="244"/>
      <c r="BD624" s="244"/>
      <c r="BE624" s="244"/>
      <c r="BF624" s="244"/>
      <c r="BG624" s="244"/>
      <c r="BH624" s="244"/>
      <c r="BI624" s="244"/>
      <c r="BJ624" s="242"/>
      <c r="BK624" s="242"/>
      <c r="BL624" s="244"/>
      <c r="BM624" s="244"/>
      <c r="BN624" s="244"/>
      <c r="BO624" s="244"/>
      <c r="BP624" s="244"/>
      <c r="BQ624" s="244"/>
      <c r="BR624" s="244"/>
      <c r="BS624" s="244"/>
      <c r="BT624" s="244"/>
      <c r="BU624" s="242"/>
      <c r="BV624" s="244"/>
    </row>
    <row r="625" customFormat="false" ht="13.8" hidden="false" customHeight="false" outlineLevel="0" collapsed="false">
      <c r="A625" s="241"/>
      <c r="B625" s="242"/>
      <c r="C625" s="242"/>
      <c r="D625" s="242"/>
      <c r="E625" s="242"/>
      <c r="F625" s="242"/>
      <c r="G625" s="244"/>
      <c r="H625" s="244"/>
      <c r="I625" s="244"/>
      <c r="J625" s="245"/>
      <c r="K625" s="244"/>
      <c r="L625" s="244"/>
      <c r="M625" s="244"/>
      <c r="N625" s="244"/>
      <c r="O625" s="244"/>
      <c r="P625" s="244"/>
      <c r="Q625" s="244"/>
      <c r="R625" s="244"/>
      <c r="S625" s="244"/>
      <c r="T625" s="246"/>
      <c r="U625" s="246"/>
      <c r="V625" s="244"/>
      <c r="W625" s="247"/>
      <c r="X625" s="248"/>
      <c r="Y625" s="244"/>
      <c r="Z625" s="244"/>
      <c r="AA625" s="244"/>
      <c r="AB625" s="244"/>
      <c r="AC625" s="249"/>
      <c r="AD625" s="249"/>
      <c r="AE625" s="244"/>
      <c r="AF625" s="244"/>
      <c r="AG625" s="244"/>
      <c r="AH625" s="244"/>
      <c r="AI625" s="244"/>
      <c r="AJ625" s="244"/>
      <c r="AK625" s="250"/>
      <c r="AL625" s="244"/>
      <c r="AM625" s="244"/>
      <c r="AN625" s="244"/>
      <c r="AO625" s="251"/>
      <c r="AP625" s="244"/>
      <c r="AQ625" s="244"/>
      <c r="AR625" s="244"/>
      <c r="AS625" s="244"/>
      <c r="AT625" s="252"/>
      <c r="AU625" s="244"/>
      <c r="AV625" s="244"/>
      <c r="AW625" s="244"/>
      <c r="AX625" s="25"/>
      <c r="AY625" s="244"/>
      <c r="AZ625" s="244"/>
      <c r="BA625" s="244"/>
      <c r="BB625" s="244"/>
      <c r="BC625" s="244"/>
      <c r="BD625" s="244"/>
      <c r="BE625" s="244"/>
      <c r="BF625" s="244"/>
      <c r="BG625" s="244"/>
      <c r="BH625" s="244"/>
      <c r="BI625" s="244"/>
      <c r="BJ625" s="242"/>
      <c r="BK625" s="242"/>
      <c r="BL625" s="244"/>
      <c r="BM625" s="244"/>
      <c r="BN625" s="244"/>
      <c r="BO625" s="244"/>
      <c r="BP625" s="244"/>
      <c r="BQ625" s="244"/>
      <c r="BR625" s="244"/>
      <c r="BS625" s="244"/>
      <c r="BT625" s="244"/>
      <c r="BU625" s="242"/>
      <c r="BV625" s="244"/>
    </row>
    <row r="626" customFormat="false" ht="13.8" hidden="false" customHeight="false" outlineLevel="0" collapsed="false">
      <c r="A626" s="241"/>
      <c r="B626" s="242"/>
      <c r="C626" s="242"/>
      <c r="D626" s="242"/>
      <c r="E626" s="242"/>
      <c r="F626" s="242"/>
      <c r="G626" s="244"/>
      <c r="H626" s="244"/>
      <c r="I626" s="244"/>
      <c r="J626" s="245"/>
      <c r="K626" s="244"/>
      <c r="L626" s="244"/>
      <c r="M626" s="244"/>
      <c r="N626" s="244"/>
      <c r="O626" s="244"/>
      <c r="P626" s="244"/>
      <c r="Q626" s="244"/>
      <c r="R626" s="244"/>
      <c r="S626" s="244"/>
      <c r="T626" s="246"/>
      <c r="U626" s="246"/>
      <c r="V626" s="244"/>
      <c r="W626" s="247"/>
      <c r="X626" s="248"/>
      <c r="Y626" s="244"/>
      <c r="Z626" s="244"/>
      <c r="AA626" s="244"/>
      <c r="AB626" s="244"/>
      <c r="AC626" s="249"/>
      <c r="AD626" s="249"/>
      <c r="AE626" s="244"/>
      <c r="AF626" s="244"/>
      <c r="AG626" s="244"/>
      <c r="AH626" s="244"/>
      <c r="AI626" s="244"/>
      <c r="AJ626" s="244"/>
      <c r="AK626" s="250"/>
      <c r="AL626" s="244"/>
      <c r="AM626" s="244"/>
      <c r="AN626" s="244"/>
      <c r="AO626" s="251"/>
      <c r="AP626" s="244"/>
      <c r="AQ626" s="244"/>
      <c r="AR626" s="244"/>
      <c r="AS626" s="244"/>
      <c r="AT626" s="252"/>
      <c r="AU626" s="244"/>
      <c r="AV626" s="244"/>
      <c r="AW626" s="244"/>
      <c r="AX626" s="25"/>
      <c r="AY626" s="244"/>
      <c r="AZ626" s="244"/>
      <c r="BA626" s="244"/>
      <c r="BB626" s="244"/>
      <c r="BC626" s="244"/>
      <c r="BD626" s="244"/>
      <c r="BE626" s="244"/>
      <c r="BF626" s="244"/>
      <c r="BG626" s="244"/>
      <c r="BH626" s="244"/>
      <c r="BI626" s="244"/>
      <c r="BJ626" s="242"/>
      <c r="BK626" s="242"/>
      <c r="BL626" s="244"/>
      <c r="BM626" s="244"/>
      <c r="BN626" s="244"/>
      <c r="BO626" s="244"/>
      <c r="BP626" s="244"/>
      <c r="BQ626" s="244"/>
      <c r="BR626" s="244"/>
      <c r="BS626" s="244"/>
      <c r="BT626" s="244"/>
      <c r="BU626" s="242"/>
      <c r="BV626" s="244"/>
    </row>
    <row r="627" customFormat="false" ht="13.8" hidden="false" customHeight="false" outlineLevel="0" collapsed="false">
      <c r="A627" s="241"/>
      <c r="B627" s="242"/>
      <c r="C627" s="242"/>
      <c r="D627" s="242"/>
      <c r="E627" s="242"/>
      <c r="F627" s="242"/>
      <c r="G627" s="244"/>
      <c r="H627" s="244"/>
      <c r="I627" s="244"/>
      <c r="J627" s="245"/>
      <c r="K627" s="244"/>
      <c r="L627" s="244"/>
      <c r="M627" s="244"/>
      <c r="N627" s="244"/>
      <c r="O627" s="244"/>
      <c r="P627" s="244"/>
      <c r="Q627" s="244"/>
      <c r="R627" s="244"/>
      <c r="S627" s="244"/>
      <c r="T627" s="246"/>
      <c r="U627" s="246"/>
      <c r="V627" s="244"/>
      <c r="W627" s="247"/>
      <c r="X627" s="248"/>
      <c r="Y627" s="244"/>
      <c r="Z627" s="244"/>
      <c r="AA627" s="244"/>
      <c r="AB627" s="244"/>
      <c r="AC627" s="249"/>
      <c r="AD627" s="249"/>
      <c r="AE627" s="244"/>
      <c r="AF627" s="244"/>
      <c r="AG627" s="244"/>
      <c r="AH627" s="244"/>
      <c r="AI627" s="244"/>
      <c r="AJ627" s="244"/>
      <c r="AK627" s="250"/>
      <c r="AL627" s="244"/>
      <c r="AM627" s="244"/>
      <c r="AN627" s="244"/>
      <c r="AO627" s="251"/>
      <c r="AP627" s="244"/>
      <c r="AQ627" s="244"/>
      <c r="AR627" s="244"/>
      <c r="AS627" s="244"/>
      <c r="AT627" s="252"/>
      <c r="AU627" s="244"/>
      <c r="AV627" s="244"/>
      <c r="AW627" s="244"/>
      <c r="AX627" s="25"/>
      <c r="AY627" s="244"/>
      <c r="AZ627" s="244"/>
      <c r="BA627" s="244"/>
      <c r="BB627" s="244"/>
      <c r="BC627" s="244"/>
      <c r="BD627" s="244"/>
      <c r="BE627" s="244"/>
      <c r="BF627" s="244"/>
      <c r="BG627" s="244"/>
      <c r="BH627" s="244"/>
      <c r="BI627" s="244"/>
      <c r="BJ627" s="242"/>
      <c r="BK627" s="242"/>
      <c r="BL627" s="244"/>
      <c r="BM627" s="244"/>
      <c r="BN627" s="244"/>
      <c r="BO627" s="244"/>
      <c r="BP627" s="244"/>
      <c r="BQ627" s="244"/>
      <c r="BR627" s="244"/>
      <c r="BS627" s="244"/>
      <c r="BT627" s="244"/>
      <c r="BU627" s="242"/>
      <c r="BV627" s="244"/>
    </row>
    <row r="628" customFormat="false" ht="13.8" hidden="false" customHeight="false" outlineLevel="0" collapsed="false">
      <c r="A628" s="241"/>
      <c r="B628" s="242"/>
      <c r="C628" s="242"/>
      <c r="D628" s="242"/>
      <c r="E628" s="242"/>
      <c r="F628" s="242"/>
      <c r="G628" s="244"/>
      <c r="H628" s="244"/>
      <c r="I628" s="244"/>
      <c r="J628" s="245"/>
      <c r="K628" s="244"/>
      <c r="L628" s="244"/>
      <c r="M628" s="244"/>
      <c r="N628" s="244"/>
      <c r="O628" s="244"/>
      <c r="P628" s="244"/>
      <c r="Q628" s="244"/>
      <c r="R628" s="244"/>
      <c r="S628" s="244"/>
      <c r="T628" s="246"/>
      <c r="U628" s="246"/>
      <c r="V628" s="244"/>
      <c r="W628" s="247"/>
      <c r="X628" s="248"/>
      <c r="Y628" s="244"/>
      <c r="Z628" s="244"/>
      <c r="AA628" s="244"/>
      <c r="AB628" s="244"/>
      <c r="AC628" s="249"/>
      <c r="AD628" s="249"/>
      <c r="AE628" s="244"/>
      <c r="AF628" s="244"/>
      <c r="AG628" s="244"/>
      <c r="AH628" s="244"/>
      <c r="AI628" s="244"/>
      <c r="AJ628" s="244"/>
      <c r="AK628" s="250"/>
      <c r="AL628" s="244"/>
      <c r="AM628" s="244"/>
      <c r="AN628" s="244"/>
      <c r="AO628" s="251"/>
      <c r="AP628" s="244"/>
      <c r="AQ628" s="244"/>
      <c r="AR628" s="244"/>
      <c r="AS628" s="244"/>
      <c r="AT628" s="252"/>
      <c r="AU628" s="244"/>
      <c r="AV628" s="244"/>
      <c r="AW628" s="244"/>
      <c r="AX628" s="25"/>
      <c r="AY628" s="244"/>
      <c r="AZ628" s="244"/>
      <c r="BA628" s="244"/>
      <c r="BB628" s="244"/>
      <c r="BC628" s="244"/>
      <c r="BD628" s="244"/>
      <c r="BE628" s="244"/>
      <c r="BF628" s="244"/>
      <c r="BG628" s="244"/>
      <c r="BH628" s="244"/>
      <c r="BI628" s="244"/>
      <c r="BJ628" s="242"/>
      <c r="BK628" s="242"/>
      <c r="BL628" s="244"/>
      <c r="BM628" s="244"/>
      <c r="BN628" s="244"/>
      <c r="BO628" s="244"/>
      <c r="BP628" s="244"/>
      <c r="BQ628" s="244"/>
      <c r="BR628" s="244"/>
      <c r="BS628" s="244"/>
      <c r="BT628" s="244"/>
      <c r="BU628" s="242"/>
      <c r="BV628" s="244"/>
    </row>
    <row r="629" customFormat="false" ht="13.8" hidden="false" customHeight="false" outlineLevel="0" collapsed="false">
      <c r="A629" s="241"/>
      <c r="B629" s="242"/>
      <c r="C629" s="242"/>
      <c r="D629" s="242"/>
      <c r="E629" s="242"/>
      <c r="F629" s="242"/>
      <c r="G629" s="244"/>
      <c r="H629" s="244"/>
      <c r="I629" s="244"/>
      <c r="J629" s="245"/>
      <c r="K629" s="244"/>
      <c r="L629" s="244"/>
      <c r="M629" s="244"/>
      <c r="N629" s="244"/>
      <c r="O629" s="244"/>
      <c r="P629" s="244"/>
      <c r="Q629" s="244"/>
      <c r="R629" s="244"/>
      <c r="S629" s="244"/>
      <c r="T629" s="246"/>
      <c r="U629" s="246"/>
      <c r="V629" s="244"/>
      <c r="W629" s="247"/>
      <c r="X629" s="248"/>
      <c r="Y629" s="244"/>
      <c r="Z629" s="244"/>
      <c r="AA629" s="244"/>
      <c r="AB629" s="244"/>
      <c r="AC629" s="249"/>
      <c r="AD629" s="249"/>
      <c r="AE629" s="244"/>
      <c r="AF629" s="244"/>
      <c r="AG629" s="244"/>
      <c r="AH629" s="244"/>
      <c r="AI629" s="244"/>
      <c r="AJ629" s="244"/>
      <c r="AK629" s="250"/>
      <c r="AL629" s="244"/>
      <c r="AM629" s="244"/>
      <c r="AN629" s="244"/>
      <c r="AO629" s="251"/>
      <c r="AP629" s="244"/>
      <c r="AQ629" s="244"/>
      <c r="AR629" s="244"/>
      <c r="AS629" s="244"/>
      <c r="AT629" s="252"/>
      <c r="AU629" s="244"/>
      <c r="AV629" s="244"/>
      <c r="AW629" s="244"/>
      <c r="AX629" s="25"/>
      <c r="AY629" s="244"/>
      <c r="AZ629" s="244"/>
      <c r="BA629" s="244"/>
      <c r="BB629" s="244"/>
      <c r="BC629" s="244"/>
      <c r="BD629" s="244"/>
      <c r="BE629" s="244"/>
      <c r="BF629" s="244"/>
      <c r="BG629" s="244"/>
      <c r="BH629" s="244"/>
      <c r="BI629" s="244"/>
      <c r="BJ629" s="242"/>
      <c r="BK629" s="242"/>
      <c r="BL629" s="244"/>
      <c r="BM629" s="244"/>
      <c r="BN629" s="244"/>
      <c r="BO629" s="244"/>
      <c r="BP629" s="244"/>
      <c r="BQ629" s="244"/>
      <c r="BR629" s="244"/>
      <c r="BS629" s="244"/>
      <c r="BT629" s="244"/>
      <c r="BU629" s="242"/>
      <c r="BV629" s="244"/>
    </row>
    <row r="630" customFormat="false" ht="13.8" hidden="false" customHeight="false" outlineLevel="0" collapsed="false">
      <c r="A630" s="241"/>
      <c r="B630" s="242"/>
      <c r="C630" s="242"/>
      <c r="D630" s="242"/>
      <c r="E630" s="242"/>
      <c r="F630" s="242"/>
      <c r="G630" s="244"/>
      <c r="H630" s="244"/>
      <c r="I630" s="244"/>
      <c r="J630" s="245"/>
      <c r="K630" s="244"/>
      <c r="L630" s="244"/>
      <c r="M630" s="244"/>
      <c r="N630" s="244"/>
      <c r="O630" s="244"/>
      <c r="P630" s="244"/>
      <c r="Q630" s="244"/>
      <c r="R630" s="244"/>
      <c r="S630" s="244"/>
      <c r="T630" s="246"/>
      <c r="U630" s="246"/>
      <c r="V630" s="244"/>
      <c r="W630" s="247"/>
      <c r="X630" s="248"/>
      <c r="Y630" s="244"/>
      <c r="Z630" s="244"/>
      <c r="AA630" s="244"/>
      <c r="AB630" s="244"/>
      <c r="AC630" s="249"/>
      <c r="AD630" s="249"/>
      <c r="AE630" s="244"/>
      <c r="AF630" s="244"/>
      <c r="AG630" s="244"/>
      <c r="AH630" s="244"/>
      <c r="AI630" s="244"/>
      <c r="AJ630" s="244"/>
      <c r="AK630" s="250"/>
      <c r="AL630" s="244"/>
      <c r="AM630" s="244"/>
      <c r="AN630" s="244"/>
      <c r="AO630" s="251"/>
      <c r="AP630" s="244"/>
      <c r="AQ630" s="244"/>
      <c r="AR630" s="244"/>
      <c r="AS630" s="244"/>
      <c r="AT630" s="252"/>
      <c r="AU630" s="244"/>
      <c r="AV630" s="244"/>
      <c r="AW630" s="244"/>
      <c r="AX630" s="25"/>
      <c r="AY630" s="244"/>
      <c r="AZ630" s="244"/>
      <c r="BA630" s="244"/>
      <c r="BB630" s="244"/>
      <c r="BC630" s="244"/>
      <c r="BD630" s="244"/>
      <c r="BE630" s="244"/>
      <c r="BF630" s="244"/>
      <c r="BG630" s="244"/>
      <c r="BH630" s="244"/>
      <c r="BI630" s="244"/>
      <c r="BJ630" s="242"/>
      <c r="BK630" s="242"/>
      <c r="BL630" s="244"/>
      <c r="BM630" s="244"/>
      <c r="BN630" s="244"/>
      <c r="BO630" s="244"/>
      <c r="BP630" s="244"/>
      <c r="BQ630" s="244"/>
      <c r="BR630" s="244"/>
      <c r="BS630" s="244"/>
      <c r="BT630" s="244"/>
      <c r="BU630" s="242"/>
      <c r="BV630" s="244"/>
    </row>
    <row r="631" customFormat="false" ht="13.8" hidden="false" customHeight="false" outlineLevel="0" collapsed="false">
      <c r="A631" s="241"/>
      <c r="B631" s="242"/>
      <c r="C631" s="242"/>
      <c r="D631" s="242"/>
      <c r="E631" s="242"/>
      <c r="F631" s="242"/>
      <c r="G631" s="244"/>
      <c r="H631" s="244"/>
      <c r="I631" s="244"/>
      <c r="J631" s="245"/>
      <c r="K631" s="244"/>
      <c r="L631" s="244"/>
      <c r="M631" s="244"/>
      <c r="N631" s="244"/>
      <c r="O631" s="244"/>
      <c r="P631" s="244"/>
      <c r="Q631" s="244"/>
      <c r="R631" s="244"/>
      <c r="S631" s="244"/>
      <c r="T631" s="246"/>
      <c r="U631" s="246"/>
      <c r="V631" s="244"/>
      <c r="W631" s="247"/>
      <c r="X631" s="248"/>
      <c r="Y631" s="244"/>
      <c r="Z631" s="244"/>
      <c r="AA631" s="244"/>
      <c r="AB631" s="244"/>
      <c r="AC631" s="249"/>
      <c r="AD631" s="249"/>
      <c r="AE631" s="244"/>
      <c r="AF631" s="244"/>
      <c r="AG631" s="244"/>
      <c r="AH631" s="244"/>
      <c r="AI631" s="244"/>
      <c r="AJ631" s="244"/>
      <c r="AK631" s="250"/>
      <c r="AL631" s="244"/>
      <c r="AM631" s="244"/>
      <c r="AN631" s="244"/>
      <c r="AO631" s="251"/>
      <c r="AP631" s="244"/>
      <c r="AQ631" s="244"/>
      <c r="AR631" s="244"/>
      <c r="AS631" s="244"/>
      <c r="AT631" s="252"/>
      <c r="AU631" s="244"/>
      <c r="AV631" s="244"/>
      <c r="AW631" s="244"/>
      <c r="AX631" s="25"/>
      <c r="AY631" s="244"/>
      <c r="AZ631" s="244"/>
      <c r="BA631" s="244"/>
      <c r="BB631" s="244"/>
      <c r="BC631" s="244"/>
      <c r="BD631" s="244"/>
      <c r="BE631" s="244"/>
      <c r="BF631" s="244"/>
      <c r="BG631" s="244"/>
      <c r="BH631" s="244"/>
      <c r="BI631" s="244"/>
      <c r="BJ631" s="242"/>
      <c r="BK631" s="242"/>
      <c r="BL631" s="244"/>
      <c r="BM631" s="244"/>
      <c r="BN631" s="244"/>
      <c r="BO631" s="244"/>
      <c r="BP631" s="244"/>
      <c r="BQ631" s="244"/>
      <c r="BR631" s="244"/>
      <c r="BS631" s="244"/>
      <c r="BT631" s="244"/>
      <c r="BU631" s="242"/>
      <c r="BV631" s="244"/>
    </row>
    <row r="632" customFormat="false" ht="13.8" hidden="false" customHeight="false" outlineLevel="0" collapsed="false">
      <c r="A632" s="241"/>
      <c r="B632" s="242"/>
      <c r="C632" s="242"/>
      <c r="D632" s="242"/>
      <c r="E632" s="242"/>
      <c r="F632" s="242"/>
      <c r="G632" s="244"/>
      <c r="H632" s="244"/>
      <c r="I632" s="244"/>
      <c r="J632" s="245"/>
      <c r="K632" s="244"/>
      <c r="L632" s="244"/>
      <c r="M632" s="244"/>
      <c r="N632" s="244"/>
      <c r="O632" s="244"/>
      <c r="P632" s="244"/>
      <c r="Q632" s="244"/>
      <c r="R632" s="244"/>
      <c r="S632" s="244"/>
      <c r="T632" s="246"/>
      <c r="U632" s="246"/>
      <c r="V632" s="244"/>
      <c r="W632" s="247"/>
      <c r="X632" s="248"/>
      <c r="Y632" s="244"/>
      <c r="Z632" s="244"/>
      <c r="AA632" s="244"/>
      <c r="AB632" s="244"/>
      <c r="AC632" s="249"/>
      <c r="AD632" s="249"/>
      <c r="AE632" s="244"/>
      <c r="AF632" s="244"/>
      <c r="AG632" s="244"/>
      <c r="AH632" s="244"/>
      <c r="AI632" s="244"/>
      <c r="AJ632" s="244"/>
      <c r="AK632" s="250"/>
      <c r="AL632" s="244"/>
      <c r="AM632" s="244"/>
      <c r="AN632" s="244"/>
      <c r="AO632" s="251"/>
      <c r="AP632" s="244"/>
      <c r="AQ632" s="244"/>
      <c r="AR632" s="244"/>
      <c r="AS632" s="244"/>
      <c r="AT632" s="252"/>
      <c r="AU632" s="244"/>
      <c r="AV632" s="244"/>
      <c r="AW632" s="244"/>
      <c r="AX632" s="25"/>
      <c r="AY632" s="244"/>
      <c r="AZ632" s="244"/>
      <c r="BA632" s="244"/>
      <c r="BB632" s="244"/>
      <c r="BC632" s="244"/>
      <c r="BD632" s="244"/>
      <c r="BE632" s="244"/>
      <c r="BF632" s="244"/>
      <c r="BG632" s="244"/>
      <c r="BH632" s="244"/>
      <c r="BI632" s="244"/>
      <c r="BJ632" s="242"/>
      <c r="BK632" s="242"/>
      <c r="BL632" s="244"/>
      <c r="BM632" s="244"/>
      <c r="BN632" s="244"/>
      <c r="BO632" s="244"/>
      <c r="BP632" s="244"/>
      <c r="BQ632" s="244"/>
      <c r="BR632" s="244"/>
      <c r="BS632" s="244"/>
      <c r="BT632" s="244"/>
      <c r="BU632" s="242"/>
      <c r="BV632" s="244"/>
    </row>
    <row r="633" customFormat="false" ht="13.8" hidden="false" customHeight="false" outlineLevel="0" collapsed="false">
      <c r="A633" s="241"/>
      <c r="B633" s="242"/>
      <c r="C633" s="242"/>
      <c r="D633" s="242"/>
      <c r="E633" s="242"/>
      <c r="F633" s="242"/>
      <c r="G633" s="244"/>
      <c r="H633" s="244"/>
      <c r="I633" s="244"/>
      <c r="J633" s="245"/>
      <c r="K633" s="244"/>
      <c r="L633" s="244"/>
      <c r="M633" s="244"/>
      <c r="N633" s="244"/>
      <c r="O633" s="244"/>
      <c r="P633" s="244"/>
      <c r="Q633" s="244"/>
      <c r="R633" s="244"/>
      <c r="S633" s="244"/>
      <c r="T633" s="246"/>
      <c r="U633" s="246"/>
      <c r="V633" s="244"/>
      <c r="W633" s="247"/>
      <c r="X633" s="248"/>
      <c r="Y633" s="244"/>
      <c r="Z633" s="244"/>
      <c r="AA633" s="244"/>
      <c r="AB633" s="244"/>
      <c r="AC633" s="249"/>
      <c r="AD633" s="249"/>
      <c r="AE633" s="244"/>
      <c r="AF633" s="244"/>
      <c r="AG633" s="244"/>
      <c r="AH633" s="244"/>
      <c r="AI633" s="244"/>
      <c r="AJ633" s="244"/>
      <c r="AK633" s="250"/>
      <c r="AL633" s="244"/>
      <c r="AM633" s="244"/>
      <c r="AN633" s="244"/>
      <c r="AO633" s="251"/>
      <c r="AP633" s="244"/>
      <c r="AQ633" s="244"/>
      <c r="AR633" s="244"/>
      <c r="AS633" s="244"/>
      <c r="AT633" s="252"/>
      <c r="AU633" s="244"/>
      <c r="AV633" s="244"/>
      <c r="AW633" s="244"/>
      <c r="AX633" s="25"/>
      <c r="AY633" s="244"/>
      <c r="AZ633" s="244"/>
      <c r="BA633" s="244"/>
      <c r="BB633" s="244"/>
      <c r="BC633" s="244"/>
      <c r="BD633" s="244"/>
      <c r="BE633" s="244"/>
      <c r="BF633" s="244"/>
      <c r="BG633" s="244"/>
      <c r="BH633" s="244"/>
      <c r="BI633" s="244"/>
      <c r="BJ633" s="242"/>
      <c r="BK633" s="242"/>
      <c r="BL633" s="244"/>
      <c r="BM633" s="244"/>
      <c r="BN633" s="244"/>
      <c r="BO633" s="244"/>
      <c r="BP633" s="244"/>
      <c r="BQ633" s="244"/>
      <c r="BR633" s="244"/>
      <c r="BS633" s="244"/>
      <c r="BT633" s="244"/>
      <c r="BU633" s="242"/>
      <c r="BV633" s="244"/>
    </row>
    <row r="634" customFormat="false" ht="13.8" hidden="false" customHeight="false" outlineLevel="0" collapsed="false">
      <c r="A634" s="241"/>
      <c r="B634" s="242"/>
      <c r="C634" s="242"/>
      <c r="D634" s="242"/>
      <c r="E634" s="242"/>
      <c r="F634" s="242"/>
      <c r="G634" s="244"/>
      <c r="H634" s="244"/>
      <c r="I634" s="244"/>
      <c r="J634" s="245"/>
      <c r="K634" s="244"/>
      <c r="L634" s="244"/>
      <c r="M634" s="244"/>
      <c r="N634" s="244"/>
      <c r="O634" s="244"/>
      <c r="P634" s="244"/>
      <c r="Q634" s="244"/>
      <c r="R634" s="244"/>
      <c r="S634" s="244"/>
      <c r="T634" s="246"/>
      <c r="U634" s="246"/>
      <c r="V634" s="244"/>
      <c r="W634" s="247"/>
      <c r="X634" s="248"/>
      <c r="Y634" s="244"/>
      <c r="Z634" s="244"/>
      <c r="AA634" s="244"/>
      <c r="AB634" s="244"/>
      <c r="AC634" s="249"/>
      <c r="AD634" s="249"/>
      <c r="AE634" s="244"/>
      <c r="AF634" s="244"/>
      <c r="AG634" s="244"/>
      <c r="AH634" s="244"/>
      <c r="AI634" s="244"/>
      <c r="AJ634" s="244"/>
      <c r="AK634" s="250"/>
      <c r="AL634" s="244"/>
      <c r="AM634" s="244"/>
      <c r="AN634" s="244"/>
      <c r="AO634" s="251"/>
      <c r="AP634" s="244"/>
      <c r="AQ634" s="244"/>
      <c r="AR634" s="244"/>
      <c r="AS634" s="244"/>
      <c r="AT634" s="252"/>
      <c r="AU634" s="244"/>
      <c r="AV634" s="244"/>
      <c r="AW634" s="244"/>
      <c r="AX634" s="25"/>
      <c r="AY634" s="244"/>
      <c r="AZ634" s="244"/>
      <c r="BA634" s="244"/>
      <c r="BB634" s="244"/>
      <c r="BC634" s="244"/>
      <c r="BD634" s="244"/>
      <c r="BE634" s="244"/>
      <c r="BF634" s="244"/>
      <c r="BG634" s="244"/>
      <c r="BH634" s="244"/>
      <c r="BI634" s="244"/>
      <c r="BJ634" s="242"/>
      <c r="BK634" s="242"/>
      <c r="BL634" s="244"/>
      <c r="BM634" s="244"/>
      <c r="BN634" s="244"/>
      <c r="BO634" s="244"/>
      <c r="BP634" s="244"/>
      <c r="BQ634" s="244"/>
      <c r="BR634" s="244"/>
      <c r="BS634" s="244"/>
      <c r="BT634" s="244"/>
      <c r="BU634" s="242"/>
      <c r="BV634" s="244"/>
    </row>
    <row r="635" customFormat="false" ht="13.8" hidden="false" customHeight="false" outlineLevel="0" collapsed="false">
      <c r="A635" s="241"/>
      <c r="B635" s="242"/>
      <c r="C635" s="242"/>
      <c r="D635" s="242"/>
      <c r="E635" s="242"/>
      <c r="F635" s="242"/>
      <c r="G635" s="244"/>
      <c r="H635" s="244"/>
      <c r="I635" s="244"/>
      <c r="J635" s="245"/>
      <c r="K635" s="244"/>
      <c r="L635" s="244"/>
      <c r="M635" s="244"/>
      <c r="N635" s="244"/>
      <c r="O635" s="244"/>
      <c r="P635" s="244"/>
      <c r="Q635" s="244"/>
      <c r="R635" s="244"/>
      <c r="S635" s="244"/>
      <c r="T635" s="246"/>
      <c r="U635" s="246"/>
      <c r="V635" s="244"/>
      <c r="W635" s="247"/>
      <c r="X635" s="248"/>
      <c r="Y635" s="244"/>
      <c r="Z635" s="244"/>
      <c r="AA635" s="244"/>
      <c r="AB635" s="244"/>
      <c r="AC635" s="249"/>
      <c r="AD635" s="249"/>
      <c r="AE635" s="244"/>
      <c r="AF635" s="244"/>
      <c r="AG635" s="244"/>
      <c r="AH635" s="244"/>
      <c r="AI635" s="244"/>
      <c r="AJ635" s="244"/>
      <c r="AK635" s="250"/>
      <c r="AL635" s="244"/>
      <c r="AM635" s="244"/>
      <c r="AN635" s="244"/>
      <c r="AO635" s="251"/>
      <c r="AP635" s="244"/>
      <c r="AQ635" s="244"/>
      <c r="AR635" s="244"/>
      <c r="AS635" s="244"/>
      <c r="AT635" s="252"/>
      <c r="AU635" s="244"/>
      <c r="AV635" s="244"/>
      <c r="AW635" s="244"/>
      <c r="AX635" s="25"/>
      <c r="AY635" s="244"/>
      <c r="AZ635" s="244"/>
      <c r="BA635" s="244"/>
      <c r="BB635" s="244"/>
      <c r="BC635" s="244"/>
      <c r="BD635" s="244"/>
      <c r="BE635" s="244"/>
      <c r="BF635" s="244"/>
      <c r="BG635" s="244"/>
      <c r="BH635" s="244"/>
      <c r="BI635" s="244"/>
      <c r="BJ635" s="242"/>
      <c r="BK635" s="242"/>
      <c r="BL635" s="244"/>
      <c r="BM635" s="244"/>
      <c r="BN635" s="244"/>
      <c r="BO635" s="244"/>
      <c r="BP635" s="244"/>
      <c r="BQ635" s="244"/>
      <c r="BR635" s="244"/>
      <c r="BS635" s="244"/>
      <c r="BT635" s="244"/>
      <c r="BU635" s="242"/>
      <c r="BV635" s="244"/>
    </row>
    <row r="636" customFormat="false" ht="13.8" hidden="false" customHeight="false" outlineLevel="0" collapsed="false">
      <c r="A636" s="241"/>
      <c r="B636" s="242"/>
      <c r="C636" s="242"/>
      <c r="D636" s="242"/>
      <c r="E636" s="242"/>
      <c r="F636" s="242"/>
      <c r="G636" s="244"/>
      <c r="H636" s="244"/>
      <c r="I636" s="244"/>
      <c r="J636" s="245"/>
      <c r="K636" s="244"/>
      <c r="L636" s="244"/>
      <c r="M636" s="244"/>
      <c r="N636" s="244"/>
      <c r="O636" s="244"/>
      <c r="P636" s="244"/>
      <c r="Q636" s="244"/>
      <c r="R636" s="244"/>
      <c r="S636" s="244"/>
      <c r="T636" s="246"/>
      <c r="U636" s="246"/>
      <c r="V636" s="244"/>
      <c r="W636" s="247"/>
      <c r="X636" s="248"/>
      <c r="Y636" s="244"/>
      <c r="Z636" s="244"/>
      <c r="AA636" s="244"/>
      <c r="AB636" s="244"/>
      <c r="AC636" s="249"/>
      <c r="AD636" s="249"/>
      <c r="AE636" s="244"/>
      <c r="AF636" s="244"/>
      <c r="AG636" s="244"/>
      <c r="AH636" s="244"/>
      <c r="AI636" s="244"/>
      <c r="AJ636" s="244"/>
      <c r="AK636" s="250"/>
      <c r="AL636" s="244"/>
      <c r="AM636" s="244"/>
      <c r="AN636" s="244"/>
      <c r="AO636" s="251"/>
      <c r="AP636" s="244"/>
      <c r="AQ636" s="244"/>
      <c r="AR636" s="244"/>
      <c r="AS636" s="244"/>
      <c r="AT636" s="252"/>
      <c r="AU636" s="244"/>
      <c r="AV636" s="244"/>
      <c r="AW636" s="244"/>
      <c r="AX636" s="25"/>
      <c r="AY636" s="244"/>
      <c r="AZ636" s="244"/>
      <c r="BA636" s="244"/>
      <c r="BB636" s="244"/>
      <c r="BC636" s="244"/>
      <c r="BD636" s="244"/>
      <c r="BE636" s="244"/>
      <c r="BF636" s="244"/>
      <c r="BG636" s="244"/>
      <c r="BH636" s="244"/>
      <c r="BI636" s="244"/>
      <c r="BJ636" s="242"/>
      <c r="BK636" s="242"/>
      <c r="BL636" s="244"/>
      <c r="BM636" s="244"/>
      <c r="BN636" s="244"/>
      <c r="BO636" s="244"/>
      <c r="BP636" s="244"/>
      <c r="BQ636" s="244"/>
      <c r="BR636" s="244"/>
      <c r="BS636" s="244"/>
      <c r="BT636" s="244"/>
      <c r="BU636" s="242"/>
      <c r="BV636" s="244"/>
    </row>
    <row r="637" customFormat="false" ht="13.8" hidden="false" customHeight="false" outlineLevel="0" collapsed="false">
      <c r="A637" s="241"/>
      <c r="B637" s="242"/>
      <c r="C637" s="242"/>
      <c r="D637" s="242"/>
      <c r="E637" s="242"/>
      <c r="F637" s="242"/>
      <c r="G637" s="244"/>
      <c r="H637" s="244"/>
      <c r="I637" s="244"/>
      <c r="J637" s="245"/>
      <c r="K637" s="244"/>
      <c r="L637" s="244"/>
      <c r="M637" s="244"/>
      <c r="N637" s="244"/>
      <c r="O637" s="244"/>
      <c r="P637" s="244"/>
      <c r="Q637" s="244"/>
      <c r="R637" s="244"/>
      <c r="S637" s="244"/>
      <c r="T637" s="246"/>
      <c r="U637" s="246"/>
      <c r="V637" s="244"/>
      <c r="W637" s="247"/>
      <c r="X637" s="248"/>
      <c r="Y637" s="244"/>
      <c r="Z637" s="244"/>
      <c r="AA637" s="244"/>
      <c r="AB637" s="244"/>
      <c r="AC637" s="249"/>
      <c r="AD637" s="249"/>
      <c r="AE637" s="244"/>
      <c r="AF637" s="244"/>
      <c r="AG637" s="244"/>
      <c r="AH637" s="244"/>
      <c r="AI637" s="244"/>
      <c r="AJ637" s="244"/>
      <c r="AK637" s="250"/>
      <c r="AL637" s="244"/>
      <c r="AM637" s="244"/>
      <c r="AN637" s="244"/>
      <c r="AO637" s="251"/>
      <c r="AP637" s="244"/>
      <c r="AQ637" s="244"/>
      <c r="AR637" s="244"/>
      <c r="AS637" s="244"/>
      <c r="AT637" s="252"/>
      <c r="AU637" s="244"/>
      <c r="AV637" s="244"/>
      <c r="AW637" s="244"/>
      <c r="AX637" s="25"/>
      <c r="AY637" s="244"/>
      <c r="AZ637" s="244"/>
      <c r="BA637" s="244"/>
      <c r="BB637" s="244"/>
      <c r="BC637" s="244"/>
      <c r="BD637" s="244"/>
      <c r="BE637" s="244"/>
      <c r="BF637" s="244"/>
      <c r="BG637" s="244"/>
      <c r="BH637" s="244"/>
      <c r="BI637" s="244"/>
      <c r="BJ637" s="242"/>
      <c r="BK637" s="242"/>
      <c r="BL637" s="244"/>
      <c r="BM637" s="244"/>
      <c r="BN637" s="244"/>
      <c r="BO637" s="244"/>
      <c r="BP637" s="244"/>
      <c r="BQ637" s="244"/>
      <c r="BR637" s="244"/>
      <c r="BS637" s="244"/>
      <c r="BT637" s="244"/>
      <c r="BU637" s="242"/>
      <c r="BV637" s="244"/>
    </row>
    <row r="638" customFormat="false" ht="13.8" hidden="false" customHeight="false" outlineLevel="0" collapsed="false">
      <c r="A638" s="241"/>
      <c r="B638" s="242"/>
      <c r="C638" s="242"/>
      <c r="D638" s="242"/>
      <c r="E638" s="242"/>
      <c r="F638" s="242"/>
      <c r="G638" s="244"/>
      <c r="H638" s="244"/>
      <c r="I638" s="244"/>
      <c r="J638" s="245"/>
      <c r="K638" s="244"/>
      <c r="L638" s="244"/>
      <c r="M638" s="244"/>
      <c r="N638" s="244"/>
      <c r="O638" s="244"/>
      <c r="P638" s="244"/>
      <c r="Q638" s="244"/>
      <c r="R638" s="244"/>
      <c r="S638" s="244"/>
      <c r="T638" s="246"/>
      <c r="U638" s="246"/>
      <c r="V638" s="244"/>
      <c r="W638" s="247"/>
      <c r="X638" s="248"/>
      <c r="Y638" s="244"/>
      <c r="Z638" s="244"/>
      <c r="AA638" s="244"/>
      <c r="AB638" s="244"/>
      <c r="AC638" s="249"/>
      <c r="AD638" s="249"/>
      <c r="AE638" s="244"/>
      <c r="AF638" s="244"/>
      <c r="AG638" s="244"/>
      <c r="AH638" s="244"/>
      <c r="AI638" s="244"/>
      <c r="AJ638" s="244"/>
      <c r="AK638" s="250"/>
      <c r="AL638" s="244"/>
      <c r="AM638" s="244"/>
      <c r="AN638" s="244"/>
      <c r="AO638" s="251"/>
      <c r="AP638" s="244"/>
      <c r="AQ638" s="244"/>
      <c r="AR638" s="244"/>
      <c r="AS638" s="244"/>
      <c r="AT638" s="252"/>
      <c r="AU638" s="244"/>
      <c r="AV638" s="244"/>
      <c r="AW638" s="244"/>
      <c r="AX638" s="25"/>
      <c r="AY638" s="244"/>
      <c r="AZ638" s="244"/>
      <c r="BA638" s="244"/>
      <c r="BB638" s="244"/>
      <c r="BC638" s="244"/>
      <c r="BD638" s="244"/>
      <c r="BE638" s="244"/>
      <c r="BF638" s="244"/>
      <c r="BG638" s="244"/>
      <c r="BH638" s="244"/>
      <c r="BI638" s="244"/>
      <c r="BJ638" s="242"/>
      <c r="BK638" s="242"/>
      <c r="BL638" s="244"/>
      <c r="BM638" s="244"/>
      <c r="BN638" s="244"/>
      <c r="BO638" s="244"/>
      <c r="BP638" s="244"/>
      <c r="BQ638" s="244"/>
      <c r="BR638" s="244"/>
      <c r="BS638" s="244"/>
      <c r="BT638" s="244"/>
      <c r="BU638" s="242"/>
      <c r="BV638" s="244"/>
    </row>
    <row r="639" customFormat="false" ht="13.8" hidden="false" customHeight="false" outlineLevel="0" collapsed="false">
      <c r="A639" s="241"/>
      <c r="B639" s="242"/>
      <c r="C639" s="242"/>
      <c r="D639" s="242"/>
      <c r="E639" s="242"/>
      <c r="F639" s="242"/>
      <c r="G639" s="244"/>
      <c r="H639" s="244"/>
      <c r="I639" s="244"/>
      <c r="J639" s="245"/>
      <c r="K639" s="244"/>
      <c r="L639" s="244"/>
      <c r="M639" s="244"/>
      <c r="N639" s="244"/>
      <c r="O639" s="244"/>
      <c r="P639" s="244"/>
      <c r="Q639" s="244"/>
      <c r="R639" s="244"/>
      <c r="S639" s="244"/>
      <c r="T639" s="246"/>
      <c r="U639" s="246"/>
      <c r="V639" s="244"/>
      <c r="W639" s="247"/>
      <c r="X639" s="248"/>
      <c r="Y639" s="244"/>
      <c r="Z639" s="244"/>
      <c r="AA639" s="244"/>
      <c r="AB639" s="244"/>
      <c r="AC639" s="249"/>
      <c r="AD639" s="249"/>
      <c r="AE639" s="244"/>
      <c r="AF639" s="244"/>
      <c r="AG639" s="244"/>
      <c r="AH639" s="244"/>
      <c r="AI639" s="244"/>
      <c r="AJ639" s="244"/>
      <c r="AK639" s="250"/>
      <c r="AL639" s="244"/>
      <c r="AM639" s="244"/>
      <c r="AN639" s="244"/>
      <c r="AO639" s="251"/>
      <c r="AP639" s="244"/>
      <c r="AQ639" s="244"/>
      <c r="AR639" s="244"/>
      <c r="AS639" s="244"/>
      <c r="AT639" s="252"/>
      <c r="AU639" s="244"/>
      <c r="AV639" s="244"/>
      <c r="AW639" s="244"/>
      <c r="AX639" s="25"/>
      <c r="AY639" s="244"/>
      <c r="AZ639" s="244"/>
      <c r="BA639" s="244"/>
      <c r="BB639" s="244"/>
      <c r="BC639" s="244"/>
      <c r="BD639" s="244"/>
      <c r="BE639" s="244"/>
      <c r="BF639" s="244"/>
      <c r="BG639" s="244"/>
      <c r="BH639" s="244"/>
      <c r="BI639" s="244"/>
      <c r="BJ639" s="242"/>
      <c r="BK639" s="242"/>
      <c r="BL639" s="244"/>
      <c r="BM639" s="244"/>
      <c r="BN639" s="244"/>
      <c r="BO639" s="244"/>
      <c r="BP639" s="244"/>
      <c r="BQ639" s="244"/>
      <c r="BR639" s="244"/>
      <c r="BS639" s="244"/>
      <c r="BT639" s="244"/>
      <c r="BU639" s="242"/>
      <c r="BV639" s="244"/>
    </row>
    <row r="640" customFormat="false" ht="13.8" hidden="false" customHeight="false" outlineLevel="0" collapsed="false">
      <c r="A640" s="241"/>
      <c r="B640" s="242"/>
      <c r="C640" s="242"/>
      <c r="D640" s="242"/>
      <c r="E640" s="242"/>
      <c r="F640" s="242"/>
      <c r="G640" s="244"/>
      <c r="H640" s="244"/>
      <c r="I640" s="244"/>
      <c r="J640" s="245"/>
      <c r="K640" s="244"/>
      <c r="L640" s="244"/>
      <c r="M640" s="244"/>
      <c r="N640" s="244"/>
      <c r="O640" s="244"/>
      <c r="P640" s="244"/>
      <c r="Q640" s="244"/>
      <c r="R640" s="244"/>
      <c r="S640" s="244"/>
      <c r="T640" s="246"/>
      <c r="U640" s="246"/>
      <c r="V640" s="244"/>
      <c r="W640" s="247"/>
      <c r="X640" s="248"/>
      <c r="Y640" s="244"/>
      <c r="Z640" s="244"/>
      <c r="AA640" s="244"/>
      <c r="AB640" s="244"/>
      <c r="AC640" s="249"/>
      <c r="AD640" s="249"/>
      <c r="AE640" s="244"/>
      <c r="AF640" s="244"/>
      <c r="AG640" s="244"/>
      <c r="AH640" s="244"/>
      <c r="AI640" s="244"/>
      <c r="AJ640" s="244"/>
      <c r="AK640" s="250"/>
      <c r="AL640" s="244"/>
      <c r="AM640" s="244"/>
      <c r="AN640" s="244"/>
      <c r="AO640" s="251"/>
      <c r="AP640" s="244"/>
      <c r="AQ640" s="244"/>
      <c r="AR640" s="244"/>
      <c r="AS640" s="244"/>
      <c r="AT640" s="252"/>
      <c r="AU640" s="244"/>
      <c r="AV640" s="244"/>
      <c r="AW640" s="244"/>
      <c r="AX640" s="25"/>
      <c r="AY640" s="244"/>
      <c r="AZ640" s="244"/>
      <c r="BA640" s="244"/>
      <c r="BB640" s="244"/>
      <c r="BC640" s="244"/>
      <c r="BD640" s="244"/>
      <c r="BE640" s="244"/>
      <c r="BF640" s="244"/>
      <c r="BG640" s="244"/>
      <c r="BH640" s="244"/>
      <c r="BI640" s="244"/>
      <c r="BJ640" s="242"/>
      <c r="BK640" s="242"/>
      <c r="BL640" s="244"/>
      <c r="BM640" s="244"/>
      <c r="BN640" s="244"/>
      <c r="BO640" s="244"/>
      <c r="BP640" s="244"/>
      <c r="BQ640" s="244"/>
      <c r="BR640" s="244"/>
      <c r="BS640" s="244"/>
      <c r="BT640" s="244"/>
      <c r="BU640" s="242"/>
      <c r="BV640" s="244"/>
    </row>
    <row r="641" customFormat="false" ht="13.8" hidden="false" customHeight="false" outlineLevel="0" collapsed="false">
      <c r="A641" s="241"/>
      <c r="B641" s="242"/>
      <c r="C641" s="242"/>
      <c r="D641" s="242"/>
      <c r="E641" s="242"/>
      <c r="F641" s="242"/>
      <c r="G641" s="244"/>
      <c r="H641" s="244"/>
      <c r="I641" s="244"/>
      <c r="J641" s="245"/>
      <c r="K641" s="244"/>
      <c r="L641" s="244"/>
      <c r="M641" s="244"/>
      <c r="N641" s="244"/>
      <c r="O641" s="244"/>
      <c r="P641" s="244"/>
      <c r="Q641" s="244"/>
      <c r="R641" s="244"/>
      <c r="S641" s="244"/>
      <c r="T641" s="246"/>
      <c r="U641" s="246"/>
      <c r="V641" s="244"/>
      <c r="W641" s="247"/>
      <c r="X641" s="248"/>
      <c r="Y641" s="244"/>
      <c r="Z641" s="244"/>
      <c r="AA641" s="244"/>
      <c r="AB641" s="244"/>
      <c r="AC641" s="249"/>
      <c r="AD641" s="249"/>
      <c r="AE641" s="244"/>
      <c r="AF641" s="244"/>
      <c r="AG641" s="244"/>
      <c r="AH641" s="244"/>
      <c r="AI641" s="244"/>
      <c r="AJ641" s="244"/>
      <c r="AK641" s="250"/>
      <c r="AL641" s="244"/>
      <c r="AM641" s="244"/>
      <c r="AN641" s="244"/>
      <c r="AO641" s="251"/>
      <c r="AP641" s="244"/>
      <c r="AQ641" s="244"/>
      <c r="AR641" s="244"/>
      <c r="AS641" s="244"/>
      <c r="AT641" s="252"/>
      <c r="AU641" s="244"/>
      <c r="AV641" s="244"/>
      <c r="AW641" s="244"/>
      <c r="AX641" s="25"/>
      <c r="AY641" s="244"/>
      <c r="AZ641" s="244"/>
      <c r="BA641" s="244"/>
      <c r="BB641" s="244"/>
      <c r="BC641" s="244"/>
      <c r="BD641" s="244"/>
      <c r="BE641" s="244"/>
      <c r="BF641" s="244"/>
      <c r="BG641" s="244"/>
      <c r="BH641" s="244"/>
      <c r="BI641" s="244"/>
      <c r="BJ641" s="242"/>
      <c r="BK641" s="242"/>
      <c r="BL641" s="244"/>
      <c r="BM641" s="244"/>
      <c r="BN641" s="244"/>
      <c r="BO641" s="244"/>
      <c r="BP641" s="244"/>
      <c r="BQ641" s="244"/>
      <c r="BR641" s="244"/>
      <c r="BS641" s="244"/>
      <c r="BT641" s="244"/>
      <c r="BU641" s="242"/>
      <c r="BV641" s="244"/>
    </row>
    <row r="642" customFormat="false" ht="13.8" hidden="false" customHeight="false" outlineLevel="0" collapsed="false">
      <c r="A642" s="241"/>
      <c r="B642" s="242"/>
      <c r="C642" s="242"/>
      <c r="D642" s="242"/>
      <c r="E642" s="242"/>
      <c r="F642" s="242"/>
      <c r="G642" s="244"/>
      <c r="H642" s="244"/>
      <c r="I642" s="244"/>
      <c r="J642" s="245"/>
      <c r="K642" s="244"/>
      <c r="L642" s="244"/>
      <c r="M642" s="244"/>
      <c r="N642" s="244"/>
      <c r="O642" s="244"/>
      <c r="P642" s="244"/>
      <c r="Q642" s="244"/>
      <c r="R642" s="244"/>
      <c r="S642" s="244"/>
      <c r="T642" s="246"/>
      <c r="U642" s="246"/>
      <c r="V642" s="244"/>
      <c r="W642" s="247"/>
      <c r="X642" s="248"/>
      <c r="Y642" s="244"/>
      <c r="Z642" s="244"/>
      <c r="AA642" s="244"/>
      <c r="AB642" s="244"/>
      <c r="AC642" s="249"/>
      <c r="AD642" s="249"/>
      <c r="AE642" s="244"/>
      <c r="AF642" s="244"/>
      <c r="AG642" s="244"/>
      <c r="AH642" s="244"/>
      <c r="AI642" s="244"/>
      <c r="AJ642" s="244"/>
      <c r="AK642" s="250"/>
      <c r="AL642" s="244"/>
      <c r="AM642" s="244"/>
      <c r="AN642" s="244"/>
      <c r="AO642" s="251"/>
      <c r="AP642" s="244"/>
      <c r="AQ642" s="244"/>
      <c r="AR642" s="244"/>
      <c r="AS642" s="244"/>
      <c r="AT642" s="252"/>
      <c r="AU642" s="244"/>
      <c r="AV642" s="244"/>
      <c r="AW642" s="244"/>
      <c r="AX642" s="25"/>
      <c r="AY642" s="244"/>
      <c r="AZ642" s="244"/>
      <c r="BA642" s="244"/>
      <c r="BB642" s="244"/>
      <c r="BC642" s="244"/>
      <c r="BD642" s="244"/>
      <c r="BE642" s="244"/>
      <c r="BF642" s="244"/>
      <c r="BG642" s="244"/>
      <c r="BH642" s="244"/>
      <c r="BI642" s="244"/>
      <c r="BJ642" s="242"/>
      <c r="BK642" s="242"/>
      <c r="BL642" s="244"/>
      <c r="BM642" s="244"/>
      <c r="BN642" s="244"/>
      <c r="BO642" s="244"/>
      <c r="BP642" s="244"/>
      <c r="BQ642" s="244"/>
      <c r="BR642" s="244"/>
      <c r="BS642" s="244"/>
      <c r="BT642" s="244"/>
      <c r="BU642" s="242"/>
      <c r="BV642" s="244"/>
    </row>
    <row r="643" customFormat="false" ht="13.8" hidden="false" customHeight="false" outlineLevel="0" collapsed="false">
      <c r="A643" s="241"/>
      <c r="B643" s="242"/>
      <c r="C643" s="242"/>
      <c r="D643" s="242"/>
      <c r="E643" s="242"/>
      <c r="F643" s="242"/>
      <c r="G643" s="244"/>
      <c r="H643" s="244"/>
      <c r="I643" s="244"/>
      <c r="J643" s="245"/>
      <c r="K643" s="244"/>
      <c r="L643" s="244"/>
      <c r="M643" s="244"/>
      <c r="N643" s="244"/>
      <c r="O643" s="244"/>
      <c r="P643" s="244"/>
      <c r="Q643" s="244"/>
      <c r="R643" s="244"/>
      <c r="S643" s="244"/>
      <c r="T643" s="246"/>
      <c r="U643" s="246"/>
      <c r="V643" s="244"/>
      <c r="W643" s="247"/>
      <c r="X643" s="248"/>
      <c r="Y643" s="244"/>
      <c r="Z643" s="244"/>
      <c r="AA643" s="244"/>
      <c r="AB643" s="244"/>
      <c r="AC643" s="249"/>
      <c r="AD643" s="249"/>
      <c r="AE643" s="244"/>
      <c r="AF643" s="244"/>
      <c r="AG643" s="244"/>
      <c r="AH643" s="244"/>
      <c r="AI643" s="244"/>
      <c r="AJ643" s="244"/>
      <c r="AK643" s="250"/>
      <c r="AL643" s="244"/>
      <c r="AM643" s="244"/>
      <c r="AN643" s="244"/>
      <c r="AO643" s="251"/>
      <c r="AP643" s="244"/>
      <c r="AQ643" s="244"/>
      <c r="AR643" s="244"/>
      <c r="AS643" s="244"/>
      <c r="AT643" s="252"/>
      <c r="AU643" s="244"/>
      <c r="AV643" s="244"/>
      <c r="AW643" s="244"/>
      <c r="AX643" s="25"/>
      <c r="AY643" s="244"/>
      <c r="AZ643" s="244"/>
      <c r="BA643" s="244"/>
      <c r="BB643" s="244"/>
      <c r="BC643" s="244"/>
      <c r="BD643" s="244"/>
      <c r="BE643" s="244"/>
      <c r="BF643" s="244"/>
      <c r="BG643" s="244"/>
      <c r="BH643" s="244"/>
      <c r="BI643" s="244"/>
      <c r="BJ643" s="242"/>
      <c r="BK643" s="242"/>
      <c r="BL643" s="244"/>
      <c r="BM643" s="244"/>
      <c r="BN643" s="244"/>
      <c r="BO643" s="244"/>
      <c r="BP643" s="244"/>
      <c r="BQ643" s="244"/>
      <c r="BR643" s="244"/>
      <c r="BS643" s="244"/>
      <c r="BT643" s="244"/>
      <c r="BU643" s="242"/>
      <c r="BV643" s="244"/>
    </row>
    <row r="644" customFormat="false" ht="13.8" hidden="false" customHeight="false" outlineLevel="0" collapsed="false">
      <c r="A644" s="241"/>
      <c r="B644" s="242"/>
      <c r="C644" s="242"/>
      <c r="D644" s="242"/>
      <c r="E644" s="242"/>
      <c r="F644" s="242"/>
      <c r="G644" s="244"/>
      <c r="H644" s="244"/>
      <c r="I644" s="244"/>
      <c r="J644" s="245"/>
      <c r="K644" s="244"/>
      <c r="L644" s="244"/>
      <c r="M644" s="244"/>
      <c r="N644" s="244"/>
      <c r="O644" s="244"/>
      <c r="P644" s="244"/>
      <c r="Q644" s="244"/>
      <c r="R644" s="244"/>
      <c r="S644" s="244"/>
      <c r="T644" s="246"/>
      <c r="U644" s="246"/>
      <c r="V644" s="244"/>
      <c r="W644" s="247"/>
      <c r="X644" s="248"/>
      <c r="Y644" s="244"/>
      <c r="Z644" s="244"/>
      <c r="AA644" s="244"/>
      <c r="AB644" s="244"/>
      <c r="AC644" s="249"/>
      <c r="AD644" s="249"/>
      <c r="AE644" s="244"/>
      <c r="AF644" s="244"/>
      <c r="AG644" s="244"/>
      <c r="AH644" s="244"/>
      <c r="AI644" s="244"/>
      <c r="AJ644" s="244"/>
      <c r="AK644" s="250"/>
      <c r="AL644" s="244"/>
      <c r="AM644" s="244"/>
      <c r="AN644" s="244"/>
      <c r="AO644" s="251"/>
      <c r="AP644" s="244"/>
      <c r="AQ644" s="244"/>
      <c r="AR644" s="244"/>
      <c r="AS644" s="244"/>
      <c r="AT644" s="252"/>
      <c r="AU644" s="244"/>
      <c r="AV644" s="244"/>
      <c r="AW644" s="244"/>
      <c r="AX644" s="25"/>
      <c r="AY644" s="244"/>
      <c r="AZ644" s="244"/>
      <c r="BA644" s="244"/>
      <c r="BB644" s="244"/>
      <c r="BC644" s="244"/>
      <c r="BD644" s="244"/>
      <c r="BE644" s="244"/>
      <c r="BF644" s="244"/>
      <c r="BG644" s="244"/>
      <c r="BH644" s="244"/>
      <c r="BI644" s="244"/>
      <c r="BJ644" s="242"/>
      <c r="BK644" s="242"/>
      <c r="BL644" s="244"/>
      <c r="BM644" s="244"/>
      <c r="BN644" s="244"/>
      <c r="BO644" s="244"/>
      <c r="BP644" s="244"/>
      <c r="BQ644" s="244"/>
      <c r="BR644" s="244"/>
      <c r="BS644" s="244"/>
      <c r="BT644" s="244"/>
      <c r="BU644" s="242"/>
      <c r="BV644" s="244"/>
    </row>
    <row r="645" customFormat="false" ht="13.8" hidden="false" customHeight="false" outlineLevel="0" collapsed="false">
      <c r="A645" s="241"/>
      <c r="B645" s="242"/>
      <c r="C645" s="242"/>
      <c r="D645" s="242"/>
      <c r="E645" s="242"/>
      <c r="F645" s="242"/>
      <c r="G645" s="244"/>
      <c r="H645" s="244"/>
      <c r="I645" s="244"/>
      <c r="J645" s="245"/>
      <c r="K645" s="244"/>
      <c r="L645" s="244"/>
      <c r="M645" s="244"/>
      <c r="N645" s="244"/>
      <c r="O645" s="244"/>
      <c r="P645" s="244"/>
      <c r="Q645" s="244"/>
      <c r="R645" s="244"/>
      <c r="S645" s="244"/>
      <c r="T645" s="246"/>
      <c r="U645" s="246"/>
      <c r="V645" s="244"/>
      <c r="W645" s="247"/>
      <c r="X645" s="248"/>
      <c r="Y645" s="244"/>
      <c r="Z645" s="244"/>
      <c r="AA645" s="244"/>
      <c r="AB645" s="244"/>
      <c r="AC645" s="249"/>
      <c r="AD645" s="249"/>
      <c r="AE645" s="244"/>
      <c r="AF645" s="244"/>
      <c r="AG645" s="244"/>
      <c r="AH645" s="244"/>
      <c r="AI645" s="244"/>
      <c r="AJ645" s="244"/>
      <c r="AK645" s="250"/>
      <c r="AL645" s="244"/>
      <c r="AM645" s="244"/>
      <c r="AN645" s="244"/>
      <c r="AO645" s="251"/>
      <c r="AP645" s="244"/>
      <c r="AQ645" s="244"/>
      <c r="AR645" s="244"/>
      <c r="AS645" s="244"/>
      <c r="AT645" s="252"/>
      <c r="AU645" s="244"/>
      <c r="AV645" s="244"/>
      <c r="AW645" s="244"/>
      <c r="AX645" s="25"/>
      <c r="AY645" s="244"/>
      <c r="AZ645" s="244"/>
      <c r="BA645" s="244"/>
      <c r="BB645" s="244"/>
      <c r="BC645" s="244"/>
      <c r="BD645" s="244"/>
      <c r="BE645" s="244"/>
      <c r="BF645" s="244"/>
      <c r="BG645" s="244"/>
      <c r="BH645" s="244"/>
      <c r="BI645" s="244"/>
      <c r="BJ645" s="242"/>
      <c r="BK645" s="242"/>
      <c r="BL645" s="244"/>
      <c r="BM645" s="244"/>
      <c r="BN645" s="244"/>
      <c r="BO645" s="244"/>
      <c r="BP645" s="244"/>
      <c r="BQ645" s="244"/>
      <c r="BR645" s="244"/>
      <c r="BS645" s="244"/>
      <c r="BT645" s="244"/>
      <c r="BU645" s="242"/>
      <c r="BV645" s="244"/>
    </row>
    <row r="646" customFormat="false" ht="13.8" hidden="false" customHeight="false" outlineLevel="0" collapsed="false">
      <c r="A646" s="241"/>
      <c r="B646" s="242"/>
      <c r="C646" s="242"/>
      <c r="D646" s="242"/>
      <c r="E646" s="242"/>
      <c r="F646" s="242"/>
      <c r="G646" s="244"/>
      <c r="H646" s="244"/>
      <c r="I646" s="244"/>
      <c r="J646" s="245"/>
      <c r="K646" s="244"/>
      <c r="L646" s="244"/>
      <c r="M646" s="244"/>
      <c r="N646" s="244"/>
      <c r="O646" s="244"/>
      <c r="P646" s="244"/>
      <c r="Q646" s="244"/>
      <c r="R646" s="244"/>
      <c r="S646" s="244"/>
      <c r="T646" s="246"/>
      <c r="U646" s="246"/>
      <c r="V646" s="244"/>
      <c r="W646" s="247"/>
      <c r="X646" s="248"/>
      <c r="Y646" s="244"/>
      <c r="Z646" s="244"/>
      <c r="AA646" s="244"/>
      <c r="AB646" s="244"/>
      <c r="AC646" s="249"/>
      <c r="AD646" s="249"/>
      <c r="AE646" s="244"/>
      <c r="AF646" s="244"/>
      <c r="AG646" s="244"/>
      <c r="AH646" s="244"/>
      <c r="AI646" s="244"/>
      <c r="AJ646" s="244"/>
      <c r="AK646" s="250"/>
      <c r="AL646" s="244"/>
      <c r="AM646" s="244"/>
      <c r="AN646" s="244"/>
      <c r="AO646" s="251"/>
      <c r="AP646" s="244"/>
      <c r="AQ646" s="244"/>
      <c r="AR646" s="244"/>
      <c r="AS646" s="244"/>
      <c r="AT646" s="252"/>
      <c r="AU646" s="244"/>
      <c r="AV646" s="244"/>
      <c r="AW646" s="244"/>
      <c r="AX646" s="25"/>
      <c r="AY646" s="244"/>
      <c r="AZ646" s="244"/>
      <c r="BA646" s="244"/>
      <c r="BB646" s="244"/>
      <c r="BC646" s="244"/>
      <c r="BD646" s="244"/>
      <c r="BE646" s="244"/>
      <c r="BF646" s="244"/>
      <c r="BG646" s="244"/>
      <c r="BH646" s="244"/>
      <c r="BI646" s="244"/>
      <c r="BJ646" s="242"/>
      <c r="BK646" s="242"/>
      <c r="BL646" s="244"/>
      <c r="BM646" s="244"/>
      <c r="BN646" s="244"/>
      <c r="BO646" s="244"/>
      <c r="BP646" s="244"/>
      <c r="BQ646" s="244"/>
      <c r="BR646" s="244"/>
      <c r="BS646" s="244"/>
      <c r="BT646" s="244"/>
      <c r="BU646" s="242"/>
      <c r="BV646" s="244"/>
    </row>
    <row r="647" customFormat="false" ht="13.8" hidden="false" customHeight="false" outlineLevel="0" collapsed="false">
      <c r="A647" s="241"/>
      <c r="B647" s="242"/>
      <c r="C647" s="242"/>
      <c r="D647" s="242"/>
      <c r="E647" s="242"/>
      <c r="F647" s="242"/>
      <c r="G647" s="244"/>
      <c r="H647" s="244"/>
      <c r="I647" s="244"/>
      <c r="J647" s="245"/>
      <c r="K647" s="244"/>
      <c r="L647" s="244"/>
      <c r="M647" s="244"/>
      <c r="N647" s="244"/>
      <c r="O647" s="244"/>
      <c r="P647" s="244"/>
      <c r="Q647" s="244"/>
      <c r="R647" s="244"/>
      <c r="S647" s="244"/>
      <c r="T647" s="246"/>
      <c r="U647" s="246"/>
      <c r="V647" s="244"/>
      <c r="W647" s="247"/>
      <c r="X647" s="248"/>
      <c r="Y647" s="244"/>
      <c r="Z647" s="244"/>
      <c r="AA647" s="244"/>
      <c r="AB647" s="244"/>
      <c r="AC647" s="249"/>
      <c r="AD647" s="249"/>
      <c r="AE647" s="244"/>
      <c r="AF647" s="244"/>
      <c r="AG647" s="244"/>
      <c r="AH647" s="244"/>
      <c r="AI647" s="244"/>
      <c r="AJ647" s="244"/>
      <c r="AK647" s="250"/>
      <c r="AL647" s="244"/>
      <c r="AM647" s="244"/>
      <c r="AN647" s="244"/>
      <c r="AO647" s="251"/>
      <c r="AP647" s="244"/>
      <c r="AQ647" s="244"/>
      <c r="AR647" s="244"/>
      <c r="AS647" s="244"/>
      <c r="AT647" s="252"/>
      <c r="AU647" s="244"/>
      <c r="AV647" s="244"/>
      <c r="AW647" s="244"/>
      <c r="AX647" s="25"/>
      <c r="AY647" s="244"/>
      <c r="AZ647" s="244"/>
      <c r="BA647" s="244"/>
      <c r="BB647" s="244"/>
      <c r="BC647" s="244"/>
      <c r="BD647" s="244"/>
      <c r="BE647" s="244"/>
      <c r="BF647" s="244"/>
      <c r="BG647" s="244"/>
      <c r="BH647" s="244"/>
      <c r="BI647" s="244"/>
      <c r="BJ647" s="242"/>
      <c r="BK647" s="242"/>
      <c r="BL647" s="244"/>
      <c r="BM647" s="244"/>
      <c r="BN647" s="244"/>
      <c r="BO647" s="244"/>
      <c r="BP647" s="244"/>
      <c r="BQ647" s="244"/>
      <c r="BR647" s="244"/>
      <c r="BS647" s="244"/>
      <c r="BT647" s="244"/>
      <c r="BU647" s="242"/>
      <c r="BV647" s="244"/>
    </row>
    <row r="648" customFormat="false" ht="13.8" hidden="false" customHeight="false" outlineLevel="0" collapsed="false">
      <c r="A648" s="241"/>
      <c r="B648" s="242"/>
      <c r="C648" s="242"/>
      <c r="D648" s="242"/>
      <c r="E648" s="242"/>
      <c r="F648" s="242"/>
      <c r="G648" s="244"/>
      <c r="H648" s="244"/>
      <c r="I648" s="244"/>
      <c r="J648" s="245"/>
      <c r="K648" s="244"/>
      <c r="L648" s="244"/>
      <c r="M648" s="244"/>
      <c r="N648" s="244"/>
      <c r="O648" s="244"/>
      <c r="P648" s="244"/>
      <c r="Q648" s="244"/>
      <c r="R648" s="244"/>
      <c r="S648" s="244"/>
      <c r="T648" s="246"/>
      <c r="U648" s="246"/>
      <c r="V648" s="244"/>
      <c r="W648" s="247"/>
      <c r="X648" s="248"/>
      <c r="Y648" s="244"/>
      <c r="Z648" s="244"/>
      <c r="AA648" s="244"/>
      <c r="AB648" s="244"/>
      <c r="AC648" s="249"/>
      <c r="AD648" s="249"/>
      <c r="AE648" s="244"/>
      <c r="AF648" s="244"/>
      <c r="AG648" s="244"/>
      <c r="AH648" s="244"/>
      <c r="AI648" s="244"/>
      <c r="AJ648" s="244"/>
      <c r="AK648" s="250"/>
      <c r="AL648" s="244"/>
      <c r="AM648" s="244"/>
      <c r="AN648" s="244"/>
      <c r="AO648" s="251"/>
      <c r="AP648" s="244"/>
      <c r="AQ648" s="244"/>
      <c r="AR648" s="244"/>
      <c r="AS648" s="244"/>
      <c r="AT648" s="252"/>
      <c r="AU648" s="244"/>
      <c r="AV648" s="244"/>
      <c r="AW648" s="244"/>
      <c r="AX648" s="25"/>
      <c r="AY648" s="244"/>
      <c r="AZ648" s="244"/>
      <c r="BA648" s="244"/>
      <c r="BB648" s="244"/>
      <c r="BC648" s="244"/>
      <c r="BD648" s="244"/>
      <c r="BE648" s="244"/>
      <c r="BF648" s="244"/>
      <c r="BG648" s="244"/>
      <c r="BH648" s="244"/>
      <c r="BI648" s="244"/>
      <c r="BJ648" s="242"/>
      <c r="BK648" s="242"/>
      <c r="BL648" s="244"/>
      <c r="BM648" s="244"/>
      <c r="BN648" s="244"/>
      <c r="BO648" s="244"/>
      <c r="BP648" s="244"/>
      <c r="BQ648" s="244"/>
      <c r="BR648" s="244"/>
      <c r="BS648" s="244"/>
      <c r="BT648" s="244"/>
      <c r="BU648" s="242"/>
      <c r="BV648" s="244"/>
    </row>
    <row r="649" customFormat="false" ht="13.8" hidden="false" customHeight="false" outlineLevel="0" collapsed="false">
      <c r="A649" s="241"/>
      <c r="B649" s="242"/>
      <c r="C649" s="242"/>
      <c r="D649" s="242"/>
      <c r="E649" s="242"/>
      <c r="F649" s="242"/>
      <c r="G649" s="244"/>
      <c r="H649" s="244"/>
      <c r="I649" s="244"/>
      <c r="J649" s="245"/>
      <c r="K649" s="244"/>
      <c r="L649" s="244"/>
      <c r="M649" s="244"/>
      <c r="N649" s="244"/>
      <c r="O649" s="244"/>
      <c r="P649" s="244"/>
      <c r="Q649" s="244"/>
      <c r="R649" s="244"/>
      <c r="S649" s="244"/>
      <c r="T649" s="246"/>
      <c r="U649" s="246"/>
      <c r="V649" s="244"/>
      <c r="W649" s="247"/>
      <c r="X649" s="248"/>
      <c r="Y649" s="244"/>
      <c r="Z649" s="244"/>
      <c r="AA649" s="244"/>
      <c r="AB649" s="244"/>
      <c r="AC649" s="249"/>
      <c r="AD649" s="249"/>
      <c r="AE649" s="244"/>
      <c r="AF649" s="244"/>
      <c r="AG649" s="244"/>
      <c r="AH649" s="244"/>
      <c r="AI649" s="244"/>
      <c r="AJ649" s="244"/>
      <c r="AK649" s="250"/>
      <c r="AL649" s="244"/>
      <c r="AM649" s="244"/>
      <c r="AN649" s="244"/>
      <c r="AO649" s="251"/>
      <c r="AP649" s="244"/>
      <c r="AQ649" s="244"/>
      <c r="AR649" s="244"/>
      <c r="AS649" s="244"/>
      <c r="AT649" s="252"/>
      <c r="AU649" s="244"/>
      <c r="AV649" s="244"/>
      <c r="AW649" s="244"/>
      <c r="AX649" s="25"/>
      <c r="AY649" s="244"/>
      <c r="AZ649" s="244"/>
      <c r="BA649" s="244"/>
      <c r="BB649" s="244"/>
      <c r="BC649" s="244"/>
      <c r="BD649" s="244"/>
      <c r="BE649" s="244"/>
      <c r="BF649" s="244"/>
      <c r="BG649" s="244"/>
      <c r="BH649" s="244"/>
      <c r="BI649" s="244"/>
      <c r="BJ649" s="242"/>
      <c r="BK649" s="242"/>
      <c r="BL649" s="244"/>
      <c r="BM649" s="244"/>
      <c r="BN649" s="244"/>
      <c r="BO649" s="244"/>
      <c r="BP649" s="244"/>
      <c r="BQ649" s="244"/>
      <c r="BR649" s="244"/>
      <c r="BS649" s="244"/>
      <c r="BT649" s="244"/>
      <c r="BU649" s="242"/>
      <c r="BV649" s="244"/>
    </row>
    <row r="650" customFormat="false" ht="13.8" hidden="false" customHeight="false" outlineLevel="0" collapsed="false">
      <c r="A650" s="241"/>
      <c r="B650" s="242"/>
      <c r="C650" s="242"/>
      <c r="D650" s="242"/>
      <c r="E650" s="242"/>
      <c r="F650" s="242"/>
      <c r="G650" s="244"/>
      <c r="H650" s="244"/>
      <c r="I650" s="244"/>
      <c r="J650" s="245"/>
      <c r="K650" s="244"/>
      <c r="L650" s="244"/>
      <c r="M650" s="244"/>
      <c r="N650" s="244"/>
      <c r="O650" s="244"/>
      <c r="P650" s="244"/>
      <c r="Q650" s="244"/>
      <c r="R650" s="244"/>
      <c r="S650" s="244"/>
      <c r="T650" s="246"/>
      <c r="U650" s="246"/>
      <c r="V650" s="244"/>
      <c r="W650" s="247"/>
      <c r="X650" s="248"/>
      <c r="Y650" s="244"/>
      <c r="Z650" s="244"/>
      <c r="AA650" s="244"/>
      <c r="AB650" s="244"/>
      <c r="AC650" s="249"/>
      <c r="AD650" s="249"/>
      <c r="AE650" s="244"/>
      <c r="AF650" s="244"/>
      <c r="AG650" s="244"/>
      <c r="AH650" s="244"/>
      <c r="AI650" s="244"/>
      <c r="AJ650" s="244"/>
      <c r="AK650" s="250"/>
      <c r="AL650" s="244"/>
      <c r="AM650" s="244"/>
      <c r="AN650" s="244"/>
      <c r="AO650" s="251"/>
      <c r="AP650" s="244"/>
      <c r="AQ650" s="244"/>
      <c r="AR650" s="244"/>
      <c r="AS650" s="244"/>
      <c r="AT650" s="252"/>
      <c r="AU650" s="244"/>
      <c r="AV650" s="244"/>
      <c r="AW650" s="244"/>
      <c r="AX650" s="25"/>
      <c r="AY650" s="244"/>
      <c r="AZ650" s="244"/>
      <c r="BA650" s="244"/>
      <c r="BB650" s="244"/>
      <c r="BC650" s="244"/>
      <c r="BD650" s="244"/>
      <c r="BE650" s="244"/>
      <c r="BF650" s="244"/>
      <c r="BG650" s="244"/>
      <c r="BH650" s="244"/>
      <c r="BI650" s="244"/>
      <c r="BJ650" s="242"/>
      <c r="BK650" s="242"/>
      <c r="BL650" s="244"/>
      <c r="BM650" s="244"/>
      <c r="BN650" s="244"/>
      <c r="BO650" s="244"/>
      <c r="BP650" s="244"/>
      <c r="BQ650" s="244"/>
      <c r="BR650" s="244"/>
      <c r="BS650" s="244"/>
      <c r="BT650" s="244"/>
      <c r="BU650" s="242"/>
      <c r="BV650" s="244"/>
    </row>
    <row r="651" customFormat="false" ht="13.8" hidden="false" customHeight="false" outlineLevel="0" collapsed="false">
      <c r="A651" s="241"/>
      <c r="B651" s="242"/>
      <c r="C651" s="242"/>
      <c r="D651" s="242"/>
      <c r="E651" s="242"/>
      <c r="F651" s="242"/>
      <c r="G651" s="244"/>
      <c r="H651" s="244"/>
      <c r="I651" s="244"/>
      <c r="J651" s="245"/>
      <c r="K651" s="244"/>
      <c r="L651" s="244"/>
      <c r="M651" s="244"/>
      <c r="N651" s="244"/>
      <c r="O651" s="244"/>
      <c r="P651" s="244"/>
      <c r="Q651" s="244"/>
      <c r="R651" s="244"/>
      <c r="S651" s="244"/>
      <c r="T651" s="246"/>
      <c r="U651" s="246"/>
      <c r="V651" s="244"/>
      <c r="W651" s="247"/>
      <c r="X651" s="248"/>
      <c r="Y651" s="244"/>
      <c r="Z651" s="244"/>
      <c r="AA651" s="244"/>
      <c r="AB651" s="244"/>
      <c r="AC651" s="249"/>
      <c r="AD651" s="249"/>
      <c r="AE651" s="244"/>
      <c r="AF651" s="244"/>
      <c r="AG651" s="244"/>
      <c r="AH651" s="244"/>
      <c r="AI651" s="244"/>
      <c r="AJ651" s="244"/>
      <c r="AK651" s="250"/>
      <c r="AL651" s="244"/>
      <c r="AM651" s="244"/>
      <c r="AN651" s="244"/>
      <c r="AO651" s="251"/>
      <c r="AP651" s="244"/>
      <c r="AQ651" s="244"/>
      <c r="AR651" s="244"/>
      <c r="AS651" s="244"/>
      <c r="AT651" s="252"/>
      <c r="AU651" s="244"/>
      <c r="AV651" s="244"/>
      <c r="AW651" s="244"/>
      <c r="AX651" s="25"/>
      <c r="AY651" s="244"/>
      <c r="AZ651" s="244"/>
      <c r="BA651" s="244"/>
      <c r="BB651" s="244"/>
      <c r="BC651" s="244"/>
      <c r="BD651" s="244"/>
      <c r="BE651" s="244"/>
      <c r="BF651" s="244"/>
      <c r="BG651" s="244"/>
      <c r="BH651" s="244"/>
      <c r="BI651" s="244"/>
      <c r="BJ651" s="242"/>
      <c r="BK651" s="242"/>
      <c r="BL651" s="244"/>
      <c r="BM651" s="244"/>
      <c r="BN651" s="244"/>
      <c r="BO651" s="244"/>
      <c r="BP651" s="244"/>
      <c r="BQ651" s="244"/>
      <c r="BR651" s="244"/>
      <c r="BS651" s="244"/>
      <c r="BT651" s="244"/>
      <c r="BU651" s="242"/>
      <c r="BV651" s="244"/>
    </row>
    <row r="652" customFormat="false" ht="13.8" hidden="false" customHeight="false" outlineLevel="0" collapsed="false">
      <c r="A652" s="241"/>
      <c r="B652" s="242"/>
      <c r="C652" s="242"/>
      <c r="D652" s="242"/>
      <c r="E652" s="242"/>
      <c r="F652" s="242"/>
      <c r="G652" s="244"/>
      <c r="H652" s="244"/>
      <c r="I652" s="244"/>
      <c r="J652" s="245"/>
      <c r="K652" s="244"/>
      <c r="L652" s="244"/>
      <c r="M652" s="244"/>
      <c r="N652" s="244"/>
      <c r="O652" s="244"/>
      <c r="P652" s="244"/>
      <c r="Q652" s="244"/>
      <c r="R652" s="244"/>
      <c r="S652" s="244"/>
      <c r="T652" s="246"/>
      <c r="U652" s="246"/>
      <c r="V652" s="244"/>
      <c r="W652" s="247"/>
      <c r="X652" s="248"/>
      <c r="Y652" s="244"/>
      <c r="Z652" s="244"/>
      <c r="AA652" s="244"/>
      <c r="AB652" s="244"/>
      <c r="AC652" s="249"/>
      <c r="AD652" s="249"/>
      <c r="AE652" s="244"/>
      <c r="AF652" s="244"/>
      <c r="AG652" s="244"/>
      <c r="AH652" s="244"/>
      <c r="AI652" s="244"/>
      <c r="AJ652" s="244"/>
      <c r="AK652" s="250"/>
      <c r="AL652" s="244"/>
      <c r="AM652" s="244"/>
      <c r="AN652" s="244"/>
      <c r="AO652" s="251"/>
      <c r="AP652" s="244"/>
      <c r="AQ652" s="244"/>
      <c r="AR652" s="244"/>
      <c r="AS652" s="244"/>
      <c r="AT652" s="252"/>
      <c r="AU652" s="244"/>
      <c r="AV652" s="244"/>
      <c r="AW652" s="244"/>
      <c r="AX652" s="25"/>
      <c r="AY652" s="244"/>
      <c r="AZ652" s="244"/>
      <c r="BA652" s="244"/>
      <c r="BB652" s="244"/>
      <c r="BC652" s="244"/>
      <c r="BD652" s="244"/>
      <c r="BE652" s="244"/>
      <c r="BF652" s="244"/>
      <c r="BG652" s="244"/>
      <c r="BH652" s="244"/>
      <c r="BI652" s="244"/>
      <c r="BJ652" s="242"/>
      <c r="BK652" s="242"/>
      <c r="BL652" s="244"/>
      <c r="BM652" s="244"/>
      <c r="BN652" s="244"/>
      <c r="BO652" s="244"/>
      <c r="BP652" s="244"/>
      <c r="BQ652" s="244"/>
      <c r="BR652" s="244"/>
      <c r="BS652" s="244"/>
      <c r="BT652" s="244"/>
      <c r="BU652" s="242"/>
      <c r="BV652" s="244"/>
    </row>
    <row r="653" customFormat="false" ht="13.8" hidden="false" customHeight="false" outlineLevel="0" collapsed="false">
      <c r="A653" s="241"/>
      <c r="B653" s="242"/>
      <c r="C653" s="242"/>
      <c r="D653" s="242"/>
      <c r="E653" s="242"/>
      <c r="F653" s="242"/>
      <c r="G653" s="244"/>
      <c r="H653" s="244"/>
      <c r="I653" s="244"/>
      <c r="J653" s="245"/>
      <c r="K653" s="244"/>
      <c r="L653" s="244"/>
      <c r="M653" s="244"/>
      <c r="N653" s="244"/>
      <c r="O653" s="244"/>
      <c r="P653" s="244"/>
      <c r="Q653" s="244"/>
      <c r="R653" s="244"/>
      <c r="S653" s="244"/>
      <c r="T653" s="246"/>
      <c r="U653" s="246"/>
      <c r="V653" s="244"/>
      <c r="W653" s="247"/>
      <c r="X653" s="248"/>
      <c r="Y653" s="244"/>
      <c r="Z653" s="244"/>
      <c r="AA653" s="244"/>
      <c r="AB653" s="244"/>
      <c r="AC653" s="249"/>
      <c r="AD653" s="249"/>
      <c r="AE653" s="244"/>
      <c r="AF653" s="244"/>
      <c r="AG653" s="244"/>
      <c r="AH653" s="244"/>
      <c r="AI653" s="244"/>
      <c r="AJ653" s="244"/>
      <c r="AK653" s="250"/>
      <c r="AL653" s="244"/>
      <c r="AM653" s="244"/>
      <c r="AN653" s="244"/>
      <c r="AO653" s="251"/>
      <c r="AP653" s="244"/>
      <c r="AQ653" s="244"/>
      <c r="AR653" s="244"/>
      <c r="AS653" s="244"/>
      <c r="AT653" s="252"/>
      <c r="AU653" s="244"/>
      <c r="AV653" s="244"/>
      <c r="AW653" s="244"/>
      <c r="AX653" s="25"/>
      <c r="AY653" s="244"/>
      <c r="AZ653" s="244"/>
      <c r="BA653" s="244"/>
      <c r="BB653" s="244"/>
      <c r="BC653" s="244"/>
      <c r="BD653" s="244"/>
      <c r="BE653" s="244"/>
      <c r="BF653" s="244"/>
      <c r="BG653" s="244"/>
      <c r="BH653" s="244"/>
      <c r="BI653" s="244"/>
      <c r="BJ653" s="242"/>
      <c r="BK653" s="242"/>
      <c r="BL653" s="244"/>
      <c r="BM653" s="244"/>
      <c r="BN653" s="244"/>
      <c r="BO653" s="244"/>
      <c r="BP653" s="244"/>
      <c r="BQ653" s="244"/>
      <c r="BR653" s="244"/>
      <c r="BS653" s="244"/>
      <c r="BT653" s="244"/>
      <c r="BU653" s="242"/>
      <c r="BV653" s="244"/>
    </row>
    <row r="654" customFormat="false" ht="13.8" hidden="false" customHeight="false" outlineLevel="0" collapsed="false">
      <c r="A654" s="241"/>
      <c r="B654" s="242"/>
      <c r="C654" s="242"/>
      <c r="D654" s="242"/>
      <c r="E654" s="242"/>
      <c r="F654" s="242"/>
      <c r="G654" s="244"/>
      <c r="H654" s="244"/>
      <c r="I654" s="244"/>
      <c r="J654" s="245"/>
      <c r="K654" s="244"/>
      <c r="L654" s="244"/>
      <c r="M654" s="244"/>
      <c r="N654" s="244"/>
      <c r="O654" s="244"/>
      <c r="P654" s="244"/>
      <c r="Q654" s="244"/>
      <c r="R654" s="244"/>
      <c r="S654" s="244"/>
      <c r="T654" s="246"/>
      <c r="U654" s="246"/>
      <c r="V654" s="244"/>
      <c r="W654" s="247"/>
      <c r="X654" s="248"/>
      <c r="Y654" s="244"/>
      <c r="Z654" s="244"/>
      <c r="AA654" s="244"/>
      <c r="AB654" s="244"/>
      <c r="AC654" s="249"/>
      <c r="AD654" s="249"/>
      <c r="AE654" s="244"/>
      <c r="AF654" s="244"/>
      <c r="AG654" s="244"/>
      <c r="AH654" s="244"/>
      <c r="AI654" s="244"/>
      <c r="AJ654" s="244"/>
      <c r="AK654" s="250"/>
      <c r="AL654" s="244"/>
      <c r="AM654" s="244"/>
      <c r="AN654" s="244"/>
      <c r="AO654" s="251"/>
      <c r="AP654" s="244"/>
      <c r="AQ654" s="244"/>
      <c r="AR654" s="244"/>
      <c r="AS654" s="244"/>
      <c r="AT654" s="252"/>
      <c r="AU654" s="244"/>
      <c r="AV654" s="244"/>
      <c r="AW654" s="244"/>
      <c r="AX654" s="25"/>
      <c r="AY654" s="244"/>
      <c r="AZ654" s="244"/>
      <c r="BA654" s="244"/>
      <c r="BB654" s="244"/>
      <c r="BC654" s="244"/>
      <c r="BD654" s="244"/>
      <c r="BE654" s="244"/>
      <c r="BF654" s="244"/>
      <c r="BG654" s="244"/>
      <c r="BH654" s="244"/>
      <c r="BI654" s="244"/>
      <c r="BJ654" s="242"/>
      <c r="BK654" s="242"/>
      <c r="BL654" s="244"/>
      <c r="BM654" s="244"/>
      <c r="BN654" s="244"/>
      <c r="BO654" s="244"/>
      <c r="BP654" s="244"/>
      <c r="BQ654" s="244"/>
      <c r="BR654" s="244"/>
      <c r="BS654" s="244"/>
      <c r="BT654" s="244"/>
      <c r="BU654" s="242"/>
      <c r="BV654" s="244"/>
    </row>
    <row r="655" customFormat="false" ht="13.8" hidden="false" customHeight="false" outlineLevel="0" collapsed="false">
      <c r="A655" s="241"/>
      <c r="B655" s="242"/>
      <c r="C655" s="242"/>
      <c r="D655" s="242"/>
      <c r="E655" s="242"/>
      <c r="F655" s="242"/>
      <c r="G655" s="244"/>
      <c r="H655" s="244"/>
      <c r="I655" s="244"/>
      <c r="J655" s="245"/>
      <c r="K655" s="244"/>
      <c r="L655" s="244"/>
      <c r="M655" s="244"/>
      <c r="N655" s="244"/>
      <c r="O655" s="244"/>
      <c r="P655" s="244"/>
      <c r="Q655" s="244"/>
      <c r="R655" s="244"/>
      <c r="S655" s="244"/>
      <c r="T655" s="246"/>
      <c r="U655" s="246"/>
      <c r="V655" s="244"/>
      <c r="W655" s="247"/>
      <c r="X655" s="248"/>
      <c r="Y655" s="244"/>
      <c r="Z655" s="244"/>
      <c r="AA655" s="244"/>
      <c r="AB655" s="244"/>
      <c r="AC655" s="249"/>
      <c r="AD655" s="249"/>
      <c r="AE655" s="244"/>
      <c r="AF655" s="244"/>
      <c r="AG655" s="244"/>
      <c r="AH655" s="244"/>
      <c r="AI655" s="244"/>
      <c r="AJ655" s="244"/>
      <c r="AK655" s="250"/>
      <c r="AL655" s="244"/>
      <c r="AM655" s="244"/>
      <c r="AN655" s="244"/>
      <c r="AO655" s="251"/>
      <c r="AP655" s="244"/>
      <c r="AQ655" s="244"/>
      <c r="AR655" s="244"/>
      <c r="AS655" s="244"/>
      <c r="AT655" s="252"/>
      <c r="AU655" s="244"/>
      <c r="AV655" s="244"/>
      <c r="AW655" s="244"/>
      <c r="AX655" s="25"/>
      <c r="AY655" s="244"/>
      <c r="AZ655" s="244"/>
      <c r="BA655" s="244"/>
      <c r="BB655" s="244"/>
      <c r="BC655" s="244"/>
      <c r="BD655" s="244"/>
      <c r="BE655" s="244"/>
      <c r="BF655" s="244"/>
      <c r="BG655" s="244"/>
      <c r="BH655" s="244"/>
      <c r="BI655" s="244"/>
      <c r="BJ655" s="242"/>
      <c r="BK655" s="242"/>
      <c r="BL655" s="244"/>
      <c r="BM655" s="244"/>
      <c r="BN655" s="244"/>
      <c r="BO655" s="244"/>
      <c r="BP655" s="244"/>
      <c r="BQ655" s="244"/>
      <c r="BR655" s="244"/>
      <c r="BS655" s="244"/>
      <c r="BT655" s="244"/>
      <c r="BU655" s="242"/>
      <c r="BV655" s="244"/>
    </row>
    <row r="656" customFormat="false" ht="13.8" hidden="false" customHeight="false" outlineLevel="0" collapsed="false">
      <c r="A656" s="241"/>
      <c r="B656" s="242"/>
      <c r="C656" s="242"/>
      <c r="D656" s="242"/>
      <c r="E656" s="242"/>
      <c r="F656" s="242"/>
      <c r="G656" s="244"/>
      <c r="H656" s="244"/>
      <c r="I656" s="244"/>
      <c r="J656" s="245"/>
      <c r="K656" s="244"/>
      <c r="L656" s="244"/>
      <c r="M656" s="244"/>
      <c r="N656" s="244"/>
      <c r="O656" s="244"/>
      <c r="P656" s="244"/>
      <c r="Q656" s="244"/>
      <c r="R656" s="244"/>
      <c r="S656" s="244"/>
      <c r="T656" s="246"/>
      <c r="U656" s="246"/>
      <c r="V656" s="244"/>
      <c r="W656" s="247"/>
      <c r="X656" s="248"/>
      <c r="Y656" s="244"/>
      <c r="Z656" s="244"/>
      <c r="AA656" s="244"/>
      <c r="AB656" s="244"/>
      <c r="AC656" s="249"/>
      <c r="AD656" s="249"/>
      <c r="AE656" s="244"/>
      <c r="AF656" s="244"/>
      <c r="AG656" s="244"/>
      <c r="AH656" s="244"/>
      <c r="AI656" s="244"/>
      <c r="AJ656" s="244"/>
      <c r="AK656" s="250"/>
      <c r="AL656" s="244"/>
      <c r="AM656" s="244"/>
      <c r="AN656" s="244"/>
      <c r="AO656" s="251"/>
      <c r="AP656" s="244"/>
      <c r="AQ656" s="244"/>
      <c r="AR656" s="244"/>
      <c r="AS656" s="244"/>
      <c r="AT656" s="252"/>
      <c r="AU656" s="244"/>
      <c r="AV656" s="244"/>
      <c r="AW656" s="244"/>
      <c r="AX656" s="25"/>
      <c r="AY656" s="244"/>
      <c r="AZ656" s="244"/>
      <c r="BA656" s="244"/>
      <c r="BB656" s="244"/>
      <c r="BC656" s="244"/>
      <c r="BD656" s="244"/>
      <c r="BE656" s="244"/>
      <c r="BF656" s="244"/>
      <c r="BG656" s="244"/>
      <c r="BH656" s="244"/>
      <c r="BI656" s="244"/>
      <c r="BJ656" s="242"/>
      <c r="BK656" s="242"/>
      <c r="BL656" s="244"/>
      <c r="BM656" s="244"/>
      <c r="BN656" s="244"/>
      <c r="BO656" s="244"/>
      <c r="BP656" s="244"/>
      <c r="BQ656" s="244"/>
      <c r="BR656" s="244"/>
      <c r="BS656" s="244"/>
      <c r="BT656" s="244"/>
      <c r="BU656" s="242"/>
      <c r="BV656" s="244"/>
    </row>
    <row r="657" customFormat="false" ht="13.8" hidden="false" customHeight="false" outlineLevel="0" collapsed="false">
      <c r="A657" s="241"/>
      <c r="B657" s="242"/>
      <c r="C657" s="242"/>
      <c r="D657" s="242"/>
      <c r="E657" s="242"/>
      <c r="F657" s="242"/>
      <c r="G657" s="244"/>
      <c r="H657" s="244"/>
      <c r="I657" s="244"/>
      <c r="J657" s="245"/>
      <c r="K657" s="244"/>
      <c r="L657" s="244"/>
      <c r="M657" s="244"/>
      <c r="N657" s="244"/>
      <c r="O657" s="244"/>
      <c r="P657" s="244"/>
      <c r="Q657" s="244"/>
      <c r="R657" s="244"/>
      <c r="S657" s="244"/>
      <c r="T657" s="246"/>
      <c r="U657" s="246"/>
      <c r="V657" s="244"/>
      <c r="W657" s="247"/>
      <c r="X657" s="248"/>
      <c r="Y657" s="244"/>
      <c r="Z657" s="244"/>
      <c r="AA657" s="244"/>
      <c r="AB657" s="244"/>
      <c r="AC657" s="249"/>
      <c r="AD657" s="249"/>
      <c r="AE657" s="244"/>
      <c r="AF657" s="244"/>
      <c r="AG657" s="244"/>
      <c r="AH657" s="244"/>
      <c r="AI657" s="244"/>
      <c r="AJ657" s="244"/>
      <c r="AK657" s="250"/>
      <c r="AL657" s="244"/>
      <c r="AM657" s="244"/>
      <c r="AN657" s="244"/>
      <c r="AO657" s="251"/>
      <c r="AP657" s="244"/>
      <c r="AQ657" s="244"/>
      <c r="AR657" s="244"/>
      <c r="AS657" s="244"/>
      <c r="AT657" s="252"/>
      <c r="AU657" s="244"/>
      <c r="AV657" s="244"/>
      <c r="AW657" s="244"/>
      <c r="AX657" s="25"/>
      <c r="AY657" s="244"/>
      <c r="AZ657" s="244"/>
      <c r="BA657" s="244"/>
      <c r="BB657" s="244"/>
      <c r="BC657" s="244"/>
      <c r="BD657" s="244"/>
      <c r="BE657" s="244"/>
      <c r="BF657" s="244"/>
      <c r="BG657" s="244"/>
      <c r="BH657" s="244"/>
      <c r="BI657" s="244"/>
      <c r="BJ657" s="242"/>
      <c r="BK657" s="242"/>
      <c r="BL657" s="244"/>
      <c r="BM657" s="244"/>
      <c r="BN657" s="244"/>
      <c r="BO657" s="244"/>
      <c r="BP657" s="244"/>
      <c r="BQ657" s="244"/>
      <c r="BR657" s="244"/>
      <c r="BS657" s="244"/>
      <c r="BT657" s="244"/>
      <c r="BU657" s="242"/>
      <c r="BV657" s="244"/>
    </row>
    <row r="658" customFormat="false" ht="13.8" hidden="false" customHeight="false" outlineLevel="0" collapsed="false">
      <c r="A658" s="241"/>
      <c r="B658" s="242"/>
      <c r="C658" s="242"/>
      <c r="D658" s="242"/>
      <c r="E658" s="242"/>
      <c r="F658" s="242"/>
      <c r="G658" s="244"/>
      <c r="H658" s="244"/>
      <c r="I658" s="244"/>
      <c r="J658" s="245"/>
      <c r="K658" s="244"/>
      <c r="L658" s="244"/>
      <c r="M658" s="244"/>
      <c r="N658" s="244"/>
      <c r="O658" s="244"/>
      <c r="P658" s="244"/>
      <c r="Q658" s="244"/>
      <c r="R658" s="244"/>
      <c r="S658" s="244"/>
      <c r="T658" s="246"/>
      <c r="U658" s="246"/>
      <c r="V658" s="244"/>
      <c r="W658" s="247"/>
      <c r="X658" s="248"/>
      <c r="Y658" s="244"/>
      <c r="Z658" s="244"/>
      <c r="AA658" s="244"/>
      <c r="AB658" s="244"/>
      <c r="AC658" s="249"/>
      <c r="AD658" s="249"/>
      <c r="AE658" s="244"/>
      <c r="AF658" s="244"/>
      <c r="AG658" s="244"/>
      <c r="AH658" s="244"/>
      <c r="AI658" s="244"/>
      <c r="AJ658" s="244"/>
      <c r="AK658" s="250"/>
      <c r="AL658" s="244"/>
      <c r="AM658" s="244"/>
      <c r="AN658" s="244"/>
      <c r="AO658" s="251"/>
      <c r="AP658" s="244"/>
      <c r="AQ658" s="244"/>
      <c r="AR658" s="244"/>
      <c r="AS658" s="244"/>
      <c r="AT658" s="252"/>
      <c r="AU658" s="244"/>
      <c r="AV658" s="244"/>
      <c r="AW658" s="244"/>
      <c r="AX658" s="25"/>
      <c r="AY658" s="244"/>
      <c r="AZ658" s="244"/>
      <c r="BA658" s="244"/>
      <c r="BB658" s="244"/>
      <c r="BC658" s="244"/>
      <c r="BD658" s="244"/>
      <c r="BE658" s="244"/>
      <c r="BF658" s="244"/>
      <c r="BG658" s="244"/>
      <c r="BH658" s="244"/>
      <c r="BI658" s="244"/>
      <c r="BJ658" s="242"/>
      <c r="BK658" s="242"/>
      <c r="BL658" s="244"/>
      <c r="BM658" s="244"/>
      <c r="BN658" s="244"/>
      <c r="BO658" s="244"/>
      <c r="BP658" s="244"/>
      <c r="BQ658" s="244"/>
      <c r="BR658" s="244"/>
      <c r="BS658" s="244"/>
      <c r="BT658" s="244"/>
      <c r="BU658" s="242"/>
      <c r="BV658" s="244"/>
    </row>
    <row r="659" customFormat="false" ht="13.8" hidden="false" customHeight="false" outlineLevel="0" collapsed="false">
      <c r="A659" s="241"/>
      <c r="B659" s="242"/>
      <c r="C659" s="242"/>
      <c r="D659" s="242"/>
      <c r="E659" s="242"/>
      <c r="F659" s="242"/>
      <c r="G659" s="244"/>
      <c r="H659" s="244"/>
      <c r="I659" s="244"/>
      <c r="J659" s="245"/>
      <c r="K659" s="244"/>
      <c r="L659" s="244"/>
      <c r="M659" s="244"/>
      <c r="N659" s="244"/>
      <c r="O659" s="244"/>
      <c r="P659" s="244"/>
      <c r="Q659" s="244"/>
      <c r="R659" s="244"/>
      <c r="S659" s="244"/>
      <c r="T659" s="246"/>
      <c r="U659" s="246"/>
      <c r="V659" s="244"/>
      <c r="W659" s="247"/>
      <c r="X659" s="248"/>
      <c r="Y659" s="244"/>
      <c r="Z659" s="244"/>
      <c r="AA659" s="244"/>
      <c r="AB659" s="244"/>
      <c r="AC659" s="249"/>
      <c r="AD659" s="249"/>
      <c r="AE659" s="244"/>
      <c r="AF659" s="244"/>
      <c r="AG659" s="244"/>
      <c r="AH659" s="244"/>
      <c r="AI659" s="244"/>
      <c r="AJ659" s="244"/>
      <c r="AK659" s="250"/>
      <c r="AL659" s="244"/>
      <c r="AM659" s="244"/>
      <c r="AN659" s="244"/>
      <c r="AO659" s="251"/>
      <c r="AP659" s="244"/>
      <c r="AQ659" s="244"/>
      <c r="AR659" s="244"/>
      <c r="AS659" s="244"/>
      <c r="AT659" s="252"/>
      <c r="AU659" s="244"/>
      <c r="AV659" s="244"/>
      <c r="AW659" s="244"/>
      <c r="AX659" s="25"/>
      <c r="AY659" s="244"/>
      <c r="AZ659" s="244"/>
      <c r="BA659" s="244"/>
      <c r="BB659" s="244"/>
      <c r="BC659" s="244"/>
      <c r="BD659" s="244"/>
      <c r="BE659" s="244"/>
      <c r="BF659" s="244"/>
      <c r="BG659" s="244"/>
      <c r="BH659" s="244"/>
      <c r="BI659" s="244"/>
      <c r="BJ659" s="242"/>
      <c r="BK659" s="242"/>
      <c r="BL659" s="244"/>
      <c r="BM659" s="244"/>
      <c r="BN659" s="244"/>
      <c r="BO659" s="244"/>
      <c r="BP659" s="244"/>
      <c r="BQ659" s="244"/>
      <c r="BR659" s="244"/>
      <c r="BS659" s="244"/>
      <c r="BT659" s="244"/>
      <c r="BU659" s="242"/>
      <c r="BV659" s="244"/>
    </row>
    <row r="660" customFormat="false" ht="13.8" hidden="false" customHeight="false" outlineLevel="0" collapsed="false">
      <c r="A660" s="241"/>
      <c r="B660" s="242"/>
      <c r="C660" s="242"/>
      <c r="D660" s="242"/>
      <c r="E660" s="242"/>
      <c r="F660" s="242"/>
      <c r="G660" s="244"/>
      <c r="H660" s="244"/>
      <c r="I660" s="244"/>
      <c r="J660" s="245"/>
      <c r="K660" s="244"/>
      <c r="L660" s="244"/>
      <c r="M660" s="244"/>
      <c r="N660" s="244"/>
      <c r="O660" s="244"/>
      <c r="P660" s="244"/>
      <c r="Q660" s="244"/>
      <c r="R660" s="244"/>
      <c r="S660" s="244"/>
      <c r="T660" s="246"/>
      <c r="U660" s="246"/>
      <c r="V660" s="244"/>
      <c r="W660" s="247"/>
      <c r="X660" s="248"/>
      <c r="Y660" s="244"/>
      <c r="Z660" s="244"/>
      <c r="AA660" s="244"/>
      <c r="AB660" s="244"/>
      <c r="AC660" s="249"/>
      <c r="AD660" s="249"/>
      <c r="AE660" s="244"/>
      <c r="AF660" s="244"/>
      <c r="AG660" s="244"/>
      <c r="AH660" s="244"/>
      <c r="AI660" s="244"/>
      <c r="AJ660" s="244"/>
      <c r="AK660" s="250"/>
      <c r="AL660" s="244"/>
      <c r="AM660" s="244"/>
      <c r="AN660" s="244"/>
      <c r="AO660" s="251"/>
      <c r="AP660" s="244"/>
      <c r="AQ660" s="244"/>
      <c r="AR660" s="244"/>
      <c r="AS660" s="244"/>
      <c r="AT660" s="252"/>
      <c r="AU660" s="244"/>
      <c r="AV660" s="244"/>
      <c r="AW660" s="244"/>
      <c r="AX660" s="25"/>
      <c r="AY660" s="244"/>
      <c r="AZ660" s="244"/>
      <c r="BA660" s="244"/>
      <c r="BB660" s="244"/>
      <c r="BC660" s="244"/>
      <c r="BD660" s="244"/>
      <c r="BE660" s="244"/>
      <c r="BF660" s="244"/>
      <c r="BG660" s="244"/>
      <c r="BH660" s="244"/>
      <c r="BI660" s="244"/>
      <c r="BJ660" s="242"/>
      <c r="BK660" s="242"/>
      <c r="BL660" s="244"/>
      <c r="BM660" s="244"/>
      <c r="BN660" s="244"/>
      <c r="BO660" s="244"/>
      <c r="BP660" s="244"/>
      <c r="BQ660" s="244"/>
      <c r="BR660" s="244"/>
      <c r="BS660" s="244"/>
      <c r="BT660" s="244"/>
      <c r="BU660" s="242"/>
      <c r="BV660" s="244"/>
    </row>
    <row r="661" customFormat="false" ht="13.8" hidden="false" customHeight="false" outlineLevel="0" collapsed="false">
      <c r="A661" s="241"/>
      <c r="B661" s="242"/>
      <c r="C661" s="242"/>
      <c r="D661" s="242"/>
      <c r="E661" s="242"/>
      <c r="F661" s="242"/>
      <c r="G661" s="244"/>
      <c r="H661" s="244"/>
      <c r="I661" s="244"/>
      <c r="J661" s="245"/>
      <c r="K661" s="244"/>
      <c r="L661" s="244"/>
      <c r="M661" s="244"/>
      <c r="N661" s="244"/>
      <c r="O661" s="244"/>
      <c r="P661" s="244"/>
      <c r="Q661" s="244"/>
      <c r="R661" s="244"/>
      <c r="S661" s="244"/>
      <c r="T661" s="246"/>
      <c r="U661" s="246"/>
      <c r="V661" s="244"/>
      <c r="W661" s="247"/>
      <c r="X661" s="248"/>
      <c r="Y661" s="244"/>
      <c r="Z661" s="244"/>
      <c r="AA661" s="244"/>
      <c r="AB661" s="244"/>
      <c r="AC661" s="249"/>
      <c r="AD661" s="249"/>
      <c r="AE661" s="244"/>
      <c r="AF661" s="244"/>
      <c r="AG661" s="244"/>
      <c r="AH661" s="244"/>
      <c r="AI661" s="244"/>
      <c r="AJ661" s="244"/>
      <c r="AK661" s="250"/>
      <c r="AL661" s="244"/>
      <c r="AM661" s="244"/>
      <c r="AN661" s="244"/>
      <c r="AO661" s="251"/>
      <c r="AP661" s="244"/>
      <c r="AQ661" s="244"/>
      <c r="AR661" s="244"/>
      <c r="AS661" s="244"/>
      <c r="AT661" s="252"/>
      <c r="AU661" s="244"/>
      <c r="AV661" s="244"/>
      <c r="AW661" s="244"/>
      <c r="AX661" s="25"/>
      <c r="AY661" s="244"/>
      <c r="AZ661" s="244"/>
      <c r="BA661" s="244"/>
      <c r="BB661" s="244"/>
      <c r="BC661" s="244"/>
      <c r="BD661" s="244"/>
      <c r="BE661" s="244"/>
      <c r="BF661" s="244"/>
      <c r="BG661" s="244"/>
      <c r="BH661" s="244"/>
      <c r="BI661" s="244"/>
      <c r="BJ661" s="242"/>
      <c r="BK661" s="242"/>
      <c r="BL661" s="244"/>
      <c r="BM661" s="244"/>
      <c r="BN661" s="244"/>
      <c r="BO661" s="244"/>
      <c r="BP661" s="244"/>
      <c r="BQ661" s="244"/>
      <c r="BR661" s="244"/>
      <c r="BS661" s="244"/>
      <c r="BT661" s="244"/>
      <c r="BU661" s="242"/>
      <c r="BV661" s="244"/>
    </row>
    <row r="662" customFormat="false" ht="13.8" hidden="false" customHeight="false" outlineLevel="0" collapsed="false">
      <c r="A662" s="241"/>
      <c r="B662" s="242"/>
      <c r="C662" s="242"/>
      <c r="D662" s="242"/>
      <c r="E662" s="242"/>
      <c r="F662" s="242"/>
      <c r="G662" s="244"/>
      <c r="H662" s="244"/>
      <c r="I662" s="244"/>
      <c r="J662" s="245"/>
      <c r="K662" s="244"/>
      <c r="L662" s="244"/>
      <c r="M662" s="244"/>
      <c r="N662" s="244"/>
      <c r="O662" s="244"/>
      <c r="P662" s="244"/>
      <c r="Q662" s="244"/>
      <c r="R662" s="244"/>
      <c r="S662" s="244"/>
      <c r="T662" s="246"/>
      <c r="U662" s="246"/>
      <c r="V662" s="244"/>
      <c r="W662" s="247"/>
      <c r="X662" s="248"/>
      <c r="Y662" s="244"/>
      <c r="Z662" s="244"/>
      <c r="AA662" s="244"/>
      <c r="AB662" s="244"/>
      <c r="AC662" s="249"/>
      <c r="AD662" s="249"/>
      <c r="AE662" s="244"/>
      <c r="AF662" s="244"/>
      <c r="AG662" s="244"/>
      <c r="AH662" s="244"/>
      <c r="AI662" s="244"/>
      <c r="AJ662" s="244"/>
      <c r="AK662" s="250"/>
      <c r="AL662" s="244"/>
      <c r="AM662" s="244"/>
      <c r="AN662" s="244"/>
      <c r="AO662" s="251"/>
      <c r="AP662" s="244"/>
      <c r="AQ662" s="244"/>
      <c r="AR662" s="244"/>
      <c r="AS662" s="244"/>
      <c r="AT662" s="252"/>
      <c r="AU662" s="244"/>
      <c r="AV662" s="244"/>
      <c r="AW662" s="244"/>
      <c r="AX662" s="25"/>
      <c r="AY662" s="244"/>
      <c r="AZ662" s="244"/>
      <c r="BA662" s="244"/>
      <c r="BB662" s="244"/>
      <c r="BC662" s="244"/>
      <c r="BD662" s="244"/>
      <c r="BE662" s="244"/>
      <c r="BF662" s="244"/>
      <c r="BG662" s="244"/>
      <c r="BH662" s="244"/>
      <c r="BI662" s="244"/>
      <c r="BJ662" s="242"/>
      <c r="BK662" s="242"/>
      <c r="BL662" s="244"/>
      <c r="BM662" s="244"/>
      <c r="BN662" s="244"/>
      <c r="BO662" s="244"/>
      <c r="BP662" s="244"/>
      <c r="BQ662" s="244"/>
      <c r="BR662" s="244"/>
      <c r="BS662" s="244"/>
      <c r="BT662" s="244"/>
      <c r="BU662" s="242"/>
      <c r="BV662" s="244"/>
    </row>
    <row r="663" customFormat="false" ht="13.8" hidden="false" customHeight="false" outlineLevel="0" collapsed="false">
      <c r="A663" s="241"/>
      <c r="B663" s="242"/>
      <c r="C663" s="242"/>
      <c r="D663" s="242"/>
      <c r="E663" s="242"/>
      <c r="F663" s="242"/>
      <c r="G663" s="244"/>
      <c r="H663" s="244"/>
      <c r="I663" s="244"/>
      <c r="J663" s="245"/>
      <c r="K663" s="244"/>
      <c r="L663" s="244"/>
      <c r="M663" s="244"/>
      <c r="N663" s="244"/>
      <c r="O663" s="244"/>
      <c r="P663" s="244"/>
      <c r="Q663" s="244"/>
      <c r="R663" s="244"/>
      <c r="S663" s="244"/>
      <c r="T663" s="246"/>
      <c r="U663" s="246"/>
      <c r="V663" s="244"/>
      <c r="W663" s="247"/>
      <c r="X663" s="248"/>
      <c r="Y663" s="244"/>
      <c r="Z663" s="244"/>
      <c r="AA663" s="244"/>
      <c r="AB663" s="244"/>
      <c r="AC663" s="249"/>
      <c r="AD663" s="249"/>
      <c r="AE663" s="244"/>
      <c r="AF663" s="244"/>
      <c r="AG663" s="244"/>
      <c r="AH663" s="244"/>
      <c r="AI663" s="244"/>
      <c r="AJ663" s="244"/>
      <c r="AK663" s="250"/>
      <c r="AL663" s="244"/>
      <c r="AM663" s="244"/>
      <c r="AN663" s="244"/>
      <c r="AO663" s="251"/>
      <c r="AP663" s="244"/>
      <c r="AQ663" s="244"/>
      <c r="AR663" s="244"/>
      <c r="AS663" s="244"/>
      <c r="AT663" s="252"/>
      <c r="AU663" s="244"/>
      <c r="AV663" s="244"/>
      <c r="AW663" s="244"/>
      <c r="AX663" s="25"/>
      <c r="AY663" s="244"/>
      <c r="AZ663" s="244"/>
      <c r="BA663" s="244"/>
      <c r="BB663" s="244"/>
      <c r="BC663" s="244"/>
      <c r="BD663" s="244"/>
      <c r="BE663" s="244"/>
      <c r="BF663" s="244"/>
      <c r="BG663" s="244"/>
      <c r="BH663" s="244"/>
      <c r="BI663" s="244"/>
      <c r="BJ663" s="242"/>
      <c r="BK663" s="242"/>
      <c r="BL663" s="244"/>
      <c r="BM663" s="244"/>
      <c r="BN663" s="244"/>
      <c r="BO663" s="244"/>
      <c r="BP663" s="244"/>
      <c r="BQ663" s="244"/>
      <c r="BR663" s="244"/>
      <c r="BS663" s="244"/>
      <c r="BT663" s="244"/>
      <c r="BU663" s="242"/>
      <c r="BV663" s="244"/>
    </row>
    <row r="664" customFormat="false" ht="13.8" hidden="false" customHeight="false" outlineLevel="0" collapsed="false">
      <c r="A664" s="241"/>
      <c r="B664" s="242"/>
      <c r="C664" s="242"/>
      <c r="D664" s="242"/>
      <c r="E664" s="242"/>
      <c r="F664" s="242"/>
      <c r="G664" s="244"/>
      <c r="H664" s="244"/>
      <c r="I664" s="244"/>
      <c r="J664" s="245"/>
      <c r="K664" s="244"/>
      <c r="L664" s="244"/>
      <c r="M664" s="244"/>
      <c r="N664" s="244"/>
      <c r="O664" s="244"/>
      <c r="P664" s="244"/>
      <c r="Q664" s="244"/>
      <c r="R664" s="244"/>
      <c r="S664" s="244"/>
      <c r="T664" s="246"/>
      <c r="U664" s="246"/>
      <c r="V664" s="244"/>
      <c r="W664" s="247"/>
      <c r="X664" s="248"/>
      <c r="Y664" s="244"/>
      <c r="Z664" s="244"/>
      <c r="AA664" s="244"/>
      <c r="AB664" s="244"/>
      <c r="AC664" s="249"/>
      <c r="AD664" s="249"/>
      <c r="AE664" s="244"/>
      <c r="AF664" s="244"/>
      <c r="AG664" s="244"/>
      <c r="AH664" s="244"/>
      <c r="AI664" s="244"/>
      <c r="AJ664" s="244"/>
      <c r="AK664" s="250"/>
      <c r="AL664" s="244"/>
      <c r="AM664" s="244"/>
      <c r="AN664" s="244"/>
      <c r="AO664" s="251"/>
      <c r="AP664" s="244"/>
      <c r="AQ664" s="244"/>
      <c r="AR664" s="244"/>
      <c r="AS664" s="244"/>
      <c r="AT664" s="252"/>
      <c r="AU664" s="244"/>
      <c r="AV664" s="244"/>
      <c r="AW664" s="244"/>
      <c r="AX664" s="25"/>
      <c r="AY664" s="244"/>
      <c r="AZ664" s="244"/>
      <c r="BA664" s="244"/>
      <c r="BB664" s="244"/>
      <c r="BC664" s="244"/>
      <c r="BD664" s="244"/>
      <c r="BE664" s="244"/>
      <c r="BF664" s="244"/>
      <c r="BG664" s="244"/>
      <c r="BH664" s="244"/>
      <c r="BI664" s="244"/>
      <c r="BJ664" s="242"/>
      <c r="BK664" s="242"/>
      <c r="BL664" s="244"/>
      <c r="BM664" s="244"/>
      <c r="BN664" s="244"/>
      <c r="BO664" s="244"/>
      <c r="BP664" s="244"/>
      <c r="BQ664" s="244"/>
      <c r="BR664" s="244"/>
      <c r="BS664" s="244"/>
      <c r="BT664" s="244"/>
      <c r="BU664" s="242"/>
      <c r="BV664" s="244"/>
    </row>
    <row r="665" customFormat="false" ht="13.8" hidden="false" customHeight="false" outlineLevel="0" collapsed="false">
      <c r="A665" s="241"/>
      <c r="B665" s="242"/>
      <c r="C665" s="242"/>
      <c r="D665" s="242"/>
      <c r="E665" s="242"/>
      <c r="F665" s="242"/>
      <c r="G665" s="244"/>
      <c r="H665" s="244"/>
      <c r="I665" s="244"/>
      <c r="J665" s="245"/>
      <c r="K665" s="244"/>
      <c r="L665" s="244"/>
      <c r="M665" s="244"/>
      <c r="N665" s="244"/>
      <c r="O665" s="244"/>
      <c r="P665" s="244"/>
      <c r="Q665" s="244"/>
      <c r="R665" s="244"/>
      <c r="S665" s="244"/>
      <c r="T665" s="246"/>
      <c r="U665" s="246"/>
      <c r="V665" s="244"/>
      <c r="W665" s="247"/>
      <c r="X665" s="248"/>
      <c r="Y665" s="244"/>
      <c r="Z665" s="244"/>
      <c r="AA665" s="244"/>
      <c r="AB665" s="244"/>
      <c r="AC665" s="249"/>
      <c r="AD665" s="249"/>
      <c r="AE665" s="244"/>
      <c r="AF665" s="244"/>
      <c r="AG665" s="244"/>
      <c r="AH665" s="244"/>
      <c r="AI665" s="244"/>
      <c r="AJ665" s="244"/>
      <c r="AK665" s="250"/>
      <c r="AL665" s="244"/>
      <c r="AM665" s="244"/>
      <c r="AN665" s="244"/>
      <c r="AO665" s="251"/>
      <c r="AP665" s="244"/>
      <c r="AQ665" s="244"/>
      <c r="AR665" s="244"/>
      <c r="AS665" s="244"/>
      <c r="AT665" s="252"/>
      <c r="AU665" s="244"/>
      <c r="AV665" s="244"/>
      <c r="AW665" s="244"/>
      <c r="AX665" s="25"/>
      <c r="AY665" s="244"/>
      <c r="AZ665" s="244"/>
      <c r="BA665" s="244"/>
      <c r="BB665" s="244"/>
      <c r="BC665" s="244"/>
      <c r="BD665" s="244"/>
      <c r="BE665" s="244"/>
      <c r="BF665" s="244"/>
      <c r="BG665" s="244"/>
      <c r="BH665" s="244"/>
      <c r="BI665" s="244"/>
      <c r="BJ665" s="242"/>
      <c r="BK665" s="242"/>
      <c r="BL665" s="244"/>
      <c r="BM665" s="244"/>
      <c r="BN665" s="244"/>
      <c r="BO665" s="244"/>
      <c r="BP665" s="244"/>
      <c r="BQ665" s="244"/>
      <c r="BR665" s="244"/>
      <c r="BS665" s="244"/>
      <c r="BT665" s="244"/>
      <c r="BU665" s="242"/>
      <c r="BV665" s="244"/>
    </row>
    <row r="666" customFormat="false" ht="13.8" hidden="false" customHeight="false" outlineLevel="0" collapsed="false">
      <c r="A666" s="241"/>
      <c r="B666" s="242"/>
      <c r="C666" s="242"/>
      <c r="D666" s="242"/>
      <c r="E666" s="242"/>
      <c r="F666" s="242"/>
      <c r="G666" s="244"/>
      <c r="H666" s="244"/>
      <c r="I666" s="244"/>
      <c r="J666" s="245"/>
      <c r="K666" s="244"/>
      <c r="L666" s="244"/>
      <c r="M666" s="244"/>
      <c r="N666" s="244"/>
      <c r="O666" s="244"/>
      <c r="P666" s="244"/>
      <c r="Q666" s="244"/>
      <c r="R666" s="244"/>
      <c r="S666" s="244"/>
      <c r="T666" s="246"/>
      <c r="U666" s="246"/>
      <c r="V666" s="244"/>
      <c r="W666" s="247"/>
      <c r="X666" s="248"/>
      <c r="Y666" s="244"/>
      <c r="Z666" s="244"/>
      <c r="AA666" s="244"/>
      <c r="AB666" s="244"/>
      <c r="AC666" s="249"/>
      <c r="AD666" s="249"/>
      <c r="AE666" s="244"/>
      <c r="AF666" s="244"/>
      <c r="AG666" s="244"/>
      <c r="AH666" s="244"/>
      <c r="AI666" s="244"/>
      <c r="AJ666" s="244"/>
      <c r="AK666" s="250"/>
      <c r="AL666" s="244"/>
      <c r="AM666" s="244"/>
      <c r="AN666" s="244"/>
      <c r="AO666" s="251"/>
      <c r="AP666" s="244"/>
      <c r="AQ666" s="244"/>
      <c r="AR666" s="244"/>
      <c r="AS666" s="244"/>
      <c r="AT666" s="252"/>
      <c r="AU666" s="244"/>
      <c r="AV666" s="244"/>
      <c r="AW666" s="244"/>
      <c r="AX666" s="25"/>
      <c r="AY666" s="244"/>
      <c r="AZ666" s="244"/>
      <c r="BA666" s="244"/>
      <c r="BB666" s="244"/>
      <c r="BC666" s="244"/>
      <c r="BD666" s="244"/>
      <c r="BE666" s="244"/>
      <c r="BF666" s="244"/>
      <c r="BG666" s="244"/>
      <c r="BH666" s="244"/>
      <c r="BI666" s="244"/>
      <c r="BJ666" s="242"/>
      <c r="BK666" s="242"/>
      <c r="BL666" s="244"/>
      <c r="BM666" s="244"/>
      <c r="BN666" s="244"/>
      <c r="BO666" s="244"/>
      <c r="BP666" s="244"/>
      <c r="BQ666" s="244"/>
      <c r="BR666" s="244"/>
      <c r="BS666" s="244"/>
      <c r="BT666" s="244"/>
      <c r="BU666" s="242"/>
      <c r="BV666" s="244"/>
    </row>
    <row r="667" customFormat="false" ht="13.8" hidden="false" customHeight="false" outlineLevel="0" collapsed="false">
      <c r="A667" s="241"/>
      <c r="B667" s="242"/>
      <c r="C667" s="242"/>
      <c r="D667" s="242"/>
      <c r="E667" s="242"/>
      <c r="F667" s="242"/>
      <c r="G667" s="244"/>
      <c r="H667" s="244"/>
      <c r="I667" s="244"/>
      <c r="J667" s="245"/>
      <c r="K667" s="244"/>
      <c r="L667" s="244"/>
      <c r="M667" s="244"/>
      <c r="N667" s="244"/>
      <c r="O667" s="244"/>
      <c r="P667" s="244"/>
      <c r="Q667" s="244"/>
      <c r="R667" s="244"/>
      <c r="S667" s="244"/>
      <c r="T667" s="246"/>
      <c r="U667" s="246"/>
      <c r="V667" s="244"/>
      <c r="W667" s="247"/>
      <c r="X667" s="248"/>
      <c r="Y667" s="244"/>
      <c r="Z667" s="244"/>
      <c r="AA667" s="244"/>
      <c r="AB667" s="244"/>
      <c r="AC667" s="249"/>
      <c r="AD667" s="249"/>
      <c r="AE667" s="244"/>
      <c r="AF667" s="244"/>
      <c r="AG667" s="244"/>
      <c r="AH667" s="244"/>
      <c r="AI667" s="244"/>
      <c r="AJ667" s="244"/>
      <c r="AK667" s="250"/>
      <c r="AL667" s="244"/>
      <c r="AM667" s="244"/>
      <c r="AN667" s="244"/>
      <c r="AO667" s="251"/>
      <c r="AP667" s="244"/>
      <c r="AQ667" s="244"/>
      <c r="AR667" s="244"/>
      <c r="AS667" s="244"/>
      <c r="AT667" s="252"/>
      <c r="AU667" s="244"/>
      <c r="AV667" s="244"/>
      <c r="AW667" s="244"/>
      <c r="AX667" s="25"/>
      <c r="AY667" s="244"/>
      <c r="AZ667" s="244"/>
      <c r="BA667" s="244"/>
      <c r="BB667" s="244"/>
      <c r="BC667" s="244"/>
      <c r="BD667" s="244"/>
      <c r="BE667" s="244"/>
      <c r="BF667" s="244"/>
      <c r="BG667" s="244"/>
      <c r="BH667" s="244"/>
      <c r="BI667" s="244"/>
      <c r="BJ667" s="242"/>
      <c r="BK667" s="242"/>
      <c r="BL667" s="244"/>
      <c r="BM667" s="244"/>
      <c r="BN667" s="244"/>
      <c r="BO667" s="244"/>
      <c r="BP667" s="244"/>
      <c r="BQ667" s="244"/>
      <c r="BR667" s="244"/>
      <c r="BS667" s="244"/>
      <c r="BT667" s="244"/>
      <c r="BU667" s="242"/>
      <c r="BV667" s="244"/>
    </row>
    <row r="668" customFormat="false" ht="13.8" hidden="false" customHeight="false" outlineLevel="0" collapsed="false">
      <c r="A668" s="241"/>
      <c r="B668" s="242"/>
      <c r="C668" s="242"/>
      <c r="D668" s="242"/>
      <c r="E668" s="242"/>
      <c r="F668" s="242"/>
      <c r="G668" s="244"/>
      <c r="H668" s="244"/>
      <c r="I668" s="244"/>
      <c r="J668" s="245"/>
      <c r="K668" s="244"/>
      <c r="L668" s="244"/>
      <c r="M668" s="244"/>
      <c r="N668" s="244"/>
      <c r="O668" s="244"/>
      <c r="P668" s="244"/>
      <c r="Q668" s="244"/>
      <c r="R668" s="244"/>
      <c r="S668" s="244"/>
      <c r="T668" s="246"/>
      <c r="U668" s="246"/>
      <c r="V668" s="244"/>
      <c r="W668" s="247"/>
      <c r="X668" s="248"/>
      <c r="Y668" s="244"/>
      <c r="Z668" s="244"/>
      <c r="AA668" s="244"/>
      <c r="AB668" s="244"/>
      <c r="AC668" s="249"/>
      <c r="AD668" s="249"/>
      <c r="AE668" s="244"/>
      <c r="AF668" s="244"/>
      <c r="AG668" s="244"/>
      <c r="AH668" s="244"/>
      <c r="AI668" s="244"/>
      <c r="AJ668" s="244"/>
      <c r="AK668" s="250"/>
      <c r="AL668" s="244"/>
      <c r="AM668" s="244"/>
      <c r="AN668" s="244"/>
      <c r="AO668" s="251"/>
      <c r="AP668" s="244"/>
      <c r="AQ668" s="244"/>
      <c r="AR668" s="244"/>
      <c r="AS668" s="244"/>
      <c r="AT668" s="252"/>
      <c r="AU668" s="244"/>
      <c r="AV668" s="244"/>
      <c r="AW668" s="244"/>
      <c r="AX668" s="25"/>
      <c r="AY668" s="244"/>
      <c r="AZ668" s="244"/>
      <c r="BA668" s="244"/>
      <c r="BB668" s="244"/>
      <c r="BC668" s="244"/>
      <c r="BD668" s="244"/>
      <c r="BE668" s="244"/>
      <c r="BF668" s="244"/>
      <c r="BG668" s="244"/>
      <c r="BH668" s="244"/>
      <c r="BI668" s="244"/>
      <c r="BJ668" s="242"/>
      <c r="BK668" s="242"/>
      <c r="BL668" s="244"/>
      <c r="BM668" s="244"/>
      <c r="BN668" s="244"/>
      <c r="BO668" s="244"/>
      <c r="BP668" s="244"/>
      <c r="BQ668" s="244"/>
      <c r="BR668" s="244"/>
      <c r="BS668" s="244"/>
      <c r="BT668" s="244"/>
      <c r="BU668" s="242"/>
      <c r="BV668" s="244"/>
    </row>
    <row r="669" customFormat="false" ht="13.8" hidden="false" customHeight="false" outlineLevel="0" collapsed="false">
      <c r="A669" s="241"/>
      <c r="B669" s="242"/>
      <c r="C669" s="242"/>
      <c r="D669" s="242"/>
      <c r="E669" s="242"/>
      <c r="F669" s="242"/>
      <c r="G669" s="244"/>
      <c r="H669" s="244"/>
      <c r="I669" s="244"/>
      <c r="J669" s="245"/>
      <c r="K669" s="244"/>
      <c r="L669" s="244"/>
      <c r="M669" s="244"/>
      <c r="N669" s="244"/>
      <c r="O669" s="244"/>
      <c r="P669" s="244"/>
      <c r="Q669" s="244"/>
      <c r="R669" s="244"/>
      <c r="S669" s="244"/>
      <c r="T669" s="246"/>
      <c r="U669" s="246"/>
      <c r="V669" s="244"/>
      <c r="W669" s="247"/>
      <c r="X669" s="248"/>
      <c r="Y669" s="244"/>
      <c r="Z669" s="244"/>
      <c r="AA669" s="244"/>
      <c r="AB669" s="244"/>
      <c r="AC669" s="249"/>
      <c r="AD669" s="249"/>
      <c r="AE669" s="244"/>
      <c r="AF669" s="244"/>
      <c r="AG669" s="244"/>
      <c r="AH669" s="244"/>
      <c r="AI669" s="244"/>
      <c r="AJ669" s="244"/>
      <c r="AK669" s="250"/>
      <c r="AL669" s="244"/>
      <c r="AM669" s="244"/>
      <c r="AN669" s="244"/>
      <c r="AO669" s="251"/>
      <c r="AP669" s="244"/>
      <c r="AQ669" s="244"/>
      <c r="AR669" s="244"/>
      <c r="AS669" s="244"/>
      <c r="AT669" s="252"/>
      <c r="AU669" s="244"/>
      <c r="AV669" s="244"/>
      <c r="AW669" s="244"/>
      <c r="AX669" s="25"/>
      <c r="AY669" s="244"/>
      <c r="AZ669" s="244"/>
      <c r="BA669" s="244"/>
      <c r="BB669" s="244"/>
      <c r="BC669" s="244"/>
      <c r="BD669" s="244"/>
      <c r="BE669" s="244"/>
      <c r="BF669" s="244"/>
      <c r="BG669" s="244"/>
      <c r="BH669" s="244"/>
      <c r="BI669" s="244"/>
      <c r="BJ669" s="242"/>
      <c r="BK669" s="242"/>
      <c r="BL669" s="244"/>
      <c r="BM669" s="244"/>
      <c r="BN669" s="244"/>
      <c r="BO669" s="244"/>
      <c r="BP669" s="244"/>
      <c r="BQ669" s="244"/>
      <c r="BR669" s="244"/>
      <c r="BS669" s="244"/>
      <c r="BT669" s="244"/>
      <c r="BU669" s="242"/>
      <c r="BV669" s="244"/>
    </row>
    <row r="670" customFormat="false" ht="13.8" hidden="false" customHeight="false" outlineLevel="0" collapsed="false">
      <c r="A670" s="241"/>
      <c r="B670" s="242"/>
      <c r="C670" s="242"/>
      <c r="D670" s="242"/>
      <c r="E670" s="242"/>
      <c r="F670" s="242"/>
      <c r="G670" s="244"/>
      <c r="H670" s="244"/>
      <c r="I670" s="244"/>
      <c r="J670" s="245"/>
      <c r="K670" s="244"/>
      <c r="L670" s="244"/>
      <c r="M670" s="244"/>
      <c r="N670" s="244"/>
      <c r="O670" s="244"/>
      <c r="P670" s="244"/>
      <c r="Q670" s="244"/>
      <c r="R670" s="244"/>
      <c r="S670" s="244"/>
      <c r="T670" s="246"/>
      <c r="U670" s="246"/>
      <c r="V670" s="244"/>
      <c r="W670" s="247"/>
      <c r="X670" s="248"/>
      <c r="Y670" s="244"/>
      <c r="Z670" s="244"/>
      <c r="AA670" s="244"/>
      <c r="AB670" s="244"/>
      <c r="AC670" s="249"/>
      <c r="AD670" s="249"/>
      <c r="AE670" s="244"/>
      <c r="AF670" s="244"/>
      <c r="AG670" s="244"/>
      <c r="AH670" s="244"/>
      <c r="AI670" s="244"/>
      <c r="AJ670" s="244"/>
      <c r="AK670" s="250"/>
      <c r="AL670" s="244"/>
      <c r="AM670" s="244"/>
      <c r="AN670" s="244"/>
      <c r="AO670" s="251"/>
      <c r="AP670" s="244"/>
      <c r="AQ670" s="244"/>
      <c r="AR670" s="244"/>
      <c r="AS670" s="244"/>
      <c r="AT670" s="252"/>
      <c r="AU670" s="244"/>
      <c r="AV670" s="244"/>
      <c r="AW670" s="244"/>
      <c r="AX670" s="25"/>
      <c r="AY670" s="244"/>
      <c r="AZ670" s="244"/>
      <c r="BA670" s="244"/>
      <c r="BB670" s="244"/>
      <c r="BC670" s="244"/>
      <c r="BD670" s="244"/>
      <c r="BE670" s="244"/>
      <c r="BF670" s="244"/>
      <c r="BG670" s="244"/>
      <c r="BH670" s="244"/>
      <c r="BI670" s="244"/>
      <c r="BJ670" s="242"/>
      <c r="BK670" s="242"/>
      <c r="BL670" s="244"/>
      <c r="BM670" s="244"/>
      <c r="BN670" s="244"/>
      <c r="BO670" s="244"/>
      <c r="BP670" s="244"/>
      <c r="BQ670" s="244"/>
      <c r="BR670" s="244"/>
      <c r="BS670" s="244"/>
      <c r="BT670" s="244"/>
      <c r="BU670" s="242"/>
      <c r="BV670" s="244"/>
    </row>
    <row r="671" customFormat="false" ht="13.8" hidden="false" customHeight="false" outlineLevel="0" collapsed="false">
      <c r="A671" s="241"/>
      <c r="B671" s="242"/>
      <c r="C671" s="242"/>
      <c r="D671" s="242"/>
      <c r="E671" s="242"/>
      <c r="F671" s="242"/>
      <c r="G671" s="244"/>
      <c r="H671" s="244"/>
      <c r="I671" s="244"/>
      <c r="J671" s="245"/>
      <c r="K671" s="244"/>
      <c r="L671" s="244"/>
      <c r="M671" s="244"/>
      <c r="N671" s="244"/>
      <c r="O671" s="244"/>
      <c r="P671" s="244"/>
      <c r="Q671" s="244"/>
      <c r="R671" s="244"/>
      <c r="S671" s="244"/>
      <c r="T671" s="246"/>
      <c r="U671" s="246"/>
      <c r="V671" s="244"/>
      <c r="W671" s="247"/>
      <c r="X671" s="248"/>
      <c r="Y671" s="244"/>
      <c r="Z671" s="244"/>
      <c r="AA671" s="244"/>
      <c r="AB671" s="244"/>
      <c r="AC671" s="249"/>
      <c r="AD671" s="249"/>
      <c r="AE671" s="244"/>
      <c r="AF671" s="244"/>
      <c r="AG671" s="244"/>
      <c r="AH671" s="244"/>
      <c r="AI671" s="244"/>
      <c r="AJ671" s="244"/>
      <c r="AK671" s="250"/>
      <c r="AL671" s="244"/>
      <c r="AM671" s="244"/>
      <c r="AN671" s="244"/>
      <c r="AO671" s="251"/>
      <c r="AP671" s="244"/>
      <c r="AQ671" s="244"/>
      <c r="AR671" s="244"/>
      <c r="AS671" s="244"/>
      <c r="AT671" s="252"/>
      <c r="AU671" s="244"/>
      <c r="AV671" s="244"/>
      <c r="AW671" s="244"/>
      <c r="AX671" s="25"/>
      <c r="AY671" s="244"/>
      <c r="AZ671" s="244"/>
      <c r="BA671" s="244"/>
      <c r="BB671" s="244"/>
      <c r="BC671" s="244"/>
      <c r="BD671" s="244"/>
      <c r="BE671" s="244"/>
      <c r="BF671" s="244"/>
      <c r="BG671" s="244"/>
      <c r="BH671" s="244"/>
      <c r="BI671" s="244"/>
      <c r="BJ671" s="242"/>
      <c r="BK671" s="242"/>
      <c r="BL671" s="244"/>
      <c r="BM671" s="244"/>
      <c r="BN671" s="244"/>
      <c r="BO671" s="244"/>
      <c r="BP671" s="244"/>
      <c r="BQ671" s="244"/>
      <c r="BR671" s="244"/>
      <c r="BS671" s="244"/>
      <c r="BT671" s="244"/>
      <c r="BU671" s="242"/>
      <c r="BV671" s="244"/>
    </row>
    <row r="672" customFormat="false" ht="13.8" hidden="false" customHeight="false" outlineLevel="0" collapsed="false">
      <c r="A672" s="241"/>
      <c r="B672" s="242"/>
      <c r="C672" s="242"/>
      <c r="D672" s="242"/>
      <c r="E672" s="242"/>
      <c r="F672" s="242"/>
      <c r="G672" s="244"/>
      <c r="H672" s="244"/>
      <c r="I672" s="244"/>
      <c r="J672" s="245"/>
      <c r="K672" s="244"/>
      <c r="L672" s="244"/>
      <c r="M672" s="244"/>
      <c r="N672" s="244"/>
      <c r="O672" s="244"/>
      <c r="P672" s="244"/>
      <c r="Q672" s="244"/>
      <c r="R672" s="244"/>
      <c r="S672" s="244"/>
      <c r="T672" s="246"/>
      <c r="U672" s="246"/>
      <c r="V672" s="244"/>
      <c r="W672" s="247"/>
      <c r="X672" s="248"/>
      <c r="Y672" s="244"/>
      <c r="Z672" s="244"/>
      <c r="AA672" s="244"/>
      <c r="AB672" s="244"/>
      <c r="AC672" s="249"/>
      <c r="AD672" s="249"/>
      <c r="AE672" s="244"/>
      <c r="AF672" s="244"/>
      <c r="AG672" s="244"/>
      <c r="AH672" s="244"/>
      <c r="AI672" s="244"/>
      <c r="AJ672" s="244"/>
      <c r="AK672" s="250"/>
      <c r="AL672" s="244"/>
      <c r="AM672" s="244"/>
      <c r="AN672" s="244"/>
      <c r="AO672" s="251"/>
      <c r="AP672" s="244"/>
      <c r="AQ672" s="244"/>
      <c r="AR672" s="244"/>
      <c r="AS672" s="244"/>
      <c r="AT672" s="252"/>
      <c r="AU672" s="244"/>
      <c r="AV672" s="244"/>
      <c r="AW672" s="244"/>
      <c r="AX672" s="25"/>
      <c r="AY672" s="244"/>
      <c r="AZ672" s="244"/>
      <c r="BA672" s="244"/>
      <c r="BB672" s="244"/>
      <c r="BC672" s="244"/>
      <c r="BD672" s="244"/>
      <c r="BE672" s="244"/>
      <c r="BF672" s="244"/>
      <c r="BG672" s="244"/>
      <c r="BH672" s="244"/>
      <c r="BI672" s="244"/>
      <c r="BJ672" s="242"/>
      <c r="BK672" s="242"/>
      <c r="BL672" s="244"/>
      <c r="BM672" s="244"/>
      <c r="BN672" s="244"/>
      <c r="BO672" s="244"/>
      <c r="BP672" s="244"/>
      <c r="BQ672" s="244"/>
      <c r="BR672" s="244"/>
      <c r="BS672" s="244"/>
      <c r="BT672" s="244"/>
      <c r="BU672" s="242"/>
      <c r="BV672" s="244"/>
    </row>
    <row r="673" customFormat="false" ht="13.8" hidden="false" customHeight="false" outlineLevel="0" collapsed="false">
      <c r="A673" s="241"/>
      <c r="B673" s="242"/>
      <c r="C673" s="242"/>
      <c r="D673" s="242"/>
      <c r="E673" s="242"/>
      <c r="F673" s="242"/>
      <c r="G673" s="244"/>
      <c r="H673" s="244"/>
      <c r="I673" s="244"/>
      <c r="J673" s="245"/>
      <c r="K673" s="244"/>
      <c r="L673" s="244"/>
      <c r="M673" s="244"/>
      <c r="N673" s="244"/>
      <c r="O673" s="244"/>
      <c r="P673" s="244"/>
      <c r="Q673" s="244"/>
      <c r="R673" s="244"/>
      <c r="S673" s="244"/>
      <c r="T673" s="246"/>
      <c r="U673" s="246"/>
      <c r="V673" s="244"/>
      <c r="W673" s="247"/>
      <c r="X673" s="248"/>
      <c r="Y673" s="244"/>
      <c r="Z673" s="244"/>
      <c r="AA673" s="244"/>
      <c r="AB673" s="244"/>
      <c r="AC673" s="249"/>
      <c r="AD673" s="249"/>
      <c r="AE673" s="244"/>
      <c r="AF673" s="244"/>
      <c r="AG673" s="244"/>
      <c r="AH673" s="244"/>
      <c r="AI673" s="244"/>
      <c r="AJ673" s="244"/>
      <c r="AK673" s="250"/>
      <c r="AL673" s="244"/>
      <c r="AM673" s="244"/>
      <c r="AN673" s="244"/>
      <c r="AO673" s="251"/>
      <c r="AP673" s="244"/>
      <c r="AQ673" s="244"/>
      <c r="AR673" s="244"/>
      <c r="AS673" s="244"/>
      <c r="AT673" s="252"/>
      <c r="AU673" s="244"/>
      <c r="AV673" s="244"/>
      <c r="AW673" s="244"/>
      <c r="AX673" s="25"/>
      <c r="AY673" s="244"/>
      <c r="AZ673" s="244"/>
      <c r="BA673" s="244"/>
      <c r="BB673" s="244"/>
      <c r="BC673" s="244"/>
      <c r="BD673" s="244"/>
      <c r="BE673" s="244"/>
      <c r="BF673" s="244"/>
      <c r="BG673" s="244"/>
      <c r="BH673" s="244"/>
      <c r="BI673" s="244"/>
      <c r="BJ673" s="242"/>
      <c r="BK673" s="242"/>
      <c r="BL673" s="244"/>
      <c r="BM673" s="244"/>
      <c r="BN673" s="244"/>
      <c r="BO673" s="244"/>
      <c r="BP673" s="244"/>
      <c r="BQ673" s="244"/>
      <c r="BR673" s="244"/>
      <c r="BS673" s="244"/>
      <c r="BT673" s="244"/>
      <c r="BU673" s="242"/>
      <c r="BV673" s="244"/>
    </row>
    <row r="674" customFormat="false" ht="13.8" hidden="false" customHeight="false" outlineLevel="0" collapsed="false">
      <c r="A674" s="241"/>
      <c r="B674" s="242"/>
      <c r="C674" s="242"/>
      <c r="D674" s="242"/>
      <c r="E674" s="242"/>
      <c r="F674" s="242"/>
      <c r="G674" s="244"/>
      <c r="H674" s="244"/>
      <c r="I674" s="244"/>
      <c r="J674" s="245"/>
      <c r="K674" s="244"/>
      <c r="L674" s="244"/>
      <c r="M674" s="244"/>
      <c r="N674" s="244"/>
      <c r="O674" s="244"/>
      <c r="P674" s="244"/>
      <c r="Q674" s="244"/>
      <c r="R674" s="244"/>
      <c r="S674" s="244"/>
      <c r="T674" s="246"/>
      <c r="U674" s="246"/>
      <c r="V674" s="244"/>
      <c r="W674" s="247"/>
      <c r="X674" s="248"/>
      <c r="Y674" s="244"/>
      <c r="Z674" s="244"/>
      <c r="AA674" s="244"/>
      <c r="AB674" s="244"/>
      <c r="AC674" s="249"/>
      <c r="AD674" s="249"/>
      <c r="AE674" s="244"/>
      <c r="AF674" s="244"/>
      <c r="AG674" s="244"/>
      <c r="AH674" s="244"/>
      <c r="AI674" s="244"/>
      <c r="AJ674" s="244"/>
      <c r="AK674" s="250"/>
      <c r="AL674" s="244"/>
      <c r="AM674" s="244"/>
      <c r="AN674" s="244"/>
      <c r="AO674" s="251"/>
      <c r="AP674" s="244"/>
      <c r="AQ674" s="244"/>
      <c r="AR674" s="244"/>
      <c r="AS674" s="244"/>
      <c r="AT674" s="252"/>
      <c r="AU674" s="244"/>
      <c r="AV674" s="244"/>
      <c r="AW674" s="244"/>
      <c r="AX674" s="25"/>
      <c r="AY674" s="244"/>
      <c r="AZ674" s="244"/>
      <c r="BA674" s="244"/>
      <c r="BB674" s="244"/>
      <c r="BC674" s="244"/>
      <c r="BD674" s="244"/>
      <c r="BE674" s="244"/>
      <c r="BF674" s="244"/>
      <c r="BG674" s="244"/>
      <c r="BH674" s="244"/>
      <c r="BI674" s="244"/>
      <c r="BJ674" s="242"/>
      <c r="BK674" s="242"/>
      <c r="BL674" s="244"/>
      <c r="BM674" s="244"/>
      <c r="BN674" s="244"/>
      <c r="BO674" s="244"/>
      <c r="BP674" s="244"/>
      <c r="BQ674" s="244"/>
      <c r="BR674" s="244"/>
      <c r="BS674" s="244"/>
      <c r="BT674" s="244"/>
      <c r="BU674" s="242"/>
      <c r="BV674" s="244"/>
    </row>
    <row r="675" customFormat="false" ht="13.8" hidden="false" customHeight="false" outlineLevel="0" collapsed="false">
      <c r="A675" s="241"/>
      <c r="B675" s="242"/>
      <c r="C675" s="242"/>
      <c r="D675" s="242"/>
      <c r="E675" s="242"/>
      <c r="F675" s="242"/>
      <c r="G675" s="244"/>
      <c r="H675" s="244"/>
      <c r="I675" s="244"/>
      <c r="J675" s="245"/>
      <c r="K675" s="244"/>
      <c r="L675" s="244"/>
      <c r="M675" s="244"/>
      <c r="N675" s="244"/>
      <c r="O675" s="244"/>
      <c r="P675" s="244"/>
      <c r="Q675" s="244"/>
      <c r="R675" s="244"/>
      <c r="S675" s="244"/>
      <c r="T675" s="246"/>
      <c r="U675" s="246"/>
      <c r="V675" s="244"/>
      <c r="W675" s="247"/>
      <c r="X675" s="248"/>
      <c r="Y675" s="244"/>
      <c r="Z675" s="244"/>
      <c r="AA675" s="244"/>
      <c r="AB675" s="244"/>
      <c r="AC675" s="249"/>
      <c r="AD675" s="249"/>
      <c r="AE675" s="244"/>
      <c r="AF675" s="244"/>
      <c r="AG675" s="244"/>
      <c r="AH675" s="244"/>
      <c r="AI675" s="244"/>
      <c r="AJ675" s="244"/>
      <c r="AK675" s="250"/>
      <c r="AL675" s="244"/>
      <c r="AM675" s="244"/>
      <c r="AN675" s="244"/>
      <c r="AO675" s="251"/>
      <c r="AP675" s="244"/>
      <c r="AQ675" s="244"/>
      <c r="AR675" s="244"/>
      <c r="AS675" s="244"/>
      <c r="AT675" s="252"/>
      <c r="AU675" s="244"/>
      <c r="AV675" s="244"/>
      <c r="AW675" s="244"/>
      <c r="AX675" s="25"/>
      <c r="AY675" s="244"/>
      <c r="AZ675" s="244"/>
      <c r="BA675" s="244"/>
      <c r="BB675" s="244"/>
      <c r="BC675" s="244"/>
      <c r="BD675" s="244"/>
      <c r="BE675" s="244"/>
      <c r="BF675" s="244"/>
      <c r="BG675" s="244"/>
      <c r="BH675" s="244"/>
      <c r="BI675" s="244"/>
      <c r="BJ675" s="242"/>
      <c r="BK675" s="242"/>
      <c r="BL675" s="244"/>
      <c r="BM675" s="244"/>
      <c r="BN675" s="244"/>
      <c r="BO675" s="244"/>
      <c r="BP675" s="244"/>
      <c r="BQ675" s="244"/>
      <c r="BR675" s="244"/>
      <c r="BS675" s="244"/>
      <c r="BT675" s="244"/>
      <c r="BU675" s="242"/>
      <c r="BV675" s="244"/>
    </row>
    <row r="676" customFormat="false" ht="13.8" hidden="false" customHeight="false" outlineLevel="0" collapsed="false">
      <c r="A676" s="241"/>
      <c r="B676" s="242"/>
      <c r="C676" s="242"/>
      <c r="D676" s="242"/>
      <c r="E676" s="242"/>
      <c r="F676" s="242"/>
      <c r="G676" s="244"/>
      <c r="H676" s="244"/>
      <c r="I676" s="244"/>
      <c r="J676" s="245"/>
      <c r="K676" s="244"/>
      <c r="L676" s="244"/>
      <c r="M676" s="244"/>
      <c r="N676" s="244"/>
      <c r="O676" s="244"/>
      <c r="P676" s="244"/>
      <c r="Q676" s="244"/>
      <c r="R676" s="244"/>
      <c r="S676" s="244"/>
      <c r="T676" s="246"/>
      <c r="U676" s="246"/>
      <c r="V676" s="244"/>
      <c r="W676" s="247"/>
      <c r="X676" s="248"/>
      <c r="Y676" s="244"/>
      <c r="Z676" s="244"/>
      <c r="AA676" s="244"/>
      <c r="AB676" s="244"/>
      <c r="AC676" s="249"/>
      <c r="AD676" s="249"/>
      <c r="AE676" s="244"/>
      <c r="AF676" s="244"/>
      <c r="AG676" s="244"/>
      <c r="AH676" s="244"/>
      <c r="AI676" s="244"/>
      <c r="AJ676" s="244"/>
      <c r="AK676" s="250"/>
      <c r="AL676" s="244"/>
      <c r="AM676" s="244"/>
      <c r="AN676" s="244"/>
      <c r="AO676" s="251"/>
      <c r="AP676" s="244"/>
      <c r="AQ676" s="244"/>
      <c r="AR676" s="244"/>
      <c r="AS676" s="244"/>
      <c r="AT676" s="252"/>
      <c r="AU676" s="244"/>
      <c r="AV676" s="244"/>
      <c r="AW676" s="244"/>
      <c r="AX676" s="25"/>
      <c r="AY676" s="244"/>
      <c r="AZ676" s="244"/>
      <c r="BA676" s="244"/>
      <c r="BB676" s="244"/>
      <c r="BC676" s="244"/>
      <c r="BD676" s="244"/>
      <c r="BE676" s="244"/>
      <c r="BF676" s="244"/>
      <c r="BG676" s="244"/>
      <c r="BH676" s="244"/>
      <c r="BI676" s="244"/>
      <c r="BJ676" s="242"/>
      <c r="BK676" s="242"/>
      <c r="BL676" s="244"/>
      <c r="BM676" s="244"/>
      <c r="BN676" s="244"/>
      <c r="BO676" s="244"/>
      <c r="BP676" s="244"/>
      <c r="BQ676" s="244"/>
      <c r="BR676" s="244"/>
      <c r="BS676" s="244"/>
      <c r="BT676" s="244"/>
      <c r="BU676" s="242"/>
      <c r="BV676" s="244"/>
    </row>
    <row r="677" customFormat="false" ht="13.8" hidden="false" customHeight="false" outlineLevel="0" collapsed="false">
      <c r="A677" s="241"/>
      <c r="B677" s="242"/>
      <c r="C677" s="242"/>
      <c r="D677" s="242"/>
      <c r="E677" s="242"/>
      <c r="F677" s="242"/>
      <c r="G677" s="244"/>
      <c r="H677" s="244"/>
      <c r="I677" s="244"/>
      <c r="J677" s="245"/>
      <c r="K677" s="244"/>
      <c r="L677" s="244"/>
      <c r="M677" s="244"/>
      <c r="N677" s="244"/>
      <c r="O677" s="244"/>
      <c r="P677" s="244"/>
      <c r="Q677" s="244"/>
      <c r="R677" s="244"/>
      <c r="S677" s="244"/>
      <c r="T677" s="246"/>
      <c r="U677" s="246"/>
      <c r="V677" s="244"/>
      <c r="W677" s="247"/>
      <c r="X677" s="248"/>
      <c r="Y677" s="244"/>
      <c r="Z677" s="244"/>
      <c r="AA677" s="244"/>
      <c r="AB677" s="244"/>
      <c r="AC677" s="249"/>
      <c r="AD677" s="249"/>
      <c r="AE677" s="244"/>
      <c r="AF677" s="244"/>
      <c r="AG677" s="244"/>
      <c r="AH677" s="244"/>
      <c r="AI677" s="244"/>
      <c r="AJ677" s="244"/>
      <c r="AK677" s="250"/>
      <c r="AL677" s="244"/>
      <c r="AM677" s="244"/>
      <c r="AN677" s="244"/>
      <c r="AO677" s="251"/>
      <c r="AP677" s="244"/>
      <c r="AQ677" s="244"/>
      <c r="AR677" s="244"/>
      <c r="AS677" s="244"/>
      <c r="AT677" s="252"/>
      <c r="AU677" s="244"/>
      <c r="AV677" s="244"/>
      <c r="AW677" s="244"/>
      <c r="AX677" s="25"/>
      <c r="AY677" s="244"/>
      <c r="AZ677" s="244"/>
      <c r="BA677" s="244"/>
      <c r="BB677" s="244"/>
      <c r="BC677" s="244"/>
      <c r="BD677" s="244"/>
      <c r="BE677" s="244"/>
      <c r="BF677" s="244"/>
      <c r="BG677" s="244"/>
      <c r="BH677" s="244"/>
      <c r="BI677" s="244"/>
      <c r="BJ677" s="242"/>
      <c r="BK677" s="242"/>
      <c r="BL677" s="244"/>
      <c r="BM677" s="244"/>
      <c r="BN677" s="244"/>
      <c r="BO677" s="244"/>
      <c r="BP677" s="244"/>
      <c r="BQ677" s="244"/>
      <c r="BR677" s="244"/>
      <c r="BS677" s="244"/>
      <c r="BT677" s="244"/>
      <c r="BU677" s="242"/>
      <c r="BV677" s="244"/>
    </row>
    <row r="678" customFormat="false" ht="13.8" hidden="false" customHeight="false" outlineLevel="0" collapsed="false">
      <c r="A678" s="241"/>
      <c r="B678" s="242"/>
      <c r="C678" s="242"/>
      <c r="D678" s="242"/>
      <c r="E678" s="242"/>
      <c r="F678" s="242"/>
      <c r="G678" s="244"/>
      <c r="H678" s="244"/>
      <c r="I678" s="244"/>
      <c r="J678" s="245"/>
      <c r="K678" s="244"/>
      <c r="L678" s="244"/>
      <c r="M678" s="244"/>
      <c r="N678" s="244"/>
      <c r="O678" s="244"/>
      <c r="P678" s="244"/>
      <c r="Q678" s="244"/>
      <c r="R678" s="244"/>
      <c r="S678" s="244"/>
      <c r="T678" s="246"/>
      <c r="U678" s="246"/>
      <c r="V678" s="244"/>
      <c r="W678" s="247"/>
      <c r="X678" s="248"/>
      <c r="Y678" s="244"/>
      <c r="Z678" s="244"/>
      <c r="AA678" s="244"/>
      <c r="AB678" s="244"/>
      <c r="AC678" s="249"/>
      <c r="AD678" s="249"/>
      <c r="AE678" s="244"/>
      <c r="AF678" s="244"/>
      <c r="AG678" s="244"/>
      <c r="AH678" s="244"/>
      <c r="AI678" s="244"/>
      <c r="AJ678" s="244"/>
      <c r="AK678" s="250"/>
      <c r="AL678" s="244"/>
      <c r="AM678" s="244"/>
      <c r="AN678" s="244"/>
      <c r="AO678" s="251"/>
      <c r="AP678" s="244"/>
      <c r="AQ678" s="244"/>
      <c r="AR678" s="244"/>
      <c r="AS678" s="244"/>
      <c r="AT678" s="252"/>
      <c r="AU678" s="244"/>
      <c r="AV678" s="244"/>
      <c r="AW678" s="244"/>
      <c r="AX678" s="25"/>
      <c r="AY678" s="244"/>
      <c r="AZ678" s="244"/>
      <c r="BA678" s="244"/>
      <c r="BB678" s="244"/>
      <c r="BC678" s="244"/>
      <c r="BD678" s="244"/>
      <c r="BE678" s="244"/>
      <c r="BF678" s="244"/>
      <c r="BG678" s="244"/>
      <c r="BH678" s="244"/>
      <c r="BI678" s="244"/>
      <c r="BJ678" s="242"/>
      <c r="BK678" s="242"/>
      <c r="BL678" s="244"/>
      <c r="BM678" s="244"/>
      <c r="BN678" s="244"/>
      <c r="BO678" s="244"/>
      <c r="BP678" s="244"/>
      <c r="BQ678" s="244"/>
      <c r="BR678" s="244"/>
      <c r="BS678" s="244"/>
      <c r="BT678" s="244"/>
      <c r="BU678" s="242"/>
      <c r="BV678" s="244"/>
    </row>
    <row r="679" customFormat="false" ht="13.8" hidden="false" customHeight="false" outlineLevel="0" collapsed="false">
      <c r="A679" s="241"/>
      <c r="B679" s="242"/>
      <c r="C679" s="242"/>
      <c r="D679" s="242"/>
      <c r="E679" s="242"/>
      <c r="F679" s="242"/>
      <c r="G679" s="244"/>
      <c r="H679" s="244"/>
      <c r="I679" s="244"/>
      <c r="J679" s="245"/>
      <c r="K679" s="244"/>
      <c r="L679" s="244"/>
      <c r="M679" s="244"/>
      <c r="N679" s="244"/>
      <c r="O679" s="244"/>
      <c r="P679" s="244"/>
      <c r="Q679" s="244"/>
      <c r="R679" s="244"/>
      <c r="S679" s="244"/>
      <c r="T679" s="246"/>
      <c r="U679" s="246"/>
      <c r="V679" s="244"/>
      <c r="W679" s="247"/>
      <c r="X679" s="248"/>
      <c r="Y679" s="244"/>
      <c r="Z679" s="244"/>
      <c r="AA679" s="244"/>
      <c r="AB679" s="244"/>
      <c r="AC679" s="249"/>
      <c r="AD679" s="249"/>
      <c r="AE679" s="244"/>
      <c r="AF679" s="244"/>
      <c r="AG679" s="244"/>
      <c r="AH679" s="244"/>
      <c r="AI679" s="244"/>
      <c r="AJ679" s="244"/>
      <c r="AK679" s="250"/>
      <c r="AL679" s="244"/>
      <c r="AM679" s="244"/>
      <c r="AN679" s="244"/>
      <c r="AO679" s="251"/>
      <c r="AP679" s="244"/>
      <c r="AQ679" s="244"/>
      <c r="AR679" s="244"/>
      <c r="AS679" s="244"/>
      <c r="AT679" s="252"/>
      <c r="AU679" s="244"/>
      <c r="AV679" s="244"/>
      <c r="AW679" s="244"/>
      <c r="AX679" s="25"/>
      <c r="AY679" s="244"/>
      <c r="AZ679" s="244"/>
      <c r="BA679" s="244"/>
      <c r="BB679" s="244"/>
      <c r="BC679" s="244"/>
      <c r="BD679" s="244"/>
      <c r="BE679" s="244"/>
      <c r="BF679" s="244"/>
      <c r="BG679" s="244"/>
      <c r="BH679" s="244"/>
      <c r="BI679" s="244"/>
      <c r="BJ679" s="242"/>
      <c r="BK679" s="242"/>
      <c r="BL679" s="244"/>
      <c r="BM679" s="244"/>
      <c r="BN679" s="244"/>
      <c r="BO679" s="244"/>
      <c r="BP679" s="244"/>
      <c r="BQ679" s="244"/>
      <c r="BR679" s="244"/>
      <c r="BS679" s="244"/>
      <c r="BT679" s="244"/>
      <c r="BU679" s="242"/>
      <c r="BV679" s="244"/>
    </row>
    <row r="680" customFormat="false" ht="13.8" hidden="false" customHeight="false" outlineLevel="0" collapsed="false">
      <c r="A680" s="241"/>
      <c r="B680" s="242"/>
      <c r="C680" s="242"/>
      <c r="D680" s="242"/>
      <c r="E680" s="242"/>
      <c r="F680" s="242"/>
      <c r="G680" s="244"/>
      <c r="H680" s="244"/>
      <c r="I680" s="244"/>
      <c r="J680" s="245"/>
      <c r="K680" s="244"/>
      <c r="L680" s="244"/>
      <c r="M680" s="244"/>
      <c r="N680" s="244"/>
      <c r="O680" s="244"/>
      <c r="P680" s="244"/>
      <c r="Q680" s="244"/>
      <c r="R680" s="244"/>
      <c r="S680" s="244"/>
      <c r="T680" s="246"/>
      <c r="U680" s="246"/>
      <c r="V680" s="244"/>
      <c r="W680" s="247"/>
      <c r="X680" s="248"/>
      <c r="Y680" s="244"/>
      <c r="Z680" s="244"/>
      <c r="AA680" s="244"/>
      <c r="AB680" s="244"/>
      <c r="AC680" s="249"/>
      <c r="AD680" s="249"/>
      <c r="AE680" s="244"/>
      <c r="AF680" s="244"/>
      <c r="AG680" s="244"/>
      <c r="AH680" s="244"/>
      <c r="AI680" s="244"/>
      <c r="AJ680" s="244"/>
      <c r="AK680" s="250"/>
      <c r="AL680" s="244"/>
      <c r="AM680" s="244"/>
      <c r="AN680" s="244"/>
      <c r="AO680" s="251"/>
      <c r="AP680" s="244"/>
      <c r="AQ680" s="244"/>
      <c r="AR680" s="244"/>
      <c r="AS680" s="244"/>
      <c r="AT680" s="252"/>
      <c r="AU680" s="244"/>
      <c r="AV680" s="244"/>
      <c r="AW680" s="244"/>
      <c r="AX680" s="25"/>
      <c r="AY680" s="244"/>
      <c r="AZ680" s="244"/>
      <c r="BA680" s="244"/>
      <c r="BB680" s="244"/>
      <c r="BC680" s="244"/>
      <c r="BD680" s="244"/>
      <c r="BE680" s="244"/>
      <c r="BF680" s="244"/>
      <c r="BG680" s="244"/>
      <c r="BH680" s="244"/>
      <c r="BI680" s="244"/>
      <c r="BJ680" s="242"/>
      <c r="BK680" s="242"/>
      <c r="BL680" s="244"/>
      <c r="BM680" s="244"/>
      <c r="BN680" s="244"/>
      <c r="BO680" s="244"/>
      <c r="BP680" s="244"/>
      <c r="BQ680" s="244"/>
      <c r="BR680" s="244"/>
      <c r="BS680" s="244"/>
      <c r="BT680" s="244"/>
      <c r="BU680" s="242"/>
      <c r="BV680" s="244"/>
    </row>
    <row r="681" customFormat="false" ht="13.8" hidden="false" customHeight="false" outlineLevel="0" collapsed="false">
      <c r="A681" s="241"/>
      <c r="B681" s="242"/>
      <c r="C681" s="242"/>
      <c r="D681" s="242"/>
      <c r="E681" s="242"/>
      <c r="F681" s="242"/>
      <c r="G681" s="244"/>
      <c r="H681" s="244"/>
      <c r="I681" s="244"/>
      <c r="J681" s="245"/>
      <c r="K681" s="244"/>
      <c r="L681" s="244"/>
      <c r="M681" s="244"/>
      <c r="N681" s="244"/>
      <c r="O681" s="244"/>
      <c r="P681" s="244"/>
      <c r="Q681" s="244"/>
      <c r="R681" s="244"/>
      <c r="S681" s="244"/>
      <c r="T681" s="246"/>
      <c r="U681" s="246"/>
      <c r="V681" s="244"/>
      <c r="W681" s="247"/>
      <c r="X681" s="248"/>
      <c r="Y681" s="244"/>
      <c r="Z681" s="244"/>
      <c r="AA681" s="244"/>
      <c r="AB681" s="244"/>
      <c r="AC681" s="249"/>
      <c r="AD681" s="249"/>
      <c r="AE681" s="244"/>
      <c r="AF681" s="244"/>
      <c r="AG681" s="244"/>
      <c r="AH681" s="244"/>
      <c r="AI681" s="244"/>
      <c r="AJ681" s="244"/>
      <c r="AK681" s="250"/>
      <c r="AL681" s="244"/>
      <c r="AM681" s="244"/>
      <c r="AN681" s="244"/>
      <c r="AO681" s="251"/>
      <c r="AP681" s="244"/>
      <c r="AQ681" s="244"/>
      <c r="AR681" s="244"/>
      <c r="AS681" s="244"/>
      <c r="AT681" s="252"/>
      <c r="AU681" s="244"/>
      <c r="AV681" s="244"/>
      <c r="AW681" s="244"/>
      <c r="AX681" s="25"/>
      <c r="AY681" s="244"/>
      <c r="AZ681" s="244"/>
      <c r="BA681" s="244"/>
      <c r="BB681" s="244"/>
      <c r="BC681" s="244"/>
      <c r="BD681" s="244"/>
      <c r="BE681" s="244"/>
      <c r="BF681" s="244"/>
      <c r="BG681" s="244"/>
      <c r="BH681" s="244"/>
      <c r="BI681" s="244"/>
      <c r="BJ681" s="242"/>
      <c r="BK681" s="242"/>
      <c r="BL681" s="244"/>
      <c r="BM681" s="244"/>
      <c r="BN681" s="244"/>
      <c r="BO681" s="244"/>
      <c r="BP681" s="244"/>
      <c r="BQ681" s="244"/>
      <c r="BR681" s="244"/>
      <c r="BS681" s="244"/>
      <c r="BT681" s="244"/>
      <c r="BU681" s="242"/>
      <c r="BV681" s="244"/>
    </row>
    <row r="682" customFormat="false" ht="13.8" hidden="false" customHeight="false" outlineLevel="0" collapsed="false">
      <c r="A682" s="241"/>
      <c r="B682" s="242"/>
      <c r="C682" s="242"/>
      <c r="D682" s="242"/>
      <c r="E682" s="242"/>
      <c r="F682" s="242"/>
      <c r="G682" s="244"/>
      <c r="H682" s="244"/>
      <c r="I682" s="244"/>
      <c r="J682" s="245"/>
      <c r="K682" s="244"/>
      <c r="L682" s="244"/>
      <c r="M682" s="244"/>
      <c r="N682" s="244"/>
      <c r="O682" s="244"/>
      <c r="P682" s="244"/>
      <c r="Q682" s="244"/>
      <c r="R682" s="244"/>
      <c r="S682" s="244"/>
      <c r="T682" s="246"/>
      <c r="U682" s="246"/>
      <c r="V682" s="244"/>
      <c r="W682" s="247"/>
      <c r="X682" s="248"/>
      <c r="Y682" s="244"/>
      <c r="Z682" s="244"/>
      <c r="AA682" s="244"/>
      <c r="AB682" s="244"/>
      <c r="AC682" s="249"/>
      <c r="AD682" s="249"/>
      <c r="AE682" s="244"/>
      <c r="AF682" s="244"/>
      <c r="AG682" s="244"/>
      <c r="AH682" s="244"/>
      <c r="AI682" s="244"/>
      <c r="AJ682" s="244"/>
      <c r="AK682" s="250"/>
      <c r="AL682" s="244"/>
      <c r="AM682" s="244"/>
      <c r="AN682" s="244"/>
      <c r="AO682" s="251"/>
      <c r="AP682" s="244"/>
      <c r="AQ682" s="244"/>
      <c r="AR682" s="244"/>
      <c r="AS682" s="244"/>
      <c r="AT682" s="252"/>
      <c r="AU682" s="244"/>
      <c r="AV682" s="244"/>
      <c r="AW682" s="244"/>
      <c r="AX682" s="25"/>
      <c r="AY682" s="244"/>
      <c r="AZ682" s="244"/>
      <c r="BA682" s="244"/>
      <c r="BB682" s="244"/>
      <c r="BC682" s="244"/>
      <c r="BD682" s="244"/>
      <c r="BE682" s="244"/>
      <c r="BF682" s="244"/>
      <c r="BG682" s="244"/>
      <c r="BH682" s="244"/>
      <c r="BI682" s="244"/>
      <c r="BJ682" s="242"/>
      <c r="BK682" s="242"/>
      <c r="BL682" s="244"/>
      <c r="BM682" s="244"/>
      <c r="BN682" s="244"/>
      <c r="BO682" s="244"/>
      <c r="BP682" s="244"/>
      <c r="BQ682" s="244"/>
      <c r="BR682" s="244"/>
      <c r="BS682" s="244"/>
      <c r="BT682" s="244"/>
      <c r="BU682" s="242"/>
      <c r="BV682" s="244"/>
    </row>
    <row r="683" customFormat="false" ht="13.8" hidden="false" customHeight="false" outlineLevel="0" collapsed="false">
      <c r="A683" s="241"/>
      <c r="B683" s="242"/>
      <c r="C683" s="242"/>
      <c r="D683" s="242"/>
      <c r="E683" s="242"/>
      <c r="F683" s="242"/>
      <c r="G683" s="244"/>
      <c r="H683" s="244"/>
      <c r="I683" s="244"/>
      <c r="J683" s="245"/>
      <c r="K683" s="244"/>
      <c r="L683" s="244"/>
      <c r="M683" s="244"/>
      <c r="N683" s="244"/>
      <c r="O683" s="244"/>
      <c r="P683" s="244"/>
      <c r="Q683" s="244"/>
      <c r="R683" s="244"/>
      <c r="S683" s="244"/>
      <c r="T683" s="246"/>
      <c r="U683" s="246"/>
      <c r="V683" s="244"/>
      <c r="W683" s="247"/>
      <c r="X683" s="248"/>
      <c r="Y683" s="244"/>
      <c r="Z683" s="244"/>
      <c r="AA683" s="244"/>
      <c r="AB683" s="244"/>
      <c r="AC683" s="249"/>
      <c r="AD683" s="249"/>
      <c r="AE683" s="244"/>
      <c r="AF683" s="244"/>
      <c r="AG683" s="244"/>
      <c r="AH683" s="244"/>
      <c r="AI683" s="244"/>
      <c r="AJ683" s="244"/>
      <c r="AK683" s="250"/>
      <c r="AL683" s="244"/>
      <c r="AM683" s="244"/>
      <c r="AN683" s="244"/>
      <c r="AO683" s="251"/>
      <c r="AP683" s="244"/>
      <c r="AQ683" s="244"/>
      <c r="AR683" s="244"/>
      <c r="AS683" s="244"/>
      <c r="AT683" s="252"/>
      <c r="AU683" s="244"/>
      <c r="AV683" s="244"/>
      <c r="AW683" s="244"/>
      <c r="AX683" s="25"/>
      <c r="AY683" s="244"/>
      <c r="AZ683" s="244"/>
      <c r="BA683" s="244"/>
      <c r="BB683" s="244"/>
      <c r="BC683" s="244"/>
      <c r="BD683" s="244"/>
      <c r="BE683" s="244"/>
      <c r="BF683" s="244"/>
      <c r="BG683" s="244"/>
      <c r="BH683" s="244"/>
      <c r="BI683" s="244"/>
      <c r="BJ683" s="242"/>
      <c r="BK683" s="242"/>
      <c r="BL683" s="244"/>
      <c r="BM683" s="244"/>
      <c r="BN683" s="244"/>
      <c r="BO683" s="244"/>
      <c r="BP683" s="244"/>
      <c r="BQ683" s="244"/>
      <c r="BR683" s="244"/>
      <c r="BS683" s="244"/>
      <c r="BT683" s="244"/>
      <c r="BU683" s="242"/>
      <c r="BV683" s="244"/>
    </row>
    <row r="684" customFormat="false" ht="13.8" hidden="false" customHeight="false" outlineLevel="0" collapsed="false">
      <c r="A684" s="241"/>
      <c r="B684" s="242"/>
      <c r="C684" s="242"/>
      <c r="D684" s="242"/>
      <c r="E684" s="242"/>
      <c r="F684" s="242"/>
      <c r="G684" s="244"/>
      <c r="H684" s="244"/>
      <c r="I684" s="244"/>
      <c r="J684" s="245"/>
      <c r="K684" s="244"/>
      <c r="L684" s="244"/>
      <c r="M684" s="244"/>
      <c r="N684" s="244"/>
      <c r="O684" s="244"/>
      <c r="P684" s="244"/>
      <c r="Q684" s="244"/>
      <c r="R684" s="244"/>
      <c r="S684" s="244"/>
      <c r="T684" s="246"/>
      <c r="U684" s="246"/>
      <c r="V684" s="244"/>
      <c r="W684" s="247"/>
      <c r="X684" s="248"/>
      <c r="Y684" s="244"/>
      <c r="Z684" s="244"/>
      <c r="AA684" s="244"/>
      <c r="AB684" s="244"/>
      <c r="AC684" s="249"/>
      <c r="AD684" s="249"/>
      <c r="AE684" s="244"/>
      <c r="AF684" s="244"/>
      <c r="AG684" s="244"/>
      <c r="AH684" s="244"/>
      <c r="AI684" s="244"/>
      <c r="AJ684" s="244"/>
      <c r="AK684" s="250"/>
      <c r="AL684" s="244"/>
      <c r="AM684" s="244"/>
      <c r="AN684" s="244"/>
      <c r="AO684" s="251"/>
      <c r="AP684" s="244"/>
      <c r="AQ684" s="244"/>
      <c r="AR684" s="244"/>
      <c r="AS684" s="244"/>
      <c r="AT684" s="252"/>
      <c r="AU684" s="244"/>
      <c r="AV684" s="244"/>
      <c r="AW684" s="244"/>
      <c r="AX684" s="25"/>
      <c r="AY684" s="244"/>
      <c r="AZ684" s="244"/>
      <c r="BA684" s="244"/>
      <c r="BB684" s="244"/>
      <c r="BC684" s="244"/>
      <c r="BD684" s="244"/>
      <c r="BE684" s="244"/>
      <c r="BF684" s="244"/>
      <c r="BG684" s="244"/>
      <c r="BH684" s="244"/>
      <c r="BI684" s="244"/>
      <c r="BJ684" s="242"/>
      <c r="BK684" s="242"/>
      <c r="BL684" s="244"/>
      <c r="BM684" s="244"/>
      <c r="BN684" s="244"/>
      <c r="BO684" s="244"/>
      <c r="BP684" s="244"/>
      <c r="BQ684" s="244"/>
      <c r="BR684" s="244"/>
      <c r="BS684" s="244"/>
      <c r="BT684" s="244"/>
      <c r="BU684" s="242"/>
      <c r="BV684" s="244"/>
    </row>
    <row r="685" customFormat="false" ht="13.8" hidden="false" customHeight="false" outlineLevel="0" collapsed="false">
      <c r="A685" s="241"/>
      <c r="B685" s="242"/>
      <c r="C685" s="242"/>
      <c r="D685" s="242"/>
      <c r="E685" s="242"/>
      <c r="F685" s="242"/>
      <c r="G685" s="244"/>
      <c r="H685" s="244"/>
      <c r="I685" s="244"/>
      <c r="J685" s="245"/>
      <c r="K685" s="244"/>
      <c r="L685" s="244"/>
      <c r="M685" s="244"/>
      <c r="N685" s="244"/>
      <c r="O685" s="244"/>
      <c r="P685" s="244"/>
      <c r="Q685" s="244"/>
      <c r="R685" s="244"/>
      <c r="S685" s="244"/>
      <c r="T685" s="246"/>
      <c r="U685" s="246"/>
      <c r="V685" s="244"/>
      <c r="W685" s="247"/>
      <c r="X685" s="248"/>
      <c r="Y685" s="244"/>
      <c r="Z685" s="244"/>
      <c r="AA685" s="244"/>
      <c r="AB685" s="244"/>
      <c r="AC685" s="249"/>
      <c r="AD685" s="249"/>
      <c r="AE685" s="244"/>
      <c r="AF685" s="244"/>
      <c r="AG685" s="244"/>
      <c r="AH685" s="244"/>
      <c r="AI685" s="244"/>
      <c r="AJ685" s="244"/>
      <c r="AK685" s="250"/>
      <c r="AL685" s="244"/>
      <c r="AM685" s="244"/>
      <c r="AN685" s="244"/>
      <c r="AO685" s="251"/>
      <c r="AP685" s="244"/>
      <c r="AQ685" s="244"/>
      <c r="AR685" s="244"/>
      <c r="AS685" s="244"/>
      <c r="AT685" s="252"/>
      <c r="AU685" s="244"/>
      <c r="AV685" s="244"/>
      <c r="AW685" s="244"/>
      <c r="AX685" s="25"/>
      <c r="AY685" s="244"/>
      <c r="AZ685" s="244"/>
      <c r="BA685" s="244"/>
      <c r="BB685" s="244"/>
      <c r="BC685" s="244"/>
      <c r="BD685" s="244"/>
      <c r="BE685" s="244"/>
      <c r="BF685" s="244"/>
      <c r="BG685" s="244"/>
      <c r="BH685" s="244"/>
      <c r="BI685" s="244"/>
      <c r="BJ685" s="242"/>
      <c r="BK685" s="242"/>
      <c r="BL685" s="244"/>
      <c r="BM685" s="244"/>
      <c r="BN685" s="244"/>
      <c r="BO685" s="244"/>
      <c r="BP685" s="244"/>
      <c r="BQ685" s="244"/>
      <c r="BR685" s="244"/>
      <c r="BS685" s="244"/>
      <c r="BT685" s="244"/>
      <c r="BU685" s="242"/>
      <c r="BV685" s="244"/>
    </row>
    <row r="686" customFormat="false" ht="13.8" hidden="false" customHeight="false" outlineLevel="0" collapsed="false">
      <c r="A686" s="241"/>
      <c r="B686" s="242"/>
      <c r="C686" s="242"/>
      <c r="D686" s="242"/>
      <c r="E686" s="242"/>
      <c r="F686" s="242"/>
      <c r="G686" s="244"/>
      <c r="H686" s="244"/>
      <c r="I686" s="244"/>
      <c r="J686" s="245"/>
      <c r="K686" s="244"/>
      <c r="L686" s="244"/>
      <c r="M686" s="244"/>
      <c r="N686" s="244"/>
      <c r="O686" s="244"/>
      <c r="P686" s="244"/>
      <c r="Q686" s="244"/>
      <c r="R686" s="244"/>
      <c r="S686" s="244"/>
      <c r="T686" s="246"/>
      <c r="U686" s="246"/>
      <c r="V686" s="244"/>
      <c r="W686" s="247"/>
      <c r="X686" s="248"/>
      <c r="Y686" s="244"/>
      <c r="Z686" s="244"/>
      <c r="AA686" s="244"/>
      <c r="AB686" s="244"/>
      <c r="AC686" s="249"/>
      <c r="AD686" s="249"/>
      <c r="AE686" s="244"/>
      <c r="AF686" s="244"/>
      <c r="AG686" s="244"/>
      <c r="AH686" s="244"/>
      <c r="AI686" s="244"/>
      <c r="AJ686" s="244"/>
      <c r="AK686" s="250"/>
      <c r="AL686" s="244"/>
      <c r="AM686" s="244"/>
      <c r="AN686" s="244"/>
      <c r="AO686" s="251"/>
      <c r="AP686" s="244"/>
      <c r="AQ686" s="244"/>
      <c r="AR686" s="244"/>
      <c r="AS686" s="244"/>
      <c r="AT686" s="252"/>
      <c r="AU686" s="244"/>
      <c r="AV686" s="244"/>
      <c r="AW686" s="244"/>
      <c r="AX686" s="25"/>
      <c r="AY686" s="244"/>
      <c r="AZ686" s="244"/>
      <c r="BA686" s="244"/>
      <c r="BB686" s="244"/>
      <c r="BC686" s="244"/>
      <c r="BD686" s="244"/>
      <c r="BE686" s="244"/>
      <c r="BF686" s="244"/>
      <c r="BG686" s="244"/>
      <c r="BH686" s="244"/>
      <c r="BI686" s="244"/>
      <c r="BJ686" s="242"/>
      <c r="BK686" s="242"/>
      <c r="BL686" s="244"/>
      <c r="BM686" s="244"/>
      <c r="BN686" s="244"/>
      <c r="BO686" s="244"/>
      <c r="BP686" s="244"/>
      <c r="BQ686" s="244"/>
      <c r="BR686" s="244"/>
      <c r="BS686" s="244"/>
      <c r="BT686" s="244"/>
      <c r="BU686" s="242"/>
      <c r="BV686" s="244"/>
    </row>
    <row r="687" customFormat="false" ht="13.8" hidden="false" customHeight="false" outlineLevel="0" collapsed="false">
      <c r="A687" s="241"/>
      <c r="B687" s="242"/>
      <c r="C687" s="242"/>
      <c r="D687" s="242"/>
      <c r="E687" s="242"/>
      <c r="F687" s="242"/>
      <c r="G687" s="244"/>
      <c r="H687" s="244"/>
      <c r="I687" s="244"/>
      <c r="J687" s="245"/>
      <c r="K687" s="244"/>
      <c r="L687" s="244"/>
      <c r="M687" s="244"/>
      <c r="N687" s="244"/>
      <c r="O687" s="244"/>
      <c r="P687" s="244"/>
      <c r="Q687" s="244"/>
      <c r="R687" s="244"/>
      <c r="S687" s="244"/>
      <c r="T687" s="246"/>
      <c r="U687" s="246"/>
      <c r="V687" s="244"/>
      <c r="W687" s="247"/>
      <c r="X687" s="248"/>
      <c r="Y687" s="244"/>
      <c r="Z687" s="244"/>
      <c r="AA687" s="244"/>
      <c r="AB687" s="244"/>
      <c r="AC687" s="249"/>
      <c r="AD687" s="249"/>
      <c r="AE687" s="244"/>
      <c r="AF687" s="244"/>
      <c r="AG687" s="244"/>
      <c r="AH687" s="244"/>
      <c r="AI687" s="244"/>
      <c r="AJ687" s="244"/>
      <c r="AK687" s="250"/>
      <c r="AL687" s="244"/>
      <c r="AM687" s="244"/>
      <c r="AN687" s="244"/>
      <c r="AO687" s="251"/>
      <c r="AP687" s="244"/>
      <c r="AQ687" s="244"/>
      <c r="AR687" s="244"/>
      <c r="AS687" s="244"/>
      <c r="AT687" s="252"/>
      <c r="AU687" s="244"/>
      <c r="AV687" s="244"/>
      <c r="AW687" s="244"/>
      <c r="AX687" s="25"/>
      <c r="AY687" s="244"/>
      <c r="AZ687" s="244"/>
      <c r="BA687" s="244"/>
      <c r="BB687" s="244"/>
      <c r="BC687" s="244"/>
      <c r="BD687" s="244"/>
      <c r="BE687" s="244"/>
      <c r="BF687" s="244"/>
      <c r="BG687" s="244"/>
      <c r="BH687" s="244"/>
      <c r="BI687" s="244"/>
      <c r="BJ687" s="242"/>
      <c r="BK687" s="242"/>
      <c r="BL687" s="244"/>
      <c r="BM687" s="244"/>
      <c r="BN687" s="244"/>
      <c r="BO687" s="244"/>
      <c r="BP687" s="244"/>
      <c r="BQ687" s="244"/>
      <c r="BR687" s="244"/>
      <c r="BS687" s="244"/>
      <c r="BT687" s="244"/>
      <c r="BU687" s="242"/>
      <c r="BV687" s="244"/>
    </row>
    <row r="688" customFormat="false" ht="13.8" hidden="false" customHeight="false" outlineLevel="0" collapsed="false">
      <c r="A688" s="241"/>
      <c r="B688" s="242"/>
      <c r="C688" s="242"/>
      <c r="D688" s="242"/>
      <c r="E688" s="242"/>
      <c r="F688" s="242"/>
      <c r="G688" s="244"/>
      <c r="H688" s="244"/>
      <c r="I688" s="244"/>
      <c r="J688" s="245"/>
      <c r="K688" s="244"/>
      <c r="L688" s="244"/>
      <c r="M688" s="244"/>
      <c r="N688" s="244"/>
      <c r="O688" s="244"/>
      <c r="P688" s="244"/>
      <c r="Q688" s="244"/>
      <c r="R688" s="244"/>
      <c r="S688" s="244"/>
      <c r="T688" s="246"/>
      <c r="U688" s="246"/>
      <c r="V688" s="244"/>
      <c r="W688" s="247"/>
      <c r="X688" s="248"/>
      <c r="Y688" s="244"/>
      <c r="Z688" s="244"/>
      <c r="AA688" s="244"/>
      <c r="AB688" s="244"/>
      <c r="AC688" s="249"/>
      <c r="AD688" s="249"/>
      <c r="AE688" s="244"/>
      <c r="AF688" s="244"/>
      <c r="AG688" s="244"/>
      <c r="AH688" s="244"/>
      <c r="AI688" s="244"/>
      <c r="AJ688" s="244"/>
      <c r="AK688" s="250"/>
      <c r="AL688" s="244"/>
      <c r="AM688" s="244"/>
      <c r="AN688" s="244"/>
      <c r="AO688" s="251"/>
      <c r="AP688" s="244"/>
      <c r="AQ688" s="244"/>
      <c r="AR688" s="244"/>
      <c r="AS688" s="244"/>
      <c r="AT688" s="252"/>
      <c r="AU688" s="244"/>
      <c r="AV688" s="244"/>
      <c r="AW688" s="244"/>
      <c r="AX688" s="25"/>
      <c r="AY688" s="244"/>
      <c r="AZ688" s="244"/>
      <c r="BA688" s="244"/>
      <c r="BB688" s="244"/>
      <c r="BC688" s="244"/>
      <c r="BD688" s="244"/>
      <c r="BE688" s="244"/>
      <c r="BF688" s="244"/>
      <c r="BG688" s="244"/>
      <c r="BH688" s="244"/>
      <c r="BI688" s="244"/>
      <c r="BJ688" s="242"/>
      <c r="BK688" s="242"/>
      <c r="BL688" s="244"/>
      <c r="BM688" s="244"/>
      <c r="BN688" s="244"/>
      <c r="BO688" s="244"/>
      <c r="BP688" s="244"/>
      <c r="BQ688" s="244"/>
      <c r="BR688" s="244"/>
      <c r="BS688" s="244"/>
      <c r="BT688" s="244"/>
      <c r="BU688" s="242"/>
      <c r="BV688" s="244"/>
    </row>
    <row r="689" customFormat="false" ht="13.8" hidden="false" customHeight="false" outlineLevel="0" collapsed="false">
      <c r="A689" s="241"/>
      <c r="B689" s="242"/>
      <c r="C689" s="242"/>
      <c r="D689" s="242"/>
      <c r="E689" s="242"/>
      <c r="F689" s="242"/>
      <c r="G689" s="244"/>
      <c r="H689" s="244"/>
      <c r="I689" s="244"/>
      <c r="J689" s="245"/>
      <c r="K689" s="244"/>
      <c r="L689" s="244"/>
      <c r="M689" s="244"/>
      <c r="N689" s="244"/>
      <c r="O689" s="244"/>
      <c r="P689" s="244"/>
      <c r="Q689" s="244"/>
      <c r="R689" s="244"/>
      <c r="S689" s="244"/>
      <c r="T689" s="246"/>
      <c r="U689" s="246"/>
      <c r="V689" s="244"/>
      <c r="W689" s="247"/>
      <c r="X689" s="248"/>
      <c r="Y689" s="244"/>
      <c r="Z689" s="244"/>
      <c r="AA689" s="244"/>
      <c r="AB689" s="244"/>
      <c r="AC689" s="249"/>
      <c r="AD689" s="249"/>
      <c r="AE689" s="244"/>
      <c r="AF689" s="244"/>
      <c r="AG689" s="244"/>
      <c r="AH689" s="244"/>
      <c r="AI689" s="244"/>
      <c r="AJ689" s="244"/>
      <c r="AK689" s="250"/>
      <c r="AL689" s="244"/>
      <c r="AM689" s="244"/>
      <c r="AN689" s="244"/>
      <c r="AO689" s="251"/>
      <c r="AP689" s="244"/>
      <c r="AQ689" s="244"/>
      <c r="AR689" s="244"/>
      <c r="AS689" s="244"/>
      <c r="AT689" s="252"/>
      <c r="AU689" s="244"/>
      <c r="AV689" s="244"/>
      <c r="AW689" s="244"/>
      <c r="AX689" s="25"/>
      <c r="AY689" s="244"/>
      <c r="AZ689" s="244"/>
      <c r="BA689" s="244"/>
      <c r="BB689" s="244"/>
      <c r="BC689" s="244"/>
      <c r="BD689" s="244"/>
      <c r="BE689" s="244"/>
      <c r="BF689" s="244"/>
      <c r="BG689" s="244"/>
      <c r="BH689" s="244"/>
      <c r="BI689" s="244"/>
      <c r="BJ689" s="242"/>
      <c r="BK689" s="242"/>
      <c r="BL689" s="244"/>
      <c r="BM689" s="244"/>
      <c r="BN689" s="244"/>
      <c r="BO689" s="244"/>
      <c r="BP689" s="244"/>
      <c r="BQ689" s="244"/>
      <c r="BR689" s="244"/>
      <c r="BS689" s="244"/>
      <c r="BT689" s="244"/>
      <c r="BU689" s="242"/>
      <c r="BV689" s="244"/>
    </row>
    <row r="690" customFormat="false" ht="13.8" hidden="false" customHeight="false" outlineLevel="0" collapsed="false">
      <c r="A690" s="241"/>
      <c r="B690" s="242"/>
      <c r="C690" s="242"/>
      <c r="D690" s="242"/>
      <c r="E690" s="242"/>
      <c r="F690" s="242"/>
      <c r="G690" s="244"/>
      <c r="H690" s="244"/>
      <c r="I690" s="244"/>
      <c r="J690" s="245"/>
      <c r="K690" s="244"/>
      <c r="L690" s="244"/>
      <c r="M690" s="244"/>
      <c r="N690" s="244"/>
      <c r="O690" s="244"/>
      <c r="P690" s="244"/>
      <c r="Q690" s="244"/>
      <c r="R690" s="244"/>
      <c r="S690" s="244"/>
      <c r="T690" s="246"/>
      <c r="U690" s="246"/>
      <c r="V690" s="244"/>
      <c r="W690" s="247"/>
      <c r="X690" s="248"/>
      <c r="Y690" s="244"/>
      <c r="Z690" s="244"/>
      <c r="AA690" s="244"/>
      <c r="AB690" s="244"/>
      <c r="AC690" s="249"/>
      <c r="AD690" s="249"/>
      <c r="AE690" s="244"/>
      <c r="AF690" s="244"/>
      <c r="AG690" s="244"/>
      <c r="AH690" s="244"/>
      <c r="AI690" s="244"/>
      <c r="AJ690" s="244"/>
      <c r="AK690" s="250"/>
      <c r="AL690" s="244"/>
      <c r="AM690" s="244"/>
      <c r="AN690" s="244"/>
      <c r="AO690" s="251"/>
      <c r="AP690" s="244"/>
      <c r="AQ690" s="244"/>
      <c r="AR690" s="244"/>
      <c r="AS690" s="244"/>
      <c r="AT690" s="252"/>
      <c r="AU690" s="244"/>
      <c r="AV690" s="244"/>
      <c r="AW690" s="244"/>
      <c r="AX690" s="25"/>
      <c r="AY690" s="244"/>
      <c r="AZ690" s="244"/>
      <c r="BA690" s="244"/>
      <c r="BB690" s="244"/>
      <c r="BC690" s="244"/>
      <c r="BD690" s="244"/>
      <c r="BE690" s="244"/>
      <c r="BF690" s="244"/>
      <c r="BG690" s="244"/>
      <c r="BH690" s="244"/>
      <c r="BI690" s="244"/>
      <c r="BJ690" s="242"/>
      <c r="BK690" s="242"/>
      <c r="BL690" s="244"/>
      <c r="BM690" s="244"/>
      <c r="BN690" s="244"/>
      <c r="BO690" s="244"/>
      <c r="BP690" s="244"/>
      <c r="BQ690" s="244"/>
      <c r="BR690" s="244"/>
      <c r="BS690" s="244"/>
      <c r="BT690" s="244"/>
      <c r="BU690" s="242"/>
      <c r="BV690" s="244"/>
    </row>
    <row r="691" customFormat="false" ht="13.8" hidden="false" customHeight="false" outlineLevel="0" collapsed="false">
      <c r="A691" s="241"/>
      <c r="B691" s="242"/>
      <c r="C691" s="242"/>
      <c r="D691" s="242"/>
      <c r="E691" s="242"/>
      <c r="F691" s="242"/>
      <c r="G691" s="244"/>
      <c r="H691" s="244"/>
      <c r="I691" s="244"/>
      <c r="J691" s="245"/>
      <c r="K691" s="244"/>
      <c r="L691" s="244"/>
      <c r="M691" s="244"/>
      <c r="N691" s="244"/>
      <c r="O691" s="244"/>
      <c r="P691" s="244"/>
      <c r="Q691" s="244"/>
      <c r="R691" s="244"/>
      <c r="S691" s="244"/>
      <c r="T691" s="246"/>
      <c r="U691" s="246"/>
      <c r="V691" s="244"/>
      <c r="W691" s="247"/>
      <c r="X691" s="248"/>
      <c r="Y691" s="244"/>
      <c r="Z691" s="244"/>
      <c r="AA691" s="244"/>
      <c r="AB691" s="244"/>
      <c r="AC691" s="249"/>
      <c r="AD691" s="249"/>
      <c r="AE691" s="244"/>
      <c r="AF691" s="244"/>
      <c r="AG691" s="244"/>
      <c r="AH691" s="244"/>
      <c r="AI691" s="244"/>
      <c r="AJ691" s="244"/>
      <c r="AK691" s="250"/>
      <c r="AL691" s="244"/>
      <c r="AM691" s="244"/>
      <c r="AN691" s="244"/>
      <c r="AO691" s="251"/>
      <c r="AP691" s="244"/>
      <c r="AQ691" s="244"/>
      <c r="AR691" s="244"/>
      <c r="AS691" s="244"/>
      <c r="AT691" s="252"/>
      <c r="AU691" s="244"/>
      <c r="AV691" s="244"/>
      <c r="AW691" s="244"/>
      <c r="AX691" s="25"/>
      <c r="AY691" s="244"/>
      <c r="AZ691" s="244"/>
      <c r="BA691" s="244"/>
      <c r="BB691" s="244"/>
      <c r="BC691" s="244"/>
      <c r="BD691" s="244"/>
      <c r="BE691" s="244"/>
      <c r="BF691" s="244"/>
      <c r="BG691" s="244"/>
      <c r="BH691" s="244"/>
      <c r="BI691" s="244"/>
      <c r="BJ691" s="242"/>
      <c r="BK691" s="242"/>
      <c r="BL691" s="244"/>
      <c r="BM691" s="244"/>
      <c r="BN691" s="244"/>
      <c r="BO691" s="244"/>
      <c r="BP691" s="244"/>
      <c r="BQ691" s="244"/>
      <c r="BR691" s="244"/>
      <c r="BS691" s="244"/>
      <c r="BT691" s="244"/>
      <c r="BU691" s="242"/>
      <c r="BV691" s="244"/>
    </row>
    <row r="692" customFormat="false" ht="13.8" hidden="false" customHeight="false" outlineLevel="0" collapsed="false">
      <c r="A692" s="241"/>
      <c r="B692" s="242"/>
      <c r="C692" s="242"/>
      <c r="D692" s="242"/>
      <c r="E692" s="242"/>
      <c r="F692" s="242"/>
      <c r="G692" s="244"/>
      <c r="H692" s="244"/>
      <c r="I692" s="244"/>
      <c r="J692" s="245"/>
      <c r="K692" s="244"/>
      <c r="L692" s="244"/>
      <c r="M692" s="244"/>
      <c r="N692" s="244"/>
      <c r="O692" s="244"/>
      <c r="P692" s="244"/>
      <c r="Q692" s="244"/>
      <c r="R692" s="244"/>
      <c r="S692" s="244"/>
      <c r="T692" s="246"/>
      <c r="U692" s="246"/>
      <c r="V692" s="244"/>
      <c r="W692" s="247"/>
      <c r="X692" s="248"/>
      <c r="Y692" s="244"/>
      <c r="Z692" s="244"/>
      <c r="AA692" s="244"/>
      <c r="AB692" s="244"/>
      <c r="AC692" s="249"/>
      <c r="AD692" s="249"/>
      <c r="AE692" s="244"/>
      <c r="AF692" s="244"/>
      <c r="AG692" s="244"/>
      <c r="AH692" s="244"/>
      <c r="AI692" s="244"/>
      <c r="AJ692" s="244"/>
      <c r="AK692" s="250"/>
      <c r="AL692" s="244"/>
      <c r="AM692" s="244"/>
      <c r="AN692" s="244"/>
      <c r="AO692" s="251"/>
      <c r="AP692" s="244"/>
      <c r="AQ692" s="244"/>
      <c r="AR692" s="244"/>
      <c r="AS692" s="244"/>
      <c r="AT692" s="252"/>
      <c r="AU692" s="244"/>
      <c r="AV692" s="244"/>
      <c r="AW692" s="244"/>
      <c r="AX692" s="25"/>
      <c r="AY692" s="244"/>
      <c r="AZ692" s="244"/>
      <c r="BA692" s="244"/>
      <c r="BB692" s="244"/>
      <c r="BC692" s="244"/>
      <c r="BD692" s="244"/>
      <c r="BE692" s="244"/>
      <c r="BF692" s="244"/>
      <c r="BG692" s="244"/>
      <c r="BH692" s="244"/>
      <c r="BI692" s="244"/>
      <c r="BJ692" s="242"/>
      <c r="BK692" s="242"/>
      <c r="BL692" s="244"/>
      <c r="BM692" s="244"/>
      <c r="BN692" s="244"/>
      <c r="BO692" s="244"/>
      <c r="BP692" s="244"/>
      <c r="BQ692" s="244"/>
      <c r="BR692" s="244"/>
      <c r="BS692" s="244"/>
      <c r="BT692" s="244"/>
      <c r="BU692" s="242"/>
      <c r="BV692" s="244"/>
    </row>
    <row r="693" customFormat="false" ht="13.8" hidden="false" customHeight="false" outlineLevel="0" collapsed="false">
      <c r="A693" s="241"/>
      <c r="B693" s="242"/>
      <c r="C693" s="242"/>
      <c r="D693" s="242"/>
      <c r="E693" s="242"/>
      <c r="F693" s="242"/>
      <c r="G693" s="244"/>
      <c r="H693" s="244"/>
      <c r="I693" s="244"/>
      <c r="J693" s="245"/>
      <c r="K693" s="244"/>
      <c r="L693" s="244"/>
      <c r="M693" s="244"/>
      <c r="N693" s="244"/>
      <c r="O693" s="244"/>
      <c r="P693" s="244"/>
      <c r="Q693" s="244"/>
      <c r="R693" s="244"/>
      <c r="S693" s="244"/>
      <c r="T693" s="246"/>
      <c r="U693" s="246"/>
      <c r="V693" s="244"/>
      <c r="W693" s="247"/>
      <c r="X693" s="248"/>
      <c r="Y693" s="244"/>
      <c r="Z693" s="244"/>
      <c r="AA693" s="244"/>
      <c r="AB693" s="244"/>
      <c r="AC693" s="249"/>
      <c r="AD693" s="249"/>
      <c r="AE693" s="244"/>
      <c r="AF693" s="244"/>
      <c r="AG693" s="244"/>
      <c r="AH693" s="244"/>
      <c r="AI693" s="244"/>
      <c r="AJ693" s="244"/>
      <c r="AK693" s="250"/>
      <c r="AL693" s="244"/>
      <c r="AM693" s="244"/>
      <c r="AN693" s="244"/>
      <c r="AO693" s="251"/>
      <c r="AP693" s="244"/>
      <c r="AQ693" s="244"/>
      <c r="AR693" s="244"/>
      <c r="AS693" s="244"/>
      <c r="AT693" s="252"/>
      <c r="AU693" s="244"/>
      <c r="AV693" s="244"/>
      <c r="AW693" s="244"/>
      <c r="AX693" s="25"/>
      <c r="AY693" s="244"/>
      <c r="AZ693" s="244"/>
      <c r="BA693" s="244"/>
      <c r="BB693" s="244"/>
      <c r="BC693" s="244"/>
      <c r="BD693" s="244"/>
      <c r="BE693" s="244"/>
      <c r="BF693" s="244"/>
      <c r="BG693" s="244"/>
      <c r="BH693" s="244"/>
      <c r="BI693" s="244"/>
      <c r="BJ693" s="242"/>
      <c r="BK693" s="242"/>
      <c r="BL693" s="244"/>
      <c r="BM693" s="244"/>
      <c r="BN693" s="244"/>
      <c r="BO693" s="244"/>
      <c r="BP693" s="244"/>
      <c r="BQ693" s="244"/>
      <c r="BR693" s="244"/>
      <c r="BS693" s="244"/>
      <c r="BT693" s="244"/>
      <c r="BU693" s="242"/>
      <c r="BV693" s="244"/>
    </row>
    <row r="694" customFormat="false" ht="13.8" hidden="false" customHeight="false" outlineLevel="0" collapsed="false">
      <c r="A694" s="241"/>
      <c r="B694" s="242"/>
      <c r="C694" s="242"/>
      <c r="D694" s="242"/>
      <c r="E694" s="242"/>
      <c r="F694" s="242"/>
      <c r="G694" s="244"/>
      <c r="H694" s="244"/>
      <c r="I694" s="244"/>
      <c r="J694" s="245"/>
      <c r="K694" s="244"/>
      <c r="L694" s="244"/>
      <c r="M694" s="244"/>
      <c r="N694" s="244"/>
      <c r="O694" s="244"/>
      <c r="P694" s="244"/>
      <c r="Q694" s="244"/>
      <c r="R694" s="244"/>
      <c r="S694" s="244"/>
      <c r="T694" s="246"/>
      <c r="U694" s="246"/>
      <c r="V694" s="244"/>
      <c r="W694" s="247"/>
      <c r="X694" s="248"/>
      <c r="Y694" s="244"/>
      <c r="Z694" s="244"/>
      <c r="AA694" s="244"/>
      <c r="AB694" s="244"/>
      <c r="AC694" s="249"/>
      <c r="AD694" s="249"/>
      <c r="AE694" s="244"/>
      <c r="AF694" s="244"/>
      <c r="AG694" s="244"/>
      <c r="AH694" s="244"/>
      <c r="AI694" s="244"/>
      <c r="AJ694" s="244"/>
      <c r="AK694" s="250"/>
      <c r="AL694" s="244"/>
      <c r="AM694" s="244"/>
      <c r="AN694" s="244"/>
      <c r="AO694" s="251"/>
      <c r="AP694" s="244"/>
      <c r="AQ694" s="244"/>
      <c r="AR694" s="244"/>
      <c r="AS694" s="244"/>
      <c r="AT694" s="252"/>
      <c r="AU694" s="244"/>
      <c r="AV694" s="244"/>
      <c r="AW694" s="244"/>
      <c r="AX694" s="25"/>
      <c r="AY694" s="244"/>
      <c r="AZ694" s="244"/>
      <c r="BA694" s="244"/>
      <c r="BB694" s="244"/>
      <c r="BC694" s="244"/>
      <c r="BD694" s="244"/>
      <c r="BE694" s="244"/>
      <c r="BF694" s="244"/>
      <c r="BG694" s="244"/>
      <c r="BH694" s="244"/>
      <c r="BI694" s="244"/>
      <c r="BJ694" s="242"/>
      <c r="BK694" s="242"/>
      <c r="BL694" s="244"/>
      <c r="BM694" s="244"/>
      <c r="BN694" s="244"/>
      <c r="BO694" s="244"/>
      <c r="BP694" s="244"/>
      <c r="BQ694" s="244"/>
      <c r="BR694" s="244"/>
      <c r="BS694" s="244"/>
      <c r="BT694" s="244"/>
      <c r="BU694" s="242"/>
      <c r="BV694" s="244"/>
    </row>
    <row r="695" customFormat="false" ht="13.8" hidden="false" customHeight="false" outlineLevel="0" collapsed="false">
      <c r="A695" s="241"/>
      <c r="B695" s="242"/>
      <c r="C695" s="242"/>
      <c r="D695" s="242"/>
      <c r="E695" s="242"/>
      <c r="F695" s="242"/>
      <c r="G695" s="244"/>
      <c r="H695" s="244"/>
      <c r="I695" s="244"/>
      <c r="J695" s="245"/>
      <c r="K695" s="244"/>
      <c r="L695" s="244"/>
      <c r="M695" s="244"/>
      <c r="N695" s="244"/>
      <c r="O695" s="244"/>
      <c r="P695" s="244"/>
      <c r="Q695" s="244"/>
      <c r="R695" s="244"/>
      <c r="S695" s="244"/>
      <c r="T695" s="246"/>
      <c r="U695" s="246"/>
      <c r="V695" s="244"/>
      <c r="W695" s="247"/>
      <c r="X695" s="248"/>
      <c r="Y695" s="244"/>
      <c r="Z695" s="244"/>
      <c r="AA695" s="244"/>
      <c r="AB695" s="244"/>
      <c r="AC695" s="249"/>
      <c r="AD695" s="249"/>
      <c r="AE695" s="244"/>
      <c r="AF695" s="244"/>
      <c r="AG695" s="244"/>
      <c r="AH695" s="244"/>
      <c r="AI695" s="244"/>
      <c r="AJ695" s="244"/>
      <c r="AK695" s="250"/>
      <c r="AL695" s="244"/>
      <c r="AM695" s="244"/>
      <c r="AN695" s="244"/>
      <c r="AO695" s="251"/>
      <c r="AP695" s="244"/>
      <c r="AQ695" s="244"/>
      <c r="AR695" s="244"/>
      <c r="AS695" s="244"/>
      <c r="AT695" s="252"/>
      <c r="AU695" s="244"/>
      <c r="AV695" s="244"/>
      <c r="AW695" s="244"/>
      <c r="AX695" s="25"/>
      <c r="AY695" s="244"/>
      <c r="AZ695" s="244"/>
      <c r="BA695" s="244"/>
      <c r="BB695" s="244"/>
      <c r="BC695" s="244"/>
      <c r="BD695" s="244"/>
      <c r="BE695" s="244"/>
      <c r="BF695" s="244"/>
      <c r="BG695" s="244"/>
      <c r="BH695" s="244"/>
      <c r="BI695" s="244"/>
      <c r="BJ695" s="242"/>
      <c r="BK695" s="242"/>
      <c r="BL695" s="244"/>
      <c r="BM695" s="244"/>
      <c r="BN695" s="244"/>
      <c r="BO695" s="244"/>
      <c r="BP695" s="244"/>
      <c r="BQ695" s="244"/>
      <c r="BR695" s="244"/>
      <c r="BS695" s="244"/>
      <c r="BT695" s="244"/>
      <c r="BU695" s="242"/>
      <c r="BV695" s="244"/>
    </row>
    <row r="696" customFormat="false" ht="13.8" hidden="false" customHeight="false" outlineLevel="0" collapsed="false">
      <c r="A696" s="241"/>
      <c r="B696" s="242"/>
      <c r="C696" s="242"/>
      <c r="D696" s="242"/>
      <c r="E696" s="242"/>
      <c r="F696" s="242"/>
      <c r="G696" s="244"/>
      <c r="H696" s="244"/>
      <c r="I696" s="244"/>
      <c r="J696" s="245"/>
      <c r="K696" s="244"/>
      <c r="L696" s="244"/>
      <c r="M696" s="244"/>
      <c r="N696" s="244"/>
      <c r="O696" s="244"/>
      <c r="P696" s="244"/>
      <c r="Q696" s="244"/>
      <c r="R696" s="244"/>
      <c r="S696" s="244"/>
      <c r="T696" s="246"/>
      <c r="U696" s="246"/>
      <c r="V696" s="244"/>
      <c r="W696" s="247"/>
      <c r="X696" s="248"/>
      <c r="Y696" s="244"/>
      <c r="Z696" s="244"/>
      <c r="AA696" s="244"/>
      <c r="AB696" s="244"/>
      <c r="AC696" s="249"/>
      <c r="AD696" s="249"/>
      <c r="AE696" s="244"/>
      <c r="AF696" s="244"/>
      <c r="AG696" s="244"/>
      <c r="AH696" s="244"/>
      <c r="AI696" s="244"/>
      <c r="AJ696" s="244"/>
      <c r="AK696" s="250"/>
      <c r="AL696" s="244"/>
      <c r="AM696" s="244"/>
      <c r="AN696" s="244"/>
      <c r="AO696" s="251"/>
      <c r="AP696" s="244"/>
      <c r="AQ696" s="244"/>
      <c r="AR696" s="244"/>
      <c r="AS696" s="244"/>
      <c r="AT696" s="252"/>
      <c r="AU696" s="244"/>
      <c r="AV696" s="244"/>
      <c r="AW696" s="244"/>
      <c r="AX696" s="25"/>
      <c r="AY696" s="244"/>
      <c r="AZ696" s="244"/>
      <c r="BA696" s="244"/>
      <c r="BB696" s="244"/>
      <c r="BC696" s="244"/>
      <c r="BD696" s="244"/>
      <c r="BE696" s="244"/>
      <c r="BF696" s="244"/>
      <c r="BG696" s="244"/>
      <c r="BH696" s="244"/>
      <c r="BI696" s="244"/>
      <c r="BJ696" s="242"/>
      <c r="BK696" s="242"/>
      <c r="BL696" s="244"/>
      <c r="BM696" s="244"/>
      <c r="BN696" s="244"/>
      <c r="BO696" s="244"/>
      <c r="BP696" s="244"/>
      <c r="BQ696" s="244"/>
      <c r="BR696" s="244"/>
      <c r="BS696" s="244"/>
      <c r="BT696" s="244"/>
      <c r="BU696" s="242"/>
      <c r="BV696" s="244"/>
    </row>
    <row r="697" customFormat="false" ht="13.8" hidden="false" customHeight="false" outlineLevel="0" collapsed="false">
      <c r="A697" s="241"/>
      <c r="B697" s="242"/>
      <c r="C697" s="242"/>
      <c r="D697" s="242"/>
      <c r="E697" s="242"/>
      <c r="F697" s="242"/>
      <c r="G697" s="244"/>
      <c r="H697" s="244"/>
      <c r="I697" s="244"/>
      <c r="J697" s="245"/>
      <c r="K697" s="244"/>
      <c r="L697" s="244"/>
      <c r="M697" s="244"/>
      <c r="N697" s="244"/>
      <c r="O697" s="244"/>
      <c r="P697" s="244"/>
      <c r="Q697" s="244"/>
      <c r="R697" s="244"/>
      <c r="S697" s="244"/>
      <c r="T697" s="246"/>
      <c r="U697" s="246"/>
      <c r="V697" s="244"/>
      <c r="W697" s="247"/>
      <c r="X697" s="248"/>
      <c r="Y697" s="244"/>
      <c r="Z697" s="244"/>
      <c r="AA697" s="244"/>
      <c r="AB697" s="244"/>
      <c r="AC697" s="249"/>
      <c r="AD697" s="249"/>
      <c r="AE697" s="244"/>
      <c r="AF697" s="244"/>
      <c r="AG697" s="244"/>
      <c r="AH697" s="244"/>
      <c r="AI697" s="244"/>
      <c r="AJ697" s="244"/>
      <c r="AK697" s="250"/>
      <c r="AL697" s="244"/>
      <c r="AM697" s="244"/>
      <c r="AN697" s="244"/>
      <c r="AO697" s="251"/>
      <c r="AP697" s="244"/>
      <c r="AQ697" s="244"/>
      <c r="AR697" s="244"/>
      <c r="AS697" s="244"/>
      <c r="AT697" s="252"/>
      <c r="AU697" s="244"/>
      <c r="AV697" s="244"/>
      <c r="AW697" s="244"/>
      <c r="AX697" s="25"/>
      <c r="AY697" s="244"/>
      <c r="AZ697" s="244"/>
      <c r="BA697" s="244"/>
      <c r="BB697" s="244"/>
      <c r="BC697" s="244"/>
      <c r="BD697" s="244"/>
      <c r="BE697" s="244"/>
      <c r="BF697" s="244"/>
      <c r="BG697" s="244"/>
      <c r="BH697" s="244"/>
      <c r="BI697" s="244"/>
      <c r="BJ697" s="242"/>
      <c r="BK697" s="242"/>
      <c r="BL697" s="244"/>
      <c r="BM697" s="244"/>
      <c r="BN697" s="244"/>
      <c r="BO697" s="244"/>
      <c r="BP697" s="244"/>
      <c r="BQ697" s="244"/>
      <c r="BR697" s="244"/>
      <c r="BS697" s="244"/>
      <c r="BT697" s="244"/>
      <c r="BU697" s="242"/>
      <c r="BV697" s="244"/>
    </row>
    <row r="698" customFormat="false" ht="13.8" hidden="false" customHeight="false" outlineLevel="0" collapsed="false">
      <c r="A698" s="241"/>
      <c r="B698" s="242"/>
      <c r="C698" s="242"/>
      <c r="D698" s="242"/>
      <c r="E698" s="242"/>
      <c r="F698" s="242"/>
      <c r="G698" s="244"/>
      <c r="H698" s="244"/>
      <c r="I698" s="244"/>
      <c r="J698" s="245"/>
      <c r="K698" s="244"/>
      <c r="L698" s="244"/>
      <c r="M698" s="244"/>
      <c r="N698" s="244"/>
      <c r="O698" s="244"/>
      <c r="P698" s="244"/>
      <c r="Q698" s="244"/>
      <c r="R698" s="244"/>
      <c r="S698" s="244"/>
      <c r="T698" s="246"/>
      <c r="U698" s="246"/>
      <c r="V698" s="244"/>
      <c r="W698" s="247"/>
      <c r="X698" s="248"/>
      <c r="Y698" s="244"/>
      <c r="Z698" s="244"/>
      <c r="AA698" s="244"/>
      <c r="AB698" s="244"/>
      <c r="AC698" s="249"/>
      <c r="AD698" s="249"/>
      <c r="AE698" s="244"/>
      <c r="AF698" s="244"/>
      <c r="AG698" s="244"/>
      <c r="AH698" s="244"/>
      <c r="AI698" s="244"/>
      <c r="AJ698" s="244"/>
      <c r="AK698" s="250"/>
      <c r="AL698" s="244"/>
      <c r="AM698" s="244"/>
      <c r="AN698" s="244"/>
      <c r="AO698" s="251"/>
      <c r="AP698" s="244"/>
      <c r="AQ698" s="244"/>
      <c r="AR698" s="244"/>
      <c r="AS698" s="244"/>
      <c r="AT698" s="252"/>
      <c r="AU698" s="244"/>
      <c r="AV698" s="244"/>
      <c r="AW698" s="244"/>
      <c r="AX698" s="25"/>
      <c r="AY698" s="244"/>
      <c r="AZ698" s="244"/>
      <c r="BA698" s="244"/>
      <c r="BB698" s="244"/>
      <c r="BC698" s="244"/>
      <c r="BD698" s="244"/>
      <c r="BE698" s="244"/>
      <c r="BF698" s="244"/>
      <c r="BG698" s="244"/>
      <c r="BH698" s="244"/>
      <c r="BI698" s="244"/>
      <c r="BJ698" s="242"/>
      <c r="BK698" s="242"/>
      <c r="BL698" s="244"/>
      <c r="BM698" s="244"/>
      <c r="BN698" s="244"/>
      <c r="BO698" s="244"/>
      <c r="BP698" s="244"/>
      <c r="BQ698" s="244"/>
      <c r="BR698" s="244"/>
      <c r="BS698" s="244"/>
      <c r="BT698" s="244"/>
      <c r="BU698" s="242"/>
      <c r="BV698" s="244"/>
    </row>
    <row r="699" customFormat="false" ht="13.8" hidden="false" customHeight="false" outlineLevel="0" collapsed="false">
      <c r="A699" s="241"/>
      <c r="B699" s="242"/>
      <c r="C699" s="242"/>
      <c r="D699" s="242"/>
      <c r="E699" s="242"/>
      <c r="F699" s="242"/>
      <c r="G699" s="244"/>
      <c r="H699" s="244"/>
      <c r="I699" s="244"/>
      <c r="J699" s="245"/>
      <c r="K699" s="244"/>
      <c r="L699" s="244"/>
      <c r="M699" s="244"/>
      <c r="N699" s="244"/>
      <c r="O699" s="244"/>
      <c r="P699" s="244"/>
      <c r="Q699" s="244"/>
      <c r="R699" s="244"/>
      <c r="S699" s="244"/>
      <c r="T699" s="246"/>
      <c r="U699" s="246"/>
      <c r="V699" s="244"/>
      <c r="W699" s="247"/>
      <c r="X699" s="248"/>
      <c r="Y699" s="244"/>
      <c r="Z699" s="244"/>
      <c r="AA699" s="244"/>
      <c r="AB699" s="244"/>
      <c r="AC699" s="249"/>
      <c r="AD699" s="249"/>
      <c r="AE699" s="244"/>
      <c r="AF699" s="244"/>
      <c r="AG699" s="244"/>
      <c r="AH699" s="244"/>
      <c r="AI699" s="244"/>
      <c r="AJ699" s="244"/>
      <c r="AK699" s="250"/>
      <c r="AL699" s="244"/>
      <c r="AM699" s="244"/>
      <c r="AN699" s="244"/>
      <c r="AO699" s="251"/>
      <c r="AP699" s="244"/>
      <c r="AQ699" s="244"/>
      <c r="AR699" s="244"/>
      <c r="AS699" s="244"/>
      <c r="AT699" s="252"/>
      <c r="AU699" s="244"/>
      <c r="AV699" s="244"/>
      <c r="AW699" s="244"/>
      <c r="AX699" s="25"/>
      <c r="AY699" s="244"/>
      <c r="AZ699" s="244"/>
      <c r="BA699" s="244"/>
      <c r="BB699" s="244"/>
      <c r="BC699" s="244"/>
      <c r="BD699" s="244"/>
      <c r="BE699" s="244"/>
      <c r="BF699" s="244"/>
      <c r="BG699" s="244"/>
      <c r="BH699" s="244"/>
      <c r="BI699" s="244"/>
      <c r="BJ699" s="242"/>
      <c r="BK699" s="242"/>
      <c r="BL699" s="244"/>
      <c r="BM699" s="244"/>
      <c r="BN699" s="244"/>
      <c r="BO699" s="244"/>
      <c r="BP699" s="244"/>
      <c r="BQ699" s="244"/>
      <c r="BR699" s="244"/>
      <c r="BS699" s="244"/>
      <c r="BT699" s="244"/>
      <c r="BU699" s="242"/>
      <c r="BV699" s="244"/>
    </row>
    <row r="700" customFormat="false" ht="13.8" hidden="false" customHeight="false" outlineLevel="0" collapsed="false">
      <c r="A700" s="241"/>
      <c r="B700" s="242"/>
      <c r="C700" s="242"/>
      <c r="D700" s="242"/>
      <c r="E700" s="242"/>
      <c r="F700" s="242"/>
      <c r="G700" s="244"/>
      <c r="H700" s="244"/>
      <c r="I700" s="244"/>
      <c r="J700" s="245"/>
      <c r="K700" s="244"/>
      <c r="L700" s="244"/>
      <c r="M700" s="244"/>
      <c r="N700" s="244"/>
      <c r="O700" s="244"/>
      <c r="P700" s="244"/>
      <c r="Q700" s="244"/>
      <c r="R700" s="244"/>
      <c r="S700" s="244"/>
      <c r="T700" s="246"/>
      <c r="U700" s="246"/>
      <c r="V700" s="244"/>
      <c r="W700" s="247"/>
      <c r="X700" s="248"/>
      <c r="Y700" s="244"/>
      <c r="Z700" s="244"/>
      <c r="AA700" s="244"/>
      <c r="AB700" s="244"/>
      <c r="AC700" s="249"/>
      <c r="AD700" s="249"/>
      <c r="AE700" s="244"/>
      <c r="AF700" s="244"/>
      <c r="AG700" s="244"/>
      <c r="AH700" s="244"/>
      <c r="AI700" s="244"/>
      <c r="AJ700" s="244"/>
      <c r="AK700" s="250"/>
      <c r="AL700" s="244"/>
      <c r="AM700" s="244"/>
      <c r="AN700" s="244"/>
      <c r="AO700" s="251"/>
      <c r="AP700" s="244"/>
      <c r="AQ700" s="244"/>
      <c r="AR700" s="244"/>
      <c r="AS700" s="244"/>
      <c r="AT700" s="252"/>
      <c r="AU700" s="244"/>
      <c r="AV700" s="244"/>
      <c r="AW700" s="244"/>
      <c r="AX700" s="25"/>
      <c r="AY700" s="244"/>
      <c r="AZ700" s="244"/>
      <c r="BA700" s="244"/>
      <c r="BB700" s="244"/>
      <c r="BC700" s="244"/>
      <c r="BD700" s="244"/>
      <c r="BE700" s="244"/>
      <c r="BF700" s="244"/>
      <c r="BG700" s="244"/>
      <c r="BH700" s="244"/>
      <c r="BI700" s="244"/>
      <c r="BJ700" s="242"/>
      <c r="BK700" s="242"/>
      <c r="BL700" s="244"/>
      <c r="BM700" s="244"/>
      <c r="BN700" s="244"/>
      <c r="BO700" s="244"/>
      <c r="BP700" s="244"/>
      <c r="BQ700" s="244"/>
      <c r="BR700" s="244"/>
      <c r="BS700" s="244"/>
      <c r="BT700" s="244"/>
      <c r="BU700" s="242"/>
      <c r="BV700" s="244"/>
    </row>
    <row r="701" customFormat="false" ht="13.8" hidden="false" customHeight="false" outlineLevel="0" collapsed="false">
      <c r="A701" s="241"/>
      <c r="B701" s="242"/>
      <c r="C701" s="242"/>
      <c r="D701" s="242"/>
      <c r="E701" s="242"/>
      <c r="F701" s="242"/>
      <c r="G701" s="244"/>
      <c r="H701" s="244"/>
      <c r="I701" s="244"/>
      <c r="J701" s="245"/>
      <c r="K701" s="244"/>
      <c r="L701" s="244"/>
      <c r="M701" s="244"/>
      <c r="N701" s="244"/>
      <c r="O701" s="244"/>
      <c r="P701" s="244"/>
      <c r="Q701" s="244"/>
      <c r="R701" s="244"/>
      <c r="S701" s="244"/>
      <c r="T701" s="246"/>
      <c r="U701" s="246"/>
      <c r="V701" s="244"/>
      <c r="W701" s="247"/>
      <c r="X701" s="248"/>
      <c r="Y701" s="244"/>
      <c r="Z701" s="244"/>
      <c r="AA701" s="244"/>
      <c r="AB701" s="244"/>
      <c r="AC701" s="249"/>
      <c r="AD701" s="249"/>
      <c r="AE701" s="244"/>
      <c r="AF701" s="244"/>
      <c r="AG701" s="244"/>
      <c r="AH701" s="244"/>
      <c r="AI701" s="244"/>
      <c r="AJ701" s="244"/>
      <c r="AK701" s="250"/>
      <c r="AL701" s="244"/>
      <c r="AM701" s="244"/>
      <c r="AN701" s="244"/>
      <c r="AO701" s="251"/>
      <c r="AP701" s="244"/>
      <c r="AQ701" s="244"/>
      <c r="AR701" s="244"/>
      <c r="AS701" s="244"/>
      <c r="AT701" s="252"/>
      <c r="AU701" s="244"/>
      <c r="AV701" s="244"/>
      <c r="AW701" s="244"/>
      <c r="AX701" s="25"/>
      <c r="AY701" s="244"/>
      <c r="AZ701" s="244"/>
      <c r="BA701" s="244"/>
      <c r="BB701" s="244"/>
      <c r="BC701" s="244"/>
      <c r="BD701" s="244"/>
      <c r="BE701" s="244"/>
      <c r="BF701" s="244"/>
      <c r="BG701" s="244"/>
      <c r="BH701" s="244"/>
      <c r="BI701" s="244"/>
      <c r="BJ701" s="242"/>
      <c r="BK701" s="242"/>
      <c r="BL701" s="244"/>
      <c r="BM701" s="244"/>
      <c r="BN701" s="244"/>
      <c r="BO701" s="244"/>
      <c r="BP701" s="244"/>
      <c r="BQ701" s="244"/>
      <c r="BR701" s="244"/>
      <c r="BS701" s="244"/>
      <c r="BT701" s="244"/>
      <c r="BU701" s="242"/>
      <c r="BV701" s="244"/>
    </row>
    <row r="702" customFormat="false" ht="13.8" hidden="false" customHeight="false" outlineLevel="0" collapsed="false">
      <c r="A702" s="241"/>
      <c r="B702" s="242"/>
      <c r="C702" s="242"/>
      <c r="D702" s="242"/>
      <c r="E702" s="242"/>
      <c r="F702" s="242"/>
      <c r="G702" s="244"/>
      <c r="H702" s="244"/>
      <c r="I702" s="244"/>
      <c r="J702" s="245"/>
      <c r="K702" s="244"/>
      <c r="L702" s="244"/>
      <c r="M702" s="244"/>
      <c r="N702" s="244"/>
      <c r="O702" s="244"/>
      <c r="P702" s="244"/>
      <c r="Q702" s="244"/>
      <c r="R702" s="244"/>
      <c r="S702" s="244"/>
      <c r="T702" s="246"/>
      <c r="U702" s="246"/>
      <c r="V702" s="244"/>
      <c r="W702" s="247"/>
      <c r="X702" s="248"/>
      <c r="Y702" s="244"/>
      <c r="Z702" s="244"/>
      <c r="AA702" s="244"/>
      <c r="AB702" s="244"/>
      <c r="AC702" s="249"/>
      <c r="AD702" s="249"/>
      <c r="AE702" s="244"/>
      <c r="AF702" s="244"/>
      <c r="AG702" s="244"/>
      <c r="AH702" s="244"/>
      <c r="AI702" s="244"/>
      <c r="AJ702" s="244"/>
      <c r="AK702" s="250"/>
      <c r="AL702" s="244"/>
      <c r="AM702" s="244"/>
      <c r="AN702" s="244"/>
      <c r="AO702" s="251"/>
      <c r="AP702" s="244"/>
      <c r="AQ702" s="244"/>
      <c r="AR702" s="244"/>
      <c r="AS702" s="244"/>
      <c r="AT702" s="252"/>
      <c r="AU702" s="244"/>
      <c r="AV702" s="244"/>
      <c r="AW702" s="244"/>
      <c r="AX702" s="25"/>
      <c r="AY702" s="244"/>
      <c r="AZ702" s="244"/>
      <c r="BA702" s="244"/>
      <c r="BB702" s="244"/>
      <c r="BC702" s="244"/>
      <c r="BD702" s="244"/>
      <c r="BE702" s="244"/>
      <c r="BF702" s="244"/>
      <c r="BG702" s="244"/>
      <c r="BH702" s="244"/>
      <c r="BI702" s="244"/>
      <c r="BJ702" s="242"/>
      <c r="BK702" s="242"/>
      <c r="BL702" s="244"/>
      <c r="BM702" s="244"/>
      <c r="BN702" s="244"/>
      <c r="BO702" s="244"/>
      <c r="BP702" s="244"/>
      <c r="BQ702" s="244"/>
      <c r="BR702" s="244"/>
      <c r="BS702" s="244"/>
      <c r="BT702" s="244"/>
      <c r="BU702" s="242"/>
      <c r="BV702" s="244"/>
    </row>
    <row r="703" customFormat="false" ht="13.8" hidden="false" customHeight="false" outlineLevel="0" collapsed="false">
      <c r="A703" s="241"/>
      <c r="B703" s="242"/>
      <c r="C703" s="242"/>
      <c r="D703" s="242"/>
      <c r="E703" s="242"/>
      <c r="F703" s="242"/>
      <c r="G703" s="244"/>
      <c r="H703" s="244"/>
      <c r="I703" s="244"/>
      <c r="J703" s="245"/>
      <c r="K703" s="244"/>
      <c r="L703" s="244"/>
      <c r="M703" s="244"/>
      <c r="N703" s="244"/>
      <c r="O703" s="244"/>
      <c r="P703" s="244"/>
      <c r="Q703" s="244"/>
      <c r="R703" s="244"/>
      <c r="S703" s="244"/>
      <c r="T703" s="246"/>
      <c r="U703" s="246"/>
      <c r="V703" s="244"/>
      <c r="W703" s="247"/>
      <c r="X703" s="248"/>
      <c r="Y703" s="244"/>
      <c r="Z703" s="244"/>
      <c r="AA703" s="244"/>
      <c r="AB703" s="244"/>
      <c r="AC703" s="249"/>
      <c r="AD703" s="249"/>
      <c r="AE703" s="244"/>
      <c r="AF703" s="244"/>
      <c r="AG703" s="244"/>
      <c r="AH703" s="244"/>
      <c r="AI703" s="244"/>
      <c r="AJ703" s="244"/>
      <c r="AK703" s="250"/>
      <c r="AL703" s="244"/>
      <c r="AM703" s="244"/>
      <c r="AN703" s="244"/>
      <c r="AO703" s="251"/>
      <c r="AP703" s="244"/>
      <c r="AQ703" s="244"/>
      <c r="AR703" s="244"/>
      <c r="AS703" s="244"/>
      <c r="AT703" s="252"/>
      <c r="AU703" s="244"/>
      <c r="AV703" s="244"/>
      <c r="AW703" s="244"/>
      <c r="AX703" s="25"/>
      <c r="AY703" s="244"/>
      <c r="AZ703" s="244"/>
      <c r="BA703" s="244"/>
      <c r="BB703" s="244"/>
      <c r="BC703" s="244"/>
      <c r="BD703" s="244"/>
      <c r="BE703" s="244"/>
      <c r="BF703" s="244"/>
      <c r="BG703" s="244"/>
      <c r="BH703" s="244"/>
      <c r="BI703" s="244"/>
      <c r="BJ703" s="242"/>
      <c r="BK703" s="242"/>
      <c r="BL703" s="244"/>
      <c r="BM703" s="244"/>
      <c r="BN703" s="244"/>
      <c r="BO703" s="244"/>
      <c r="BP703" s="244"/>
      <c r="BQ703" s="244"/>
      <c r="BR703" s="244"/>
      <c r="BS703" s="244"/>
      <c r="BT703" s="244"/>
      <c r="BU703" s="242"/>
      <c r="BV703" s="244"/>
    </row>
    <row r="704" customFormat="false" ht="13.8" hidden="false" customHeight="false" outlineLevel="0" collapsed="false">
      <c r="A704" s="241"/>
      <c r="B704" s="242"/>
      <c r="C704" s="242"/>
      <c r="D704" s="242"/>
      <c r="E704" s="242"/>
      <c r="F704" s="242"/>
      <c r="G704" s="244"/>
      <c r="H704" s="244"/>
      <c r="I704" s="244"/>
      <c r="J704" s="245"/>
      <c r="K704" s="244"/>
      <c r="L704" s="244"/>
      <c r="M704" s="244"/>
      <c r="N704" s="244"/>
      <c r="O704" s="244"/>
      <c r="P704" s="244"/>
      <c r="Q704" s="244"/>
      <c r="R704" s="244"/>
      <c r="S704" s="244"/>
      <c r="T704" s="246"/>
      <c r="U704" s="246"/>
      <c r="V704" s="244"/>
      <c r="W704" s="247"/>
      <c r="X704" s="248"/>
      <c r="Y704" s="244"/>
      <c r="Z704" s="244"/>
      <c r="AA704" s="244"/>
      <c r="AB704" s="244"/>
      <c r="AC704" s="249"/>
      <c r="AD704" s="249"/>
      <c r="AE704" s="244"/>
      <c r="AF704" s="244"/>
      <c r="AG704" s="244"/>
      <c r="AH704" s="244"/>
      <c r="AI704" s="244"/>
      <c r="AJ704" s="244"/>
      <c r="AK704" s="250"/>
      <c r="AL704" s="244"/>
      <c r="AM704" s="244"/>
      <c r="AN704" s="244"/>
      <c r="AO704" s="251"/>
      <c r="AP704" s="244"/>
      <c r="AQ704" s="244"/>
      <c r="AR704" s="244"/>
      <c r="AS704" s="244"/>
      <c r="AT704" s="252"/>
      <c r="AU704" s="244"/>
      <c r="AV704" s="244"/>
      <c r="AW704" s="244"/>
      <c r="AX704" s="25"/>
      <c r="AY704" s="244"/>
      <c r="AZ704" s="244"/>
      <c r="BA704" s="244"/>
      <c r="BB704" s="244"/>
      <c r="BC704" s="244"/>
      <c r="BD704" s="244"/>
      <c r="BE704" s="244"/>
      <c r="BF704" s="244"/>
      <c r="BG704" s="244"/>
      <c r="BH704" s="244"/>
      <c r="BI704" s="244"/>
      <c r="BJ704" s="242"/>
      <c r="BK704" s="242"/>
      <c r="BL704" s="244"/>
      <c r="BM704" s="244"/>
      <c r="BN704" s="244"/>
      <c r="BO704" s="244"/>
      <c r="BP704" s="244"/>
      <c r="BQ704" s="244"/>
      <c r="BR704" s="244"/>
      <c r="BS704" s="244"/>
      <c r="BT704" s="244"/>
      <c r="BU704" s="242"/>
      <c r="BV704" s="244"/>
    </row>
    <row r="705" customFormat="false" ht="13.8" hidden="false" customHeight="false" outlineLevel="0" collapsed="false">
      <c r="A705" s="241"/>
      <c r="B705" s="242"/>
      <c r="C705" s="242"/>
      <c r="D705" s="242"/>
      <c r="E705" s="242"/>
      <c r="F705" s="242"/>
      <c r="G705" s="244"/>
      <c r="H705" s="244"/>
      <c r="I705" s="244"/>
      <c r="J705" s="245"/>
      <c r="K705" s="244"/>
      <c r="L705" s="244"/>
      <c r="M705" s="244"/>
      <c r="N705" s="244"/>
      <c r="O705" s="244"/>
      <c r="P705" s="244"/>
      <c r="Q705" s="244"/>
      <c r="R705" s="244"/>
      <c r="S705" s="244"/>
      <c r="T705" s="246"/>
      <c r="U705" s="246"/>
      <c r="V705" s="244"/>
      <c r="W705" s="247"/>
      <c r="X705" s="248"/>
      <c r="Y705" s="244"/>
      <c r="Z705" s="244"/>
      <c r="AA705" s="244"/>
      <c r="AB705" s="244"/>
      <c r="AC705" s="249"/>
      <c r="AD705" s="249"/>
      <c r="AE705" s="244"/>
      <c r="AF705" s="244"/>
      <c r="AG705" s="244"/>
      <c r="AH705" s="244"/>
      <c r="AI705" s="244"/>
      <c r="AJ705" s="244"/>
      <c r="AK705" s="250"/>
      <c r="AL705" s="244"/>
      <c r="AM705" s="244"/>
      <c r="AN705" s="244"/>
      <c r="AO705" s="251"/>
      <c r="AP705" s="244"/>
      <c r="AQ705" s="244"/>
      <c r="AR705" s="244"/>
      <c r="AS705" s="244"/>
      <c r="AT705" s="252"/>
      <c r="AU705" s="244"/>
      <c r="AV705" s="244"/>
      <c r="AW705" s="244"/>
      <c r="AX705" s="25"/>
      <c r="AY705" s="244"/>
      <c r="AZ705" s="244"/>
      <c r="BA705" s="244"/>
      <c r="BB705" s="244"/>
      <c r="BC705" s="244"/>
      <c r="BD705" s="244"/>
      <c r="BE705" s="244"/>
      <c r="BF705" s="244"/>
      <c r="BG705" s="244"/>
      <c r="BH705" s="244"/>
      <c r="BI705" s="244"/>
      <c r="BJ705" s="242"/>
      <c r="BK705" s="242"/>
      <c r="BL705" s="244"/>
      <c r="BM705" s="244"/>
      <c r="BN705" s="244"/>
      <c r="BO705" s="244"/>
      <c r="BP705" s="244"/>
      <c r="BQ705" s="244"/>
      <c r="BR705" s="244"/>
      <c r="BS705" s="244"/>
      <c r="BT705" s="244"/>
      <c r="BU705" s="242"/>
      <c r="BV705" s="244"/>
    </row>
    <row r="706" customFormat="false" ht="13.8" hidden="false" customHeight="false" outlineLevel="0" collapsed="false">
      <c r="A706" s="241"/>
      <c r="B706" s="242"/>
      <c r="C706" s="242"/>
      <c r="D706" s="242"/>
      <c r="E706" s="242"/>
      <c r="F706" s="242"/>
      <c r="G706" s="244"/>
      <c r="H706" s="244"/>
      <c r="I706" s="244"/>
      <c r="J706" s="245"/>
      <c r="K706" s="244"/>
      <c r="L706" s="244"/>
      <c r="M706" s="244"/>
      <c r="N706" s="244"/>
      <c r="O706" s="244"/>
      <c r="P706" s="244"/>
      <c r="Q706" s="244"/>
      <c r="R706" s="244"/>
      <c r="S706" s="244"/>
      <c r="T706" s="246"/>
      <c r="U706" s="246"/>
      <c r="V706" s="244"/>
      <c r="W706" s="247"/>
      <c r="X706" s="248"/>
      <c r="Y706" s="244"/>
      <c r="Z706" s="244"/>
      <c r="AA706" s="244"/>
      <c r="AB706" s="244"/>
      <c r="AC706" s="249"/>
      <c r="AD706" s="249"/>
      <c r="AE706" s="244"/>
      <c r="AF706" s="244"/>
      <c r="AG706" s="244"/>
      <c r="AH706" s="244"/>
      <c r="AI706" s="244"/>
      <c r="AJ706" s="244"/>
      <c r="AK706" s="250"/>
      <c r="AL706" s="244"/>
      <c r="AM706" s="244"/>
      <c r="AN706" s="244"/>
      <c r="AO706" s="251"/>
      <c r="AP706" s="244"/>
      <c r="AQ706" s="244"/>
      <c r="AR706" s="244"/>
      <c r="AS706" s="244"/>
      <c r="AT706" s="252"/>
      <c r="AU706" s="244"/>
      <c r="AV706" s="244"/>
      <c r="AW706" s="244"/>
      <c r="AX706" s="25"/>
      <c r="AY706" s="244"/>
      <c r="AZ706" s="244"/>
      <c r="BA706" s="244"/>
      <c r="BB706" s="244"/>
      <c r="BC706" s="244"/>
      <c r="BD706" s="244"/>
      <c r="BE706" s="244"/>
      <c r="BF706" s="244"/>
      <c r="BG706" s="244"/>
      <c r="BH706" s="244"/>
      <c r="BI706" s="244"/>
      <c r="BJ706" s="242"/>
      <c r="BK706" s="242"/>
      <c r="BL706" s="244"/>
      <c r="BM706" s="244"/>
      <c r="BN706" s="244"/>
      <c r="BO706" s="244"/>
      <c r="BP706" s="244"/>
      <c r="BQ706" s="244"/>
      <c r="BR706" s="244"/>
      <c r="BS706" s="244"/>
      <c r="BT706" s="244"/>
      <c r="BU706" s="242"/>
      <c r="BV706" s="244"/>
    </row>
    <row r="707" customFormat="false" ht="13.8" hidden="false" customHeight="false" outlineLevel="0" collapsed="false">
      <c r="A707" s="241"/>
      <c r="B707" s="242"/>
      <c r="C707" s="242"/>
      <c r="D707" s="242"/>
      <c r="E707" s="242"/>
      <c r="F707" s="242"/>
      <c r="G707" s="244"/>
      <c r="H707" s="244"/>
      <c r="I707" s="244"/>
      <c r="J707" s="245"/>
      <c r="K707" s="244"/>
      <c r="L707" s="244"/>
      <c r="M707" s="244"/>
      <c r="N707" s="244"/>
      <c r="O707" s="244"/>
      <c r="P707" s="244"/>
      <c r="Q707" s="244"/>
      <c r="R707" s="244"/>
      <c r="S707" s="244"/>
      <c r="T707" s="246"/>
      <c r="U707" s="246"/>
      <c r="V707" s="244"/>
      <c r="W707" s="247"/>
      <c r="X707" s="248"/>
      <c r="Y707" s="244"/>
      <c r="Z707" s="244"/>
      <c r="AA707" s="244"/>
      <c r="AB707" s="244"/>
      <c r="AC707" s="249"/>
      <c r="AD707" s="249"/>
      <c r="AE707" s="244"/>
      <c r="AF707" s="244"/>
      <c r="AG707" s="244"/>
      <c r="AH707" s="244"/>
      <c r="AI707" s="244"/>
      <c r="AJ707" s="244"/>
      <c r="AK707" s="250"/>
      <c r="AL707" s="244"/>
      <c r="AM707" s="244"/>
      <c r="AN707" s="244"/>
      <c r="AO707" s="251"/>
      <c r="AP707" s="244"/>
      <c r="AQ707" s="244"/>
      <c r="AR707" s="244"/>
      <c r="AS707" s="244"/>
      <c r="AT707" s="252"/>
      <c r="AU707" s="244"/>
      <c r="AV707" s="244"/>
      <c r="AW707" s="244"/>
      <c r="AX707" s="25"/>
      <c r="AY707" s="244"/>
      <c r="AZ707" s="244"/>
      <c r="BA707" s="244"/>
      <c r="BB707" s="244"/>
      <c r="BC707" s="244"/>
      <c r="BD707" s="244"/>
      <c r="BE707" s="244"/>
      <c r="BF707" s="244"/>
      <c r="BG707" s="244"/>
      <c r="BH707" s="244"/>
      <c r="BI707" s="244"/>
      <c r="BJ707" s="242"/>
      <c r="BK707" s="242"/>
      <c r="BL707" s="244"/>
      <c r="BM707" s="244"/>
      <c r="BN707" s="244"/>
      <c r="BO707" s="244"/>
      <c r="BP707" s="244"/>
      <c r="BQ707" s="244"/>
      <c r="BR707" s="244"/>
      <c r="BS707" s="244"/>
      <c r="BT707" s="244"/>
      <c r="BU707" s="242"/>
      <c r="BV707" s="244"/>
    </row>
    <row r="708" customFormat="false" ht="13.8" hidden="false" customHeight="false" outlineLevel="0" collapsed="false">
      <c r="A708" s="241"/>
      <c r="B708" s="242"/>
      <c r="C708" s="242"/>
      <c r="D708" s="242"/>
      <c r="E708" s="242"/>
      <c r="F708" s="242"/>
      <c r="G708" s="244"/>
      <c r="H708" s="244"/>
      <c r="I708" s="244"/>
      <c r="J708" s="245"/>
      <c r="K708" s="244"/>
      <c r="L708" s="244"/>
      <c r="M708" s="244"/>
      <c r="N708" s="244"/>
      <c r="O708" s="244"/>
      <c r="P708" s="244"/>
      <c r="Q708" s="244"/>
      <c r="R708" s="244"/>
      <c r="S708" s="244"/>
      <c r="T708" s="246"/>
      <c r="U708" s="246"/>
      <c r="V708" s="244"/>
      <c r="W708" s="247"/>
      <c r="X708" s="248"/>
      <c r="Y708" s="244"/>
      <c r="Z708" s="244"/>
      <c r="AA708" s="244"/>
      <c r="AB708" s="244"/>
      <c r="AC708" s="249"/>
      <c r="AD708" s="249"/>
      <c r="AE708" s="244"/>
      <c r="AF708" s="244"/>
      <c r="AG708" s="244"/>
      <c r="AH708" s="244"/>
      <c r="AI708" s="244"/>
      <c r="AJ708" s="244"/>
      <c r="AK708" s="250"/>
      <c r="AL708" s="244"/>
      <c r="AM708" s="244"/>
      <c r="AN708" s="244"/>
      <c r="AO708" s="251"/>
      <c r="AP708" s="244"/>
      <c r="AQ708" s="244"/>
      <c r="AR708" s="244"/>
      <c r="AS708" s="244"/>
      <c r="AT708" s="252"/>
      <c r="AU708" s="244"/>
      <c r="AV708" s="244"/>
      <c r="AW708" s="244"/>
      <c r="AX708" s="25"/>
      <c r="AY708" s="244"/>
      <c r="AZ708" s="244"/>
      <c r="BA708" s="244"/>
      <c r="BB708" s="244"/>
      <c r="BC708" s="244"/>
      <c r="BD708" s="244"/>
      <c r="BE708" s="244"/>
      <c r="BF708" s="244"/>
      <c r="BG708" s="244"/>
      <c r="BH708" s="244"/>
      <c r="BI708" s="244"/>
      <c r="BJ708" s="242"/>
      <c r="BK708" s="242"/>
      <c r="BL708" s="244"/>
      <c r="BM708" s="244"/>
      <c r="BN708" s="244"/>
      <c r="BO708" s="244"/>
      <c r="BP708" s="244"/>
      <c r="BQ708" s="244"/>
      <c r="BR708" s="244"/>
      <c r="BS708" s="244"/>
      <c r="BT708" s="244"/>
      <c r="BU708" s="242"/>
      <c r="BV708" s="244"/>
    </row>
    <row r="709" customFormat="false" ht="13.8" hidden="false" customHeight="false" outlineLevel="0" collapsed="false">
      <c r="A709" s="241"/>
      <c r="B709" s="242"/>
      <c r="C709" s="242"/>
      <c r="D709" s="242"/>
      <c r="E709" s="242"/>
      <c r="F709" s="242"/>
      <c r="G709" s="244"/>
      <c r="H709" s="244"/>
      <c r="I709" s="244"/>
      <c r="J709" s="245"/>
      <c r="K709" s="244"/>
      <c r="L709" s="244"/>
      <c r="M709" s="244"/>
      <c r="N709" s="244"/>
      <c r="O709" s="244"/>
      <c r="P709" s="244"/>
      <c r="Q709" s="244"/>
      <c r="R709" s="244"/>
      <c r="S709" s="244"/>
      <c r="T709" s="246"/>
      <c r="U709" s="246"/>
      <c r="V709" s="244"/>
      <c r="W709" s="247"/>
      <c r="X709" s="248"/>
      <c r="Y709" s="244"/>
      <c r="Z709" s="244"/>
      <c r="AA709" s="244"/>
      <c r="AB709" s="244"/>
      <c r="AC709" s="249"/>
      <c r="AD709" s="249"/>
      <c r="AE709" s="244"/>
      <c r="AF709" s="244"/>
      <c r="AG709" s="244"/>
      <c r="AH709" s="244"/>
      <c r="AI709" s="244"/>
      <c r="AJ709" s="244"/>
      <c r="AK709" s="250"/>
      <c r="AL709" s="244"/>
      <c r="AM709" s="244"/>
      <c r="AN709" s="244"/>
      <c r="AO709" s="251"/>
      <c r="AP709" s="244"/>
      <c r="AQ709" s="244"/>
      <c r="AR709" s="244"/>
      <c r="AS709" s="244"/>
      <c r="AT709" s="252"/>
      <c r="AU709" s="244"/>
      <c r="AV709" s="244"/>
      <c r="AW709" s="244"/>
      <c r="AX709" s="25"/>
      <c r="AY709" s="244"/>
      <c r="AZ709" s="244"/>
      <c r="BA709" s="244"/>
      <c r="BB709" s="244"/>
      <c r="BC709" s="244"/>
      <c r="BD709" s="244"/>
      <c r="BE709" s="244"/>
      <c r="BF709" s="244"/>
      <c r="BG709" s="244"/>
      <c r="BH709" s="244"/>
      <c r="BI709" s="244"/>
      <c r="BJ709" s="242"/>
      <c r="BK709" s="242"/>
      <c r="BL709" s="244"/>
      <c r="BM709" s="244"/>
      <c r="BN709" s="244"/>
      <c r="BO709" s="244"/>
      <c r="BP709" s="244"/>
      <c r="BQ709" s="244"/>
      <c r="BR709" s="244"/>
      <c r="BS709" s="244"/>
      <c r="BT709" s="244"/>
      <c r="BU709" s="242"/>
      <c r="BV709" s="244"/>
    </row>
    <row r="710" customFormat="false" ht="13.8" hidden="false" customHeight="false" outlineLevel="0" collapsed="false">
      <c r="A710" s="241"/>
      <c r="B710" s="242"/>
      <c r="C710" s="242"/>
      <c r="D710" s="242"/>
      <c r="E710" s="242"/>
      <c r="F710" s="242"/>
      <c r="G710" s="244"/>
      <c r="H710" s="244"/>
      <c r="I710" s="244"/>
      <c r="J710" s="245"/>
      <c r="K710" s="244"/>
      <c r="L710" s="244"/>
      <c r="M710" s="244"/>
      <c r="N710" s="244"/>
      <c r="O710" s="244"/>
      <c r="P710" s="244"/>
      <c r="Q710" s="244"/>
      <c r="R710" s="244"/>
      <c r="S710" s="244"/>
      <c r="T710" s="246"/>
      <c r="U710" s="246"/>
      <c r="V710" s="244"/>
      <c r="W710" s="247"/>
      <c r="X710" s="248"/>
      <c r="Y710" s="244"/>
      <c r="Z710" s="244"/>
      <c r="AA710" s="244"/>
      <c r="AB710" s="244"/>
      <c r="AC710" s="249"/>
      <c r="AD710" s="249"/>
      <c r="AE710" s="244"/>
      <c r="AF710" s="244"/>
      <c r="AG710" s="244"/>
      <c r="AH710" s="244"/>
      <c r="AI710" s="244"/>
      <c r="AJ710" s="244"/>
      <c r="AK710" s="250"/>
      <c r="AL710" s="244"/>
      <c r="AM710" s="244"/>
      <c r="AN710" s="244"/>
      <c r="AO710" s="251"/>
      <c r="AP710" s="244"/>
      <c r="AQ710" s="244"/>
      <c r="AR710" s="244"/>
      <c r="AS710" s="244"/>
      <c r="AT710" s="252"/>
      <c r="AU710" s="244"/>
      <c r="AV710" s="244"/>
      <c r="AW710" s="244"/>
      <c r="AX710" s="25"/>
      <c r="AY710" s="244"/>
      <c r="AZ710" s="244"/>
      <c r="BA710" s="244"/>
      <c r="BB710" s="244"/>
      <c r="BC710" s="244"/>
      <c r="BD710" s="244"/>
      <c r="BE710" s="244"/>
      <c r="BF710" s="244"/>
      <c r="BG710" s="244"/>
      <c r="BH710" s="244"/>
      <c r="BI710" s="244"/>
      <c r="BJ710" s="242"/>
      <c r="BK710" s="242"/>
      <c r="BL710" s="244"/>
      <c r="BM710" s="244"/>
      <c r="BN710" s="244"/>
      <c r="BO710" s="244"/>
      <c r="BP710" s="244"/>
      <c r="BQ710" s="244"/>
      <c r="BR710" s="244"/>
      <c r="BS710" s="244"/>
      <c r="BT710" s="244"/>
      <c r="BU710" s="242"/>
      <c r="BV710" s="244"/>
    </row>
    <row r="711" customFormat="false" ht="13.8" hidden="false" customHeight="false" outlineLevel="0" collapsed="false">
      <c r="A711" s="241"/>
      <c r="B711" s="242"/>
      <c r="C711" s="242"/>
      <c r="D711" s="242"/>
      <c r="E711" s="242"/>
      <c r="F711" s="242"/>
      <c r="G711" s="244"/>
      <c r="H711" s="244"/>
      <c r="I711" s="244"/>
      <c r="J711" s="245"/>
      <c r="K711" s="244"/>
      <c r="L711" s="244"/>
      <c r="M711" s="244"/>
      <c r="N711" s="244"/>
      <c r="O711" s="244"/>
      <c r="P711" s="244"/>
      <c r="Q711" s="244"/>
      <c r="R711" s="244"/>
      <c r="S711" s="244"/>
      <c r="T711" s="246"/>
      <c r="U711" s="246"/>
      <c r="V711" s="244"/>
      <c r="W711" s="247"/>
      <c r="X711" s="248"/>
      <c r="Y711" s="244"/>
      <c r="Z711" s="244"/>
      <c r="AA711" s="244"/>
      <c r="AB711" s="244"/>
      <c r="AC711" s="249"/>
      <c r="AD711" s="249"/>
      <c r="AE711" s="244"/>
      <c r="AF711" s="244"/>
      <c r="AG711" s="244"/>
      <c r="AH711" s="244"/>
      <c r="AI711" s="244"/>
      <c r="AJ711" s="244"/>
      <c r="AK711" s="250"/>
      <c r="AL711" s="244"/>
      <c r="AM711" s="244"/>
      <c r="AN711" s="244"/>
      <c r="AO711" s="251"/>
      <c r="AP711" s="244"/>
      <c r="AQ711" s="244"/>
      <c r="AR711" s="244"/>
      <c r="AS711" s="244"/>
      <c r="AT711" s="252"/>
      <c r="AU711" s="244"/>
      <c r="AV711" s="244"/>
      <c r="AW711" s="244"/>
      <c r="AX711" s="25"/>
      <c r="AY711" s="244"/>
      <c r="AZ711" s="244"/>
      <c r="BA711" s="244"/>
      <c r="BB711" s="244"/>
      <c r="BC711" s="244"/>
      <c r="BD711" s="244"/>
      <c r="BE711" s="244"/>
      <c r="BF711" s="244"/>
      <c r="BG711" s="244"/>
      <c r="BH711" s="244"/>
      <c r="BI711" s="244"/>
      <c r="BJ711" s="242"/>
      <c r="BK711" s="242"/>
      <c r="BL711" s="244"/>
      <c r="BM711" s="244"/>
      <c r="BN711" s="244"/>
      <c r="BO711" s="244"/>
      <c r="BP711" s="244"/>
      <c r="BQ711" s="244"/>
      <c r="BR711" s="244"/>
      <c r="BS711" s="244"/>
      <c r="BT711" s="244"/>
      <c r="BU711" s="242"/>
      <c r="BV711" s="244"/>
    </row>
    <row r="712" customFormat="false" ht="13.8" hidden="false" customHeight="false" outlineLevel="0" collapsed="false">
      <c r="A712" s="241"/>
      <c r="B712" s="242"/>
      <c r="C712" s="242"/>
      <c r="D712" s="242"/>
      <c r="E712" s="242"/>
      <c r="F712" s="242"/>
      <c r="G712" s="244"/>
      <c r="H712" s="244"/>
      <c r="I712" s="244"/>
      <c r="J712" s="245"/>
      <c r="K712" s="244"/>
      <c r="L712" s="244"/>
      <c r="M712" s="244"/>
      <c r="N712" s="244"/>
      <c r="O712" s="244"/>
      <c r="P712" s="244"/>
      <c r="Q712" s="244"/>
      <c r="R712" s="244"/>
      <c r="S712" s="244"/>
      <c r="T712" s="246"/>
      <c r="U712" s="246"/>
      <c r="V712" s="244"/>
      <c r="W712" s="247"/>
      <c r="X712" s="248"/>
      <c r="Y712" s="244"/>
      <c r="Z712" s="244"/>
      <c r="AA712" s="244"/>
      <c r="AB712" s="244"/>
      <c r="AC712" s="249"/>
      <c r="AD712" s="249"/>
      <c r="AE712" s="244"/>
      <c r="AF712" s="244"/>
      <c r="AG712" s="244"/>
      <c r="AH712" s="244"/>
      <c r="AI712" s="244"/>
      <c r="AJ712" s="244"/>
      <c r="AK712" s="250"/>
      <c r="AL712" s="244"/>
      <c r="AM712" s="244"/>
      <c r="AN712" s="244"/>
      <c r="AO712" s="251"/>
      <c r="AP712" s="244"/>
      <c r="AQ712" s="244"/>
      <c r="AR712" s="244"/>
      <c r="AS712" s="244"/>
      <c r="AT712" s="252"/>
      <c r="AU712" s="244"/>
      <c r="AV712" s="244"/>
      <c r="AW712" s="244"/>
      <c r="AX712" s="25"/>
      <c r="AY712" s="244"/>
      <c r="AZ712" s="244"/>
      <c r="BA712" s="244"/>
      <c r="BB712" s="244"/>
      <c r="BC712" s="244"/>
      <c r="BD712" s="244"/>
      <c r="BE712" s="244"/>
      <c r="BF712" s="244"/>
      <c r="BG712" s="244"/>
      <c r="BH712" s="244"/>
      <c r="BI712" s="244"/>
      <c r="BJ712" s="242"/>
      <c r="BK712" s="242"/>
      <c r="BL712" s="244"/>
      <c r="BM712" s="244"/>
      <c r="BN712" s="244"/>
      <c r="BO712" s="244"/>
      <c r="BP712" s="244"/>
      <c r="BQ712" s="244"/>
      <c r="BR712" s="244"/>
      <c r="BS712" s="244"/>
      <c r="BT712" s="244"/>
      <c r="BU712" s="242"/>
      <c r="BV712" s="244"/>
    </row>
    <row r="713" customFormat="false" ht="13.8" hidden="false" customHeight="false" outlineLevel="0" collapsed="false">
      <c r="A713" s="241"/>
      <c r="B713" s="242"/>
      <c r="C713" s="242"/>
      <c r="D713" s="242"/>
      <c r="E713" s="242"/>
      <c r="F713" s="242"/>
      <c r="G713" s="244"/>
      <c r="H713" s="244"/>
      <c r="I713" s="244"/>
      <c r="J713" s="245"/>
      <c r="K713" s="244"/>
      <c r="L713" s="244"/>
      <c r="M713" s="244"/>
      <c r="N713" s="244"/>
      <c r="O713" s="244"/>
      <c r="P713" s="244"/>
      <c r="Q713" s="244"/>
      <c r="R713" s="244"/>
      <c r="S713" s="244"/>
      <c r="T713" s="246"/>
      <c r="U713" s="246"/>
      <c r="V713" s="244"/>
      <c r="W713" s="247"/>
      <c r="X713" s="248"/>
      <c r="Y713" s="244"/>
      <c r="Z713" s="244"/>
      <c r="AA713" s="244"/>
      <c r="AB713" s="244"/>
      <c r="AC713" s="249"/>
      <c r="AD713" s="249"/>
      <c r="AE713" s="244"/>
      <c r="AF713" s="244"/>
      <c r="AG713" s="244"/>
      <c r="AH713" s="244"/>
      <c r="AI713" s="244"/>
      <c r="AJ713" s="244"/>
      <c r="AK713" s="250"/>
      <c r="AL713" s="244"/>
      <c r="AM713" s="244"/>
      <c r="AN713" s="244"/>
      <c r="AO713" s="251"/>
      <c r="AP713" s="244"/>
      <c r="AQ713" s="244"/>
      <c r="AR713" s="244"/>
      <c r="AS713" s="244"/>
      <c r="AT713" s="252"/>
      <c r="AU713" s="244"/>
      <c r="AV713" s="244"/>
      <c r="AW713" s="244"/>
      <c r="AX713" s="25"/>
      <c r="AY713" s="244"/>
      <c r="AZ713" s="244"/>
      <c r="BA713" s="244"/>
      <c r="BB713" s="244"/>
      <c r="BC713" s="244"/>
      <c r="BD713" s="244"/>
      <c r="BE713" s="244"/>
      <c r="BF713" s="244"/>
      <c r="BG713" s="244"/>
      <c r="BH713" s="244"/>
      <c r="BI713" s="244"/>
      <c r="BJ713" s="242"/>
      <c r="BK713" s="242"/>
      <c r="BL713" s="244"/>
      <c r="BM713" s="244"/>
      <c r="BN713" s="244"/>
      <c r="BO713" s="244"/>
      <c r="BP713" s="244"/>
      <c r="BQ713" s="244"/>
      <c r="BR713" s="244"/>
      <c r="BS713" s="244"/>
      <c r="BT713" s="244"/>
      <c r="BU713" s="242"/>
      <c r="BV713" s="244"/>
    </row>
    <row r="714" customFormat="false" ht="13.8" hidden="false" customHeight="false" outlineLevel="0" collapsed="false">
      <c r="A714" s="241"/>
      <c r="B714" s="242"/>
      <c r="C714" s="242"/>
      <c r="D714" s="242"/>
      <c r="E714" s="242"/>
      <c r="F714" s="242"/>
      <c r="G714" s="244"/>
      <c r="H714" s="244"/>
      <c r="I714" s="244"/>
      <c r="J714" s="245"/>
      <c r="K714" s="244"/>
      <c r="L714" s="244"/>
      <c r="M714" s="244"/>
      <c r="N714" s="244"/>
      <c r="O714" s="244"/>
      <c r="P714" s="244"/>
      <c r="Q714" s="244"/>
      <c r="R714" s="244"/>
      <c r="S714" s="244"/>
      <c r="T714" s="246"/>
      <c r="U714" s="246"/>
      <c r="V714" s="244"/>
      <c r="W714" s="247"/>
      <c r="X714" s="248"/>
      <c r="Y714" s="244"/>
      <c r="Z714" s="244"/>
      <c r="AA714" s="244"/>
      <c r="AB714" s="244"/>
      <c r="AC714" s="249"/>
      <c r="AD714" s="249"/>
      <c r="AE714" s="244"/>
      <c r="AF714" s="244"/>
      <c r="AG714" s="244"/>
      <c r="AH714" s="244"/>
      <c r="AI714" s="244"/>
      <c r="AJ714" s="244"/>
      <c r="AK714" s="250"/>
      <c r="AL714" s="244"/>
      <c r="AM714" s="244"/>
      <c r="AN714" s="244"/>
      <c r="AO714" s="251"/>
      <c r="AP714" s="244"/>
      <c r="AQ714" s="244"/>
      <c r="AR714" s="244"/>
      <c r="AS714" s="244"/>
      <c r="AT714" s="252"/>
      <c r="AU714" s="244"/>
      <c r="AV714" s="244"/>
      <c r="AW714" s="244"/>
      <c r="AX714" s="25"/>
      <c r="AY714" s="244"/>
      <c r="AZ714" s="244"/>
      <c r="BA714" s="244"/>
      <c r="BB714" s="244"/>
      <c r="BC714" s="244"/>
      <c r="BD714" s="244"/>
      <c r="BE714" s="244"/>
      <c r="BF714" s="244"/>
      <c r="BG714" s="244"/>
      <c r="BH714" s="244"/>
      <c r="BI714" s="244"/>
      <c r="BJ714" s="242"/>
      <c r="BK714" s="242"/>
      <c r="BL714" s="244"/>
      <c r="BM714" s="244"/>
      <c r="BN714" s="244"/>
      <c r="BO714" s="244"/>
      <c r="BP714" s="244"/>
      <c r="BQ714" s="244"/>
      <c r="BR714" s="244"/>
      <c r="BS714" s="244"/>
      <c r="BT714" s="244"/>
      <c r="BU714" s="242"/>
      <c r="BV714" s="244"/>
    </row>
    <row r="715" customFormat="false" ht="13.8" hidden="false" customHeight="false" outlineLevel="0" collapsed="false">
      <c r="A715" s="241"/>
      <c r="B715" s="242"/>
      <c r="C715" s="242"/>
      <c r="D715" s="242"/>
      <c r="E715" s="242"/>
      <c r="F715" s="242"/>
      <c r="G715" s="244"/>
      <c r="H715" s="244"/>
      <c r="I715" s="244"/>
      <c r="J715" s="245"/>
      <c r="K715" s="244"/>
      <c r="L715" s="244"/>
      <c r="M715" s="244"/>
      <c r="N715" s="244"/>
      <c r="O715" s="244"/>
      <c r="P715" s="244"/>
      <c r="Q715" s="244"/>
      <c r="R715" s="244"/>
      <c r="S715" s="244"/>
      <c r="T715" s="246"/>
      <c r="U715" s="246"/>
      <c r="V715" s="244"/>
      <c r="W715" s="247"/>
      <c r="X715" s="248"/>
      <c r="Y715" s="244"/>
      <c r="Z715" s="244"/>
      <c r="AA715" s="244"/>
      <c r="AB715" s="244"/>
      <c r="AC715" s="249"/>
      <c r="AD715" s="249"/>
      <c r="AE715" s="244"/>
      <c r="AF715" s="244"/>
      <c r="AG715" s="244"/>
      <c r="AH715" s="244"/>
      <c r="AI715" s="244"/>
      <c r="AJ715" s="244"/>
      <c r="AK715" s="250"/>
      <c r="AL715" s="244"/>
      <c r="AM715" s="244"/>
      <c r="AN715" s="244"/>
      <c r="AO715" s="251"/>
      <c r="AP715" s="244"/>
      <c r="AQ715" s="244"/>
      <c r="AR715" s="244"/>
      <c r="AS715" s="244"/>
      <c r="AT715" s="252"/>
      <c r="AU715" s="244"/>
      <c r="AV715" s="244"/>
      <c r="AW715" s="244"/>
      <c r="AX715" s="25"/>
      <c r="AY715" s="244"/>
      <c r="AZ715" s="244"/>
      <c r="BA715" s="244"/>
      <c r="BB715" s="244"/>
      <c r="BC715" s="244"/>
      <c r="BD715" s="244"/>
      <c r="BE715" s="244"/>
      <c r="BF715" s="244"/>
      <c r="BG715" s="244"/>
      <c r="BH715" s="244"/>
      <c r="BI715" s="244"/>
      <c r="BJ715" s="242"/>
      <c r="BK715" s="242"/>
      <c r="BL715" s="244"/>
      <c r="BM715" s="244"/>
      <c r="BN715" s="244"/>
      <c r="BO715" s="244"/>
      <c r="BP715" s="244"/>
      <c r="BQ715" s="244"/>
      <c r="BR715" s="244"/>
      <c r="BS715" s="244"/>
      <c r="BT715" s="244"/>
      <c r="BU715" s="242"/>
      <c r="BV715" s="244"/>
    </row>
    <row r="716" customFormat="false" ht="13.8" hidden="false" customHeight="false" outlineLevel="0" collapsed="false">
      <c r="A716" s="241"/>
      <c r="B716" s="242"/>
      <c r="C716" s="242"/>
      <c r="D716" s="242"/>
      <c r="E716" s="242"/>
      <c r="F716" s="242"/>
      <c r="G716" s="244"/>
      <c r="H716" s="244"/>
      <c r="I716" s="244"/>
      <c r="J716" s="245"/>
      <c r="K716" s="244"/>
      <c r="L716" s="244"/>
      <c r="M716" s="244"/>
      <c r="N716" s="244"/>
      <c r="O716" s="244"/>
      <c r="P716" s="244"/>
      <c r="Q716" s="244"/>
      <c r="R716" s="244"/>
      <c r="S716" s="244"/>
      <c r="T716" s="246"/>
      <c r="U716" s="246"/>
      <c r="V716" s="244"/>
      <c r="W716" s="247"/>
      <c r="X716" s="248"/>
      <c r="Y716" s="244"/>
      <c r="Z716" s="244"/>
      <c r="AA716" s="244"/>
      <c r="AB716" s="244"/>
      <c r="AC716" s="249"/>
      <c r="AD716" s="249"/>
      <c r="AE716" s="244"/>
      <c r="AF716" s="244"/>
      <c r="AG716" s="244"/>
      <c r="AH716" s="244"/>
      <c r="AI716" s="244"/>
      <c r="AJ716" s="244"/>
      <c r="AK716" s="250"/>
      <c r="AL716" s="244"/>
      <c r="AM716" s="244"/>
      <c r="AN716" s="244"/>
      <c r="AO716" s="251"/>
      <c r="AP716" s="244"/>
      <c r="AQ716" s="244"/>
      <c r="AR716" s="244"/>
      <c r="AS716" s="244"/>
      <c r="AT716" s="252"/>
      <c r="AU716" s="244"/>
      <c r="AV716" s="244"/>
      <c r="AW716" s="244"/>
      <c r="AX716" s="25"/>
      <c r="AY716" s="244"/>
      <c r="AZ716" s="244"/>
      <c r="BA716" s="244"/>
      <c r="BB716" s="244"/>
      <c r="BC716" s="244"/>
      <c r="BD716" s="244"/>
      <c r="BE716" s="244"/>
      <c r="BF716" s="244"/>
      <c r="BG716" s="244"/>
      <c r="BH716" s="244"/>
      <c r="BI716" s="244"/>
      <c r="BJ716" s="242"/>
      <c r="BK716" s="242"/>
      <c r="BL716" s="244"/>
      <c r="BM716" s="244"/>
      <c r="BN716" s="244"/>
      <c r="BO716" s="244"/>
      <c r="BP716" s="244"/>
      <c r="BQ716" s="244"/>
      <c r="BR716" s="244"/>
      <c r="BS716" s="244"/>
      <c r="BT716" s="244"/>
      <c r="BU716" s="242"/>
      <c r="BV716" s="244"/>
    </row>
    <row r="717" customFormat="false" ht="13.8" hidden="false" customHeight="false" outlineLevel="0" collapsed="false">
      <c r="A717" s="241"/>
      <c r="B717" s="242"/>
      <c r="C717" s="242"/>
      <c r="D717" s="242"/>
      <c r="E717" s="242"/>
      <c r="F717" s="242"/>
      <c r="G717" s="244"/>
      <c r="H717" s="244"/>
      <c r="I717" s="244"/>
      <c r="J717" s="245"/>
      <c r="K717" s="244"/>
      <c r="L717" s="244"/>
      <c r="M717" s="244"/>
      <c r="N717" s="244"/>
      <c r="O717" s="244"/>
      <c r="P717" s="244"/>
      <c r="Q717" s="244"/>
      <c r="R717" s="244"/>
      <c r="S717" s="244"/>
      <c r="T717" s="246"/>
      <c r="U717" s="246"/>
      <c r="V717" s="244"/>
      <c r="W717" s="247"/>
      <c r="X717" s="248"/>
      <c r="Y717" s="244"/>
      <c r="Z717" s="244"/>
      <c r="AA717" s="244"/>
      <c r="AB717" s="244"/>
      <c r="AC717" s="249"/>
      <c r="AD717" s="249"/>
      <c r="AE717" s="244"/>
      <c r="AF717" s="244"/>
      <c r="AG717" s="244"/>
      <c r="AH717" s="244"/>
      <c r="AI717" s="244"/>
      <c r="AJ717" s="244"/>
      <c r="AK717" s="250"/>
      <c r="AL717" s="244"/>
      <c r="AM717" s="244"/>
      <c r="AN717" s="244"/>
      <c r="AO717" s="251"/>
      <c r="AP717" s="244"/>
      <c r="AQ717" s="244"/>
      <c r="AR717" s="244"/>
      <c r="AS717" s="244"/>
      <c r="AT717" s="252"/>
      <c r="AU717" s="244"/>
      <c r="AV717" s="244"/>
      <c r="AW717" s="244"/>
      <c r="AX717" s="25"/>
      <c r="AY717" s="244"/>
      <c r="AZ717" s="244"/>
      <c r="BA717" s="244"/>
      <c r="BB717" s="244"/>
      <c r="BC717" s="244"/>
      <c r="BD717" s="244"/>
      <c r="BE717" s="244"/>
      <c r="BF717" s="244"/>
      <c r="BG717" s="244"/>
      <c r="BH717" s="244"/>
      <c r="BI717" s="244"/>
      <c r="BJ717" s="242"/>
      <c r="BK717" s="242"/>
      <c r="BL717" s="244"/>
      <c r="BM717" s="244"/>
      <c r="BN717" s="244"/>
      <c r="BO717" s="244"/>
      <c r="BP717" s="244"/>
      <c r="BQ717" s="244"/>
      <c r="BR717" s="244"/>
      <c r="BS717" s="244"/>
      <c r="BT717" s="244"/>
      <c r="BU717" s="242"/>
      <c r="BV717" s="244"/>
    </row>
    <row r="718" customFormat="false" ht="13.8" hidden="false" customHeight="false" outlineLevel="0" collapsed="false">
      <c r="A718" s="241"/>
      <c r="B718" s="242"/>
      <c r="C718" s="242"/>
      <c r="D718" s="242"/>
      <c r="E718" s="242"/>
      <c r="F718" s="242"/>
      <c r="G718" s="244"/>
      <c r="H718" s="244"/>
      <c r="I718" s="244"/>
      <c r="J718" s="245"/>
      <c r="K718" s="244"/>
      <c r="L718" s="244"/>
      <c r="M718" s="244"/>
      <c r="N718" s="244"/>
      <c r="O718" s="244"/>
      <c r="P718" s="244"/>
      <c r="Q718" s="244"/>
      <c r="R718" s="244"/>
      <c r="S718" s="244"/>
      <c r="T718" s="246"/>
      <c r="U718" s="246"/>
      <c r="V718" s="244"/>
      <c r="W718" s="247"/>
      <c r="X718" s="248"/>
      <c r="Y718" s="244"/>
      <c r="Z718" s="244"/>
      <c r="AA718" s="244"/>
      <c r="AB718" s="244"/>
      <c r="AC718" s="249"/>
      <c r="AD718" s="249"/>
      <c r="AE718" s="244"/>
      <c r="AF718" s="244"/>
      <c r="AG718" s="244"/>
      <c r="AH718" s="244"/>
      <c r="AI718" s="244"/>
      <c r="AJ718" s="244"/>
      <c r="AK718" s="250"/>
      <c r="AL718" s="244"/>
      <c r="AM718" s="244"/>
      <c r="AN718" s="244"/>
      <c r="AO718" s="251"/>
      <c r="AP718" s="244"/>
      <c r="AQ718" s="244"/>
      <c r="AR718" s="244"/>
      <c r="AS718" s="244"/>
      <c r="AT718" s="252"/>
      <c r="AU718" s="244"/>
      <c r="AV718" s="244"/>
      <c r="AW718" s="244"/>
      <c r="AX718" s="25"/>
      <c r="AY718" s="244"/>
      <c r="AZ718" s="244"/>
      <c r="BA718" s="244"/>
      <c r="BB718" s="244"/>
      <c r="BC718" s="244"/>
      <c r="BD718" s="244"/>
      <c r="BE718" s="244"/>
      <c r="BF718" s="244"/>
      <c r="BG718" s="244"/>
      <c r="BH718" s="244"/>
      <c r="BI718" s="244"/>
      <c r="BJ718" s="242"/>
      <c r="BK718" s="242"/>
      <c r="BL718" s="244"/>
      <c r="BM718" s="244"/>
      <c r="BN718" s="244"/>
      <c r="BO718" s="244"/>
      <c r="BP718" s="244"/>
      <c r="BQ718" s="244"/>
      <c r="BR718" s="244"/>
      <c r="BS718" s="244"/>
      <c r="BT718" s="244"/>
      <c r="BU718" s="242"/>
      <c r="BV718" s="244"/>
    </row>
    <row r="719" customFormat="false" ht="13.8" hidden="false" customHeight="false" outlineLevel="0" collapsed="false">
      <c r="A719" s="241"/>
      <c r="B719" s="242"/>
      <c r="C719" s="242"/>
      <c r="D719" s="242"/>
      <c r="E719" s="242"/>
      <c r="F719" s="242"/>
      <c r="G719" s="244"/>
      <c r="H719" s="244"/>
      <c r="I719" s="244"/>
      <c r="J719" s="245"/>
      <c r="K719" s="244"/>
      <c r="L719" s="244"/>
      <c r="M719" s="244"/>
      <c r="N719" s="244"/>
      <c r="O719" s="244"/>
      <c r="P719" s="244"/>
      <c r="Q719" s="244"/>
      <c r="R719" s="244"/>
      <c r="S719" s="244"/>
      <c r="T719" s="246"/>
      <c r="U719" s="246"/>
      <c r="V719" s="244"/>
      <c r="W719" s="247"/>
      <c r="X719" s="248"/>
      <c r="Y719" s="244"/>
      <c r="Z719" s="244"/>
      <c r="AA719" s="244"/>
      <c r="AB719" s="244"/>
      <c r="AC719" s="249"/>
      <c r="AD719" s="249"/>
      <c r="AE719" s="244"/>
      <c r="AF719" s="244"/>
      <c r="AG719" s="244"/>
      <c r="AH719" s="244"/>
      <c r="AI719" s="244"/>
      <c r="AJ719" s="244"/>
      <c r="AK719" s="250"/>
      <c r="AL719" s="244"/>
      <c r="AM719" s="244"/>
      <c r="AN719" s="244"/>
      <c r="AO719" s="251"/>
      <c r="AP719" s="244"/>
      <c r="AQ719" s="244"/>
      <c r="AR719" s="244"/>
      <c r="AS719" s="244"/>
      <c r="AT719" s="252"/>
      <c r="AU719" s="244"/>
      <c r="AV719" s="244"/>
      <c r="AW719" s="244"/>
      <c r="AX719" s="25"/>
      <c r="AY719" s="244"/>
      <c r="AZ719" s="244"/>
      <c r="BA719" s="244"/>
      <c r="BB719" s="244"/>
      <c r="BC719" s="244"/>
      <c r="BD719" s="244"/>
      <c r="BE719" s="244"/>
      <c r="BF719" s="244"/>
      <c r="BG719" s="244"/>
      <c r="BH719" s="244"/>
      <c r="BI719" s="244"/>
      <c r="BJ719" s="242"/>
      <c r="BK719" s="242"/>
      <c r="BL719" s="244"/>
      <c r="BM719" s="244"/>
      <c r="BN719" s="244"/>
      <c r="BO719" s="244"/>
      <c r="BP719" s="244"/>
      <c r="BQ719" s="244"/>
      <c r="BR719" s="244"/>
      <c r="BS719" s="244"/>
      <c r="BT719" s="244"/>
      <c r="BU719" s="242"/>
      <c r="BV719" s="244"/>
    </row>
    <row r="720" customFormat="false" ht="13.8" hidden="false" customHeight="false" outlineLevel="0" collapsed="false">
      <c r="A720" s="241"/>
      <c r="B720" s="242"/>
      <c r="C720" s="242"/>
      <c r="D720" s="242"/>
      <c r="E720" s="242"/>
      <c r="F720" s="242"/>
      <c r="G720" s="244"/>
      <c r="H720" s="244"/>
      <c r="I720" s="244"/>
      <c r="J720" s="245"/>
      <c r="K720" s="244"/>
      <c r="L720" s="244"/>
      <c r="M720" s="244"/>
      <c r="N720" s="244"/>
      <c r="O720" s="244"/>
      <c r="P720" s="244"/>
      <c r="Q720" s="244"/>
      <c r="R720" s="244"/>
      <c r="S720" s="244"/>
      <c r="T720" s="246"/>
      <c r="U720" s="246"/>
      <c r="V720" s="244"/>
      <c r="W720" s="247"/>
      <c r="X720" s="248"/>
      <c r="Y720" s="244"/>
      <c r="Z720" s="244"/>
      <c r="AA720" s="244"/>
      <c r="AB720" s="244"/>
      <c r="AC720" s="249"/>
      <c r="AD720" s="249"/>
      <c r="AE720" s="244"/>
      <c r="AF720" s="244"/>
      <c r="AG720" s="244"/>
      <c r="AH720" s="244"/>
      <c r="AI720" s="244"/>
      <c r="AJ720" s="244"/>
      <c r="AK720" s="250"/>
      <c r="AL720" s="244"/>
      <c r="AM720" s="244"/>
      <c r="AN720" s="244"/>
      <c r="AO720" s="251"/>
      <c r="AP720" s="244"/>
      <c r="AQ720" s="244"/>
      <c r="AR720" s="244"/>
      <c r="AS720" s="244"/>
      <c r="AT720" s="252"/>
      <c r="AU720" s="244"/>
      <c r="AV720" s="244"/>
      <c r="AW720" s="244"/>
      <c r="AX720" s="25"/>
      <c r="AY720" s="244"/>
      <c r="AZ720" s="244"/>
      <c r="BA720" s="244"/>
      <c r="BB720" s="244"/>
      <c r="BC720" s="244"/>
      <c r="BD720" s="244"/>
      <c r="BE720" s="244"/>
      <c r="BF720" s="244"/>
      <c r="BG720" s="244"/>
      <c r="BH720" s="244"/>
      <c r="BI720" s="244"/>
      <c r="BJ720" s="242"/>
      <c r="BK720" s="242"/>
      <c r="BL720" s="244"/>
      <c r="BM720" s="244"/>
      <c r="BN720" s="244"/>
      <c r="BO720" s="244"/>
      <c r="BP720" s="244"/>
      <c r="BQ720" s="244"/>
      <c r="BR720" s="244"/>
      <c r="BS720" s="244"/>
      <c r="BT720" s="244"/>
      <c r="BU720" s="242"/>
      <c r="BV720" s="244"/>
    </row>
    <row r="721" customFormat="false" ht="13.8" hidden="false" customHeight="false" outlineLevel="0" collapsed="false">
      <c r="A721" s="241"/>
      <c r="B721" s="242"/>
      <c r="C721" s="242"/>
      <c r="D721" s="242"/>
      <c r="E721" s="242"/>
      <c r="F721" s="242"/>
      <c r="G721" s="244"/>
      <c r="H721" s="244"/>
      <c r="I721" s="244"/>
      <c r="J721" s="245"/>
      <c r="K721" s="244"/>
      <c r="L721" s="244"/>
      <c r="M721" s="244"/>
      <c r="N721" s="244"/>
      <c r="O721" s="244"/>
      <c r="P721" s="244"/>
      <c r="Q721" s="244"/>
      <c r="R721" s="244"/>
      <c r="S721" s="244"/>
      <c r="T721" s="246"/>
      <c r="U721" s="246"/>
      <c r="V721" s="244"/>
      <c r="W721" s="247"/>
      <c r="X721" s="248"/>
      <c r="Y721" s="244"/>
      <c r="Z721" s="244"/>
      <c r="AA721" s="244"/>
      <c r="AB721" s="244"/>
      <c r="AC721" s="249"/>
      <c r="AD721" s="249"/>
      <c r="AE721" s="244"/>
      <c r="AF721" s="244"/>
      <c r="AG721" s="244"/>
      <c r="AH721" s="244"/>
      <c r="AI721" s="244"/>
      <c r="AJ721" s="244"/>
      <c r="AK721" s="250"/>
      <c r="AL721" s="244"/>
      <c r="AM721" s="244"/>
      <c r="AN721" s="244"/>
      <c r="AO721" s="251"/>
      <c r="AP721" s="244"/>
      <c r="AQ721" s="244"/>
      <c r="AR721" s="244"/>
      <c r="AS721" s="244"/>
      <c r="AT721" s="252"/>
      <c r="AU721" s="244"/>
      <c r="AV721" s="244"/>
      <c r="AW721" s="244"/>
      <c r="AX721" s="25"/>
      <c r="AY721" s="244"/>
      <c r="AZ721" s="244"/>
      <c r="BA721" s="244"/>
      <c r="BB721" s="244"/>
      <c r="BC721" s="244"/>
      <c r="BD721" s="244"/>
      <c r="BE721" s="244"/>
      <c r="BF721" s="244"/>
      <c r="BG721" s="244"/>
      <c r="BH721" s="244"/>
      <c r="BI721" s="244"/>
      <c r="BJ721" s="242"/>
      <c r="BK721" s="242"/>
      <c r="BL721" s="244"/>
      <c r="BM721" s="244"/>
      <c r="BN721" s="244"/>
      <c r="BO721" s="244"/>
      <c r="BP721" s="244"/>
      <c r="BQ721" s="244"/>
      <c r="BR721" s="244"/>
      <c r="BS721" s="244"/>
      <c r="BT721" s="244"/>
      <c r="BU721" s="242"/>
      <c r="BV721" s="244"/>
    </row>
    <row r="722" customFormat="false" ht="13.8" hidden="false" customHeight="false" outlineLevel="0" collapsed="false">
      <c r="A722" s="241"/>
      <c r="B722" s="242"/>
      <c r="C722" s="242"/>
      <c r="D722" s="242"/>
      <c r="E722" s="242"/>
      <c r="F722" s="242"/>
      <c r="G722" s="244"/>
      <c r="H722" s="244"/>
      <c r="I722" s="244"/>
      <c r="J722" s="245"/>
      <c r="K722" s="244"/>
      <c r="L722" s="244"/>
      <c r="M722" s="244"/>
      <c r="N722" s="244"/>
      <c r="O722" s="244"/>
      <c r="P722" s="244"/>
      <c r="Q722" s="244"/>
      <c r="R722" s="244"/>
      <c r="S722" s="244"/>
      <c r="T722" s="246"/>
      <c r="U722" s="246"/>
      <c r="V722" s="244"/>
      <c r="W722" s="247"/>
      <c r="X722" s="248"/>
      <c r="Y722" s="244"/>
      <c r="Z722" s="244"/>
      <c r="AA722" s="244"/>
      <c r="AB722" s="244"/>
      <c r="AC722" s="249"/>
      <c r="AD722" s="249"/>
      <c r="AE722" s="244"/>
      <c r="AF722" s="244"/>
      <c r="AG722" s="244"/>
      <c r="AH722" s="244"/>
      <c r="AI722" s="244"/>
      <c r="AJ722" s="244"/>
      <c r="AK722" s="250"/>
      <c r="AL722" s="244"/>
      <c r="AM722" s="244"/>
      <c r="AN722" s="244"/>
      <c r="AO722" s="251"/>
      <c r="AP722" s="244"/>
      <c r="AQ722" s="244"/>
      <c r="AR722" s="244"/>
      <c r="AS722" s="244"/>
      <c r="AT722" s="252"/>
      <c r="AU722" s="244"/>
      <c r="AV722" s="244"/>
      <c r="AW722" s="244"/>
      <c r="AX722" s="25"/>
      <c r="AY722" s="244"/>
      <c r="AZ722" s="244"/>
      <c r="BA722" s="244"/>
      <c r="BB722" s="244"/>
      <c r="BC722" s="244"/>
      <c r="BD722" s="244"/>
      <c r="BE722" s="244"/>
      <c r="BF722" s="244"/>
      <c r="BG722" s="244"/>
      <c r="BH722" s="244"/>
      <c r="BI722" s="244"/>
      <c r="BJ722" s="242"/>
      <c r="BK722" s="242"/>
      <c r="BL722" s="244"/>
      <c r="BM722" s="244"/>
      <c r="BN722" s="244"/>
      <c r="BO722" s="244"/>
      <c r="BP722" s="244"/>
      <c r="BQ722" s="244"/>
      <c r="BR722" s="244"/>
      <c r="BS722" s="244"/>
      <c r="BT722" s="244"/>
      <c r="BU722" s="242"/>
      <c r="BV722" s="244"/>
    </row>
    <row r="723" customFormat="false" ht="13.8" hidden="false" customHeight="false" outlineLevel="0" collapsed="false">
      <c r="A723" s="241"/>
      <c r="B723" s="242"/>
      <c r="C723" s="242"/>
      <c r="D723" s="242"/>
      <c r="E723" s="242"/>
      <c r="F723" s="242"/>
      <c r="G723" s="244"/>
      <c r="H723" s="244"/>
      <c r="I723" s="244"/>
      <c r="J723" s="245"/>
      <c r="K723" s="244"/>
      <c r="L723" s="244"/>
      <c r="M723" s="244"/>
      <c r="N723" s="244"/>
      <c r="O723" s="244"/>
      <c r="P723" s="244"/>
      <c r="Q723" s="244"/>
      <c r="R723" s="244"/>
      <c r="S723" s="244"/>
      <c r="T723" s="246"/>
      <c r="U723" s="246"/>
      <c r="V723" s="244"/>
      <c r="W723" s="247"/>
      <c r="X723" s="248"/>
      <c r="Y723" s="244"/>
      <c r="Z723" s="244"/>
      <c r="AA723" s="244"/>
      <c r="AB723" s="244"/>
      <c r="AC723" s="249"/>
      <c r="AD723" s="249"/>
      <c r="AE723" s="244"/>
      <c r="AF723" s="244"/>
      <c r="AG723" s="244"/>
      <c r="AH723" s="244"/>
      <c r="AI723" s="244"/>
      <c r="AJ723" s="244"/>
      <c r="AK723" s="250"/>
      <c r="AL723" s="244"/>
      <c r="AM723" s="244"/>
      <c r="AN723" s="244"/>
      <c r="AO723" s="251"/>
      <c r="AP723" s="244"/>
      <c r="AQ723" s="244"/>
      <c r="AR723" s="244"/>
      <c r="AS723" s="244"/>
      <c r="AT723" s="252"/>
      <c r="AU723" s="244"/>
      <c r="AV723" s="244"/>
      <c r="AW723" s="244"/>
      <c r="AX723" s="25"/>
      <c r="AY723" s="244"/>
      <c r="AZ723" s="244"/>
      <c r="BA723" s="244"/>
      <c r="BB723" s="244"/>
      <c r="BC723" s="244"/>
      <c r="BD723" s="244"/>
      <c r="BE723" s="244"/>
      <c r="BF723" s="244"/>
      <c r="BG723" s="244"/>
      <c r="BH723" s="244"/>
      <c r="BI723" s="244"/>
      <c r="BJ723" s="242"/>
      <c r="BK723" s="242"/>
      <c r="BL723" s="244"/>
      <c r="BM723" s="244"/>
      <c r="BN723" s="244"/>
      <c r="BO723" s="244"/>
      <c r="BP723" s="244"/>
      <c r="BQ723" s="244"/>
      <c r="BR723" s="244"/>
      <c r="BS723" s="244"/>
      <c r="BT723" s="244"/>
      <c r="BU723" s="242"/>
      <c r="BV723" s="244"/>
    </row>
    <row r="724" customFormat="false" ht="13.8" hidden="false" customHeight="false" outlineLevel="0" collapsed="false">
      <c r="A724" s="241"/>
      <c r="B724" s="242"/>
      <c r="C724" s="242"/>
      <c r="D724" s="242"/>
      <c r="E724" s="242"/>
      <c r="F724" s="242"/>
      <c r="G724" s="244"/>
      <c r="H724" s="244"/>
      <c r="I724" s="244"/>
      <c r="J724" s="245"/>
      <c r="K724" s="244"/>
      <c r="L724" s="244"/>
      <c r="M724" s="244"/>
      <c r="N724" s="244"/>
      <c r="O724" s="244"/>
      <c r="P724" s="244"/>
      <c r="Q724" s="244"/>
      <c r="R724" s="244"/>
      <c r="S724" s="244"/>
      <c r="T724" s="246"/>
      <c r="U724" s="246"/>
      <c r="V724" s="244"/>
      <c r="W724" s="247"/>
      <c r="X724" s="248"/>
      <c r="Y724" s="244"/>
      <c r="Z724" s="244"/>
      <c r="AA724" s="244"/>
      <c r="AB724" s="244"/>
      <c r="AC724" s="249"/>
      <c r="AD724" s="249"/>
      <c r="AE724" s="244"/>
      <c r="AF724" s="244"/>
      <c r="AG724" s="244"/>
      <c r="AH724" s="244"/>
      <c r="AI724" s="244"/>
      <c r="AJ724" s="244"/>
      <c r="AK724" s="250"/>
      <c r="AL724" s="244"/>
      <c r="AM724" s="244"/>
      <c r="AN724" s="244"/>
      <c r="AO724" s="251"/>
      <c r="AP724" s="244"/>
      <c r="AQ724" s="244"/>
      <c r="AR724" s="244"/>
      <c r="AS724" s="244"/>
      <c r="AT724" s="252"/>
      <c r="AU724" s="244"/>
      <c r="AV724" s="244"/>
      <c r="AW724" s="244"/>
      <c r="AX724" s="25"/>
      <c r="AY724" s="244"/>
      <c r="AZ724" s="244"/>
      <c r="BA724" s="244"/>
      <c r="BB724" s="244"/>
      <c r="BC724" s="244"/>
      <c r="BD724" s="244"/>
      <c r="BE724" s="244"/>
      <c r="BF724" s="244"/>
      <c r="BG724" s="244"/>
      <c r="BH724" s="244"/>
      <c r="BI724" s="244"/>
      <c r="BJ724" s="242"/>
      <c r="BK724" s="242"/>
      <c r="BL724" s="244"/>
      <c r="BM724" s="244"/>
      <c r="BN724" s="244"/>
      <c r="BO724" s="244"/>
      <c r="BP724" s="244"/>
      <c r="BQ724" s="244"/>
      <c r="BR724" s="244"/>
      <c r="BS724" s="244"/>
      <c r="BT724" s="244"/>
      <c r="BU724" s="242"/>
      <c r="BV724" s="244"/>
    </row>
    <row r="725" customFormat="false" ht="13.8" hidden="false" customHeight="false" outlineLevel="0" collapsed="false">
      <c r="A725" s="241"/>
      <c r="B725" s="242"/>
      <c r="C725" s="242"/>
      <c r="D725" s="242"/>
      <c r="E725" s="242"/>
      <c r="F725" s="242"/>
      <c r="G725" s="244"/>
      <c r="H725" s="244"/>
      <c r="I725" s="244"/>
      <c r="J725" s="245"/>
      <c r="K725" s="244"/>
      <c r="L725" s="244"/>
      <c r="M725" s="244"/>
      <c r="N725" s="244"/>
      <c r="O725" s="244"/>
      <c r="P725" s="244"/>
      <c r="Q725" s="244"/>
      <c r="R725" s="244"/>
      <c r="S725" s="244"/>
      <c r="T725" s="246"/>
      <c r="U725" s="246"/>
      <c r="V725" s="244"/>
      <c r="W725" s="247"/>
      <c r="X725" s="248"/>
      <c r="Y725" s="244"/>
      <c r="Z725" s="244"/>
      <c r="AA725" s="244"/>
      <c r="AB725" s="244"/>
      <c r="AC725" s="249"/>
      <c r="AD725" s="249"/>
      <c r="AE725" s="244"/>
      <c r="AF725" s="244"/>
      <c r="AG725" s="244"/>
      <c r="AH725" s="244"/>
      <c r="AI725" s="244"/>
      <c r="AJ725" s="244"/>
      <c r="AK725" s="250"/>
      <c r="AL725" s="244"/>
      <c r="AM725" s="244"/>
      <c r="AN725" s="244"/>
      <c r="AO725" s="251"/>
      <c r="AP725" s="244"/>
      <c r="AQ725" s="244"/>
      <c r="AR725" s="244"/>
      <c r="AS725" s="244"/>
      <c r="AT725" s="252"/>
      <c r="AU725" s="244"/>
      <c r="AV725" s="244"/>
      <c r="AW725" s="244"/>
      <c r="AX725" s="25"/>
      <c r="AY725" s="244"/>
      <c r="AZ725" s="244"/>
      <c r="BA725" s="244"/>
      <c r="BB725" s="244"/>
      <c r="BC725" s="244"/>
      <c r="BD725" s="244"/>
      <c r="BE725" s="244"/>
      <c r="BF725" s="244"/>
      <c r="BG725" s="244"/>
      <c r="BH725" s="244"/>
      <c r="BI725" s="244"/>
      <c r="BJ725" s="242"/>
      <c r="BK725" s="242"/>
      <c r="BL725" s="244"/>
      <c r="BM725" s="244"/>
      <c r="BN725" s="244"/>
      <c r="BO725" s="244"/>
      <c r="BP725" s="244"/>
      <c r="BQ725" s="244"/>
      <c r="BR725" s="244"/>
      <c r="BS725" s="244"/>
      <c r="BT725" s="244"/>
      <c r="BU725" s="242"/>
      <c r="BV725" s="244"/>
    </row>
    <row r="726" customFormat="false" ht="13.8" hidden="false" customHeight="false" outlineLevel="0" collapsed="false">
      <c r="A726" s="241"/>
      <c r="B726" s="242"/>
      <c r="C726" s="242"/>
      <c r="D726" s="242"/>
      <c r="E726" s="242"/>
      <c r="F726" s="242"/>
      <c r="G726" s="244"/>
      <c r="H726" s="244"/>
      <c r="I726" s="244"/>
      <c r="J726" s="245"/>
      <c r="K726" s="244"/>
      <c r="L726" s="244"/>
      <c r="M726" s="244"/>
      <c r="N726" s="244"/>
      <c r="O726" s="244"/>
      <c r="P726" s="244"/>
      <c r="Q726" s="244"/>
      <c r="R726" s="244"/>
      <c r="S726" s="244"/>
      <c r="T726" s="246"/>
      <c r="U726" s="246"/>
      <c r="V726" s="244"/>
      <c r="W726" s="247"/>
      <c r="X726" s="248"/>
      <c r="Y726" s="244"/>
      <c r="Z726" s="244"/>
      <c r="AA726" s="244"/>
      <c r="AB726" s="244"/>
      <c r="AC726" s="249"/>
      <c r="AD726" s="249"/>
      <c r="AE726" s="244"/>
      <c r="AF726" s="244"/>
      <c r="AG726" s="244"/>
      <c r="AH726" s="244"/>
      <c r="AI726" s="244"/>
      <c r="AJ726" s="244"/>
      <c r="AK726" s="250"/>
      <c r="AL726" s="244"/>
      <c r="AM726" s="244"/>
      <c r="AN726" s="244"/>
      <c r="AO726" s="251"/>
      <c r="AP726" s="244"/>
      <c r="AQ726" s="244"/>
      <c r="AR726" s="244"/>
      <c r="AS726" s="244"/>
      <c r="AT726" s="252"/>
      <c r="AU726" s="244"/>
      <c r="AV726" s="244"/>
      <c r="AW726" s="244"/>
      <c r="AX726" s="25"/>
      <c r="AY726" s="244"/>
      <c r="AZ726" s="244"/>
      <c r="BA726" s="244"/>
      <c r="BB726" s="244"/>
      <c r="BC726" s="244"/>
      <c r="BD726" s="244"/>
      <c r="BE726" s="244"/>
      <c r="BF726" s="244"/>
      <c r="BG726" s="244"/>
      <c r="BH726" s="244"/>
      <c r="BI726" s="244"/>
      <c r="BJ726" s="242"/>
      <c r="BK726" s="242"/>
      <c r="BL726" s="244"/>
      <c r="BM726" s="244"/>
      <c r="BN726" s="244"/>
      <c r="BO726" s="244"/>
      <c r="BP726" s="244"/>
      <c r="BQ726" s="244"/>
      <c r="BR726" s="244"/>
      <c r="BS726" s="244"/>
      <c r="BT726" s="244"/>
      <c r="BU726" s="242"/>
      <c r="BV726" s="244"/>
    </row>
    <row r="727" customFormat="false" ht="13.8" hidden="false" customHeight="false" outlineLevel="0" collapsed="false">
      <c r="A727" s="241"/>
      <c r="B727" s="242"/>
      <c r="C727" s="242"/>
      <c r="D727" s="242"/>
      <c r="E727" s="242"/>
      <c r="F727" s="242"/>
      <c r="G727" s="244"/>
      <c r="H727" s="244"/>
      <c r="I727" s="244"/>
      <c r="J727" s="245"/>
      <c r="K727" s="244"/>
      <c r="L727" s="244"/>
      <c r="M727" s="244"/>
      <c r="N727" s="244"/>
      <c r="O727" s="244"/>
      <c r="P727" s="244"/>
      <c r="Q727" s="244"/>
      <c r="R727" s="244"/>
      <c r="S727" s="244"/>
      <c r="T727" s="246"/>
      <c r="U727" s="246"/>
      <c r="V727" s="244"/>
      <c r="W727" s="247"/>
      <c r="X727" s="248"/>
      <c r="Y727" s="244"/>
      <c r="Z727" s="244"/>
      <c r="AA727" s="244"/>
      <c r="AB727" s="244"/>
      <c r="AC727" s="249"/>
      <c r="AD727" s="249"/>
      <c r="AE727" s="244"/>
      <c r="AF727" s="244"/>
      <c r="AG727" s="244"/>
      <c r="AH727" s="244"/>
      <c r="AI727" s="244"/>
      <c r="AJ727" s="244"/>
      <c r="AK727" s="250"/>
      <c r="AL727" s="244"/>
      <c r="AM727" s="244"/>
      <c r="AN727" s="244"/>
      <c r="AO727" s="251"/>
      <c r="AP727" s="244"/>
      <c r="AQ727" s="244"/>
      <c r="AR727" s="244"/>
      <c r="AS727" s="244"/>
      <c r="AT727" s="252"/>
      <c r="AU727" s="244"/>
      <c r="AV727" s="244"/>
      <c r="AW727" s="244"/>
      <c r="AX727" s="25"/>
      <c r="AY727" s="244"/>
      <c r="AZ727" s="244"/>
      <c r="BA727" s="244"/>
      <c r="BB727" s="244"/>
      <c r="BC727" s="244"/>
      <c r="BD727" s="244"/>
      <c r="BE727" s="244"/>
      <c r="BF727" s="244"/>
      <c r="BG727" s="244"/>
      <c r="BH727" s="244"/>
      <c r="BI727" s="244"/>
      <c r="BJ727" s="242"/>
      <c r="BK727" s="242"/>
      <c r="BL727" s="244"/>
      <c r="BM727" s="244"/>
      <c r="BN727" s="244"/>
      <c r="BO727" s="244"/>
      <c r="BP727" s="244"/>
      <c r="BQ727" s="244"/>
      <c r="BR727" s="244"/>
      <c r="BS727" s="244"/>
      <c r="BT727" s="244"/>
      <c r="BU727" s="242"/>
      <c r="BV727" s="244"/>
    </row>
    <row r="728" customFormat="false" ht="13.8" hidden="false" customHeight="false" outlineLevel="0" collapsed="false">
      <c r="A728" s="241"/>
      <c r="B728" s="242"/>
      <c r="C728" s="242"/>
      <c r="D728" s="242"/>
      <c r="E728" s="242"/>
      <c r="F728" s="242"/>
      <c r="G728" s="244"/>
      <c r="H728" s="244"/>
      <c r="I728" s="244"/>
      <c r="J728" s="245"/>
      <c r="K728" s="244"/>
      <c r="L728" s="244"/>
      <c r="M728" s="244"/>
      <c r="N728" s="244"/>
      <c r="O728" s="244"/>
      <c r="P728" s="244"/>
      <c r="Q728" s="244"/>
      <c r="R728" s="244"/>
      <c r="S728" s="244"/>
      <c r="T728" s="246"/>
      <c r="U728" s="246"/>
      <c r="V728" s="244"/>
      <c r="W728" s="247"/>
      <c r="X728" s="248"/>
      <c r="Y728" s="244"/>
      <c r="Z728" s="244"/>
      <c r="AA728" s="244"/>
      <c r="AB728" s="244"/>
      <c r="AC728" s="249"/>
      <c r="AD728" s="249"/>
      <c r="AE728" s="244"/>
      <c r="AF728" s="244"/>
      <c r="AG728" s="244"/>
      <c r="AH728" s="244"/>
      <c r="AI728" s="244"/>
      <c r="AJ728" s="244"/>
      <c r="AK728" s="250"/>
      <c r="AL728" s="244"/>
      <c r="AM728" s="244"/>
      <c r="AN728" s="244"/>
      <c r="AO728" s="251"/>
      <c r="AP728" s="244"/>
      <c r="AQ728" s="244"/>
      <c r="AR728" s="244"/>
      <c r="AS728" s="244"/>
      <c r="AT728" s="252"/>
      <c r="AU728" s="244"/>
      <c r="AV728" s="244"/>
      <c r="AW728" s="244"/>
      <c r="AX728" s="25"/>
      <c r="AY728" s="244"/>
      <c r="AZ728" s="244"/>
      <c r="BA728" s="244"/>
      <c r="BB728" s="244"/>
      <c r="BC728" s="244"/>
      <c r="BD728" s="244"/>
      <c r="BE728" s="244"/>
      <c r="BF728" s="244"/>
      <c r="BG728" s="244"/>
      <c r="BH728" s="244"/>
      <c r="BI728" s="244"/>
      <c r="BJ728" s="242"/>
      <c r="BK728" s="242"/>
      <c r="BL728" s="244"/>
      <c r="BM728" s="244"/>
      <c r="BN728" s="244"/>
      <c r="BO728" s="244"/>
      <c r="BP728" s="244"/>
      <c r="BQ728" s="244"/>
      <c r="BR728" s="244"/>
      <c r="BS728" s="244"/>
      <c r="BT728" s="244"/>
      <c r="BU728" s="242"/>
      <c r="BV728" s="244"/>
    </row>
    <row r="729" customFormat="false" ht="13.8" hidden="false" customHeight="false" outlineLevel="0" collapsed="false">
      <c r="A729" s="241"/>
      <c r="B729" s="242"/>
      <c r="C729" s="242"/>
      <c r="D729" s="242"/>
      <c r="E729" s="242"/>
      <c r="F729" s="242"/>
      <c r="G729" s="244"/>
      <c r="H729" s="244"/>
      <c r="I729" s="244"/>
      <c r="J729" s="245"/>
      <c r="K729" s="244"/>
      <c r="L729" s="244"/>
      <c r="M729" s="244"/>
      <c r="N729" s="244"/>
      <c r="O729" s="244"/>
      <c r="P729" s="244"/>
      <c r="Q729" s="244"/>
      <c r="R729" s="244"/>
      <c r="S729" s="244"/>
      <c r="T729" s="246"/>
      <c r="U729" s="246"/>
      <c r="V729" s="244"/>
      <c r="W729" s="247"/>
      <c r="X729" s="248"/>
      <c r="Y729" s="244"/>
      <c r="Z729" s="244"/>
      <c r="AA729" s="244"/>
      <c r="AB729" s="244"/>
      <c r="AC729" s="249"/>
      <c r="AD729" s="249"/>
      <c r="AE729" s="244"/>
      <c r="AF729" s="244"/>
      <c r="AG729" s="244"/>
      <c r="AH729" s="244"/>
      <c r="AI729" s="244"/>
      <c r="AJ729" s="244"/>
      <c r="AK729" s="250"/>
      <c r="AL729" s="244"/>
      <c r="AM729" s="244"/>
      <c r="AN729" s="244"/>
      <c r="AO729" s="251"/>
      <c r="AP729" s="244"/>
      <c r="AQ729" s="244"/>
      <c r="AR729" s="244"/>
      <c r="AS729" s="244"/>
      <c r="AT729" s="252"/>
      <c r="AU729" s="244"/>
      <c r="AV729" s="244"/>
      <c r="AW729" s="244"/>
      <c r="AX729" s="25"/>
      <c r="AY729" s="244"/>
      <c r="AZ729" s="244"/>
      <c r="BA729" s="244"/>
      <c r="BB729" s="244"/>
      <c r="BC729" s="244"/>
      <c r="BD729" s="244"/>
      <c r="BE729" s="244"/>
      <c r="BF729" s="244"/>
      <c r="BG729" s="244"/>
      <c r="BH729" s="244"/>
      <c r="BI729" s="244"/>
      <c r="BJ729" s="242"/>
      <c r="BK729" s="242"/>
      <c r="BL729" s="244"/>
      <c r="BM729" s="244"/>
      <c r="BN729" s="244"/>
      <c r="BO729" s="244"/>
      <c r="BP729" s="244"/>
      <c r="BQ729" s="244"/>
      <c r="BR729" s="244"/>
      <c r="BS729" s="244"/>
      <c r="BT729" s="244"/>
      <c r="BU729" s="242"/>
      <c r="BV729" s="244"/>
    </row>
    <row r="730" customFormat="false" ht="13.8" hidden="false" customHeight="false" outlineLevel="0" collapsed="false">
      <c r="A730" s="241"/>
      <c r="B730" s="242"/>
      <c r="C730" s="242"/>
      <c r="D730" s="242"/>
      <c r="E730" s="242"/>
      <c r="F730" s="242"/>
      <c r="G730" s="244"/>
      <c r="H730" s="244"/>
      <c r="I730" s="244"/>
      <c r="J730" s="245"/>
      <c r="K730" s="244"/>
      <c r="L730" s="244"/>
      <c r="M730" s="244"/>
      <c r="N730" s="244"/>
      <c r="O730" s="244"/>
      <c r="P730" s="244"/>
      <c r="Q730" s="244"/>
      <c r="R730" s="244"/>
      <c r="S730" s="244"/>
      <c r="T730" s="246"/>
      <c r="U730" s="246"/>
      <c r="V730" s="244"/>
      <c r="W730" s="247"/>
      <c r="X730" s="248"/>
      <c r="Y730" s="244"/>
      <c r="Z730" s="244"/>
      <c r="AA730" s="244"/>
      <c r="AB730" s="244"/>
      <c r="AC730" s="249"/>
      <c r="AD730" s="249"/>
      <c r="AE730" s="244"/>
      <c r="AF730" s="244"/>
      <c r="AG730" s="244"/>
      <c r="AH730" s="244"/>
      <c r="AI730" s="244"/>
      <c r="AJ730" s="244"/>
      <c r="AK730" s="250"/>
      <c r="AL730" s="244"/>
      <c r="AM730" s="244"/>
      <c r="AN730" s="244"/>
      <c r="AO730" s="251"/>
      <c r="AP730" s="244"/>
      <c r="AQ730" s="244"/>
      <c r="AR730" s="244"/>
      <c r="AS730" s="244"/>
      <c r="AT730" s="252"/>
      <c r="AU730" s="244"/>
      <c r="AV730" s="244"/>
      <c r="AW730" s="244"/>
      <c r="AX730" s="25"/>
      <c r="AY730" s="244"/>
      <c r="AZ730" s="244"/>
      <c r="BA730" s="244"/>
      <c r="BB730" s="244"/>
      <c r="BC730" s="244"/>
      <c r="BD730" s="244"/>
      <c r="BE730" s="244"/>
      <c r="BF730" s="244"/>
      <c r="BG730" s="244"/>
      <c r="BH730" s="244"/>
      <c r="BI730" s="244"/>
      <c r="BJ730" s="242"/>
      <c r="BK730" s="242"/>
      <c r="BL730" s="244"/>
      <c r="BM730" s="244"/>
      <c r="BN730" s="244"/>
      <c r="BO730" s="244"/>
      <c r="BP730" s="244"/>
      <c r="BQ730" s="244"/>
      <c r="BR730" s="244"/>
      <c r="BS730" s="244"/>
      <c r="BT730" s="244"/>
      <c r="BU730" s="242"/>
      <c r="BV730" s="244"/>
    </row>
    <row r="731" customFormat="false" ht="13.8" hidden="false" customHeight="false" outlineLevel="0" collapsed="false">
      <c r="A731" s="241"/>
      <c r="B731" s="242"/>
      <c r="C731" s="242"/>
      <c r="D731" s="242"/>
      <c r="E731" s="242"/>
      <c r="F731" s="242"/>
      <c r="G731" s="244"/>
      <c r="H731" s="244"/>
      <c r="I731" s="244"/>
      <c r="J731" s="245"/>
      <c r="K731" s="244"/>
      <c r="L731" s="244"/>
      <c r="M731" s="244"/>
      <c r="N731" s="244"/>
      <c r="O731" s="244"/>
      <c r="P731" s="244"/>
      <c r="Q731" s="244"/>
      <c r="R731" s="244"/>
      <c r="S731" s="244"/>
      <c r="T731" s="246"/>
      <c r="U731" s="246"/>
      <c r="V731" s="244"/>
      <c r="W731" s="247"/>
      <c r="X731" s="248"/>
      <c r="Y731" s="244"/>
      <c r="Z731" s="244"/>
      <c r="AA731" s="244"/>
      <c r="AB731" s="244"/>
      <c r="AC731" s="249"/>
      <c r="AD731" s="249"/>
      <c r="AE731" s="244"/>
      <c r="AF731" s="244"/>
      <c r="AG731" s="244"/>
      <c r="AH731" s="244"/>
      <c r="AI731" s="244"/>
      <c r="AJ731" s="244"/>
      <c r="AK731" s="250"/>
      <c r="AL731" s="244"/>
      <c r="AM731" s="244"/>
      <c r="AN731" s="244"/>
      <c r="AO731" s="251"/>
      <c r="AP731" s="244"/>
      <c r="AQ731" s="244"/>
      <c r="AR731" s="244"/>
      <c r="AS731" s="244"/>
      <c r="AT731" s="252"/>
      <c r="AU731" s="244"/>
      <c r="AV731" s="244"/>
      <c r="AW731" s="244"/>
      <c r="AX731" s="25"/>
      <c r="AY731" s="244"/>
      <c r="AZ731" s="244"/>
      <c r="BA731" s="244"/>
      <c r="BB731" s="244"/>
      <c r="BC731" s="244"/>
      <c r="BD731" s="244"/>
      <c r="BE731" s="244"/>
      <c r="BF731" s="244"/>
      <c r="BG731" s="244"/>
      <c r="BH731" s="244"/>
      <c r="BI731" s="244"/>
      <c r="BJ731" s="242"/>
      <c r="BK731" s="242"/>
      <c r="BL731" s="244"/>
      <c r="BM731" s="244"/>
      <c r="BN731" s="244"/>
      <c r="BO731" s="244"/>
      <c r="BP731" s="244"/>
      <c r="BQ731" s="244"/>
      <c r="BR731" s="244"/>
      <c r="BS731" s="244"/>
      <c r="BT731" s="244"/>
      <c r="BU731" s="242"/>
      <c r="BV731" s="244"/>
    </row>
    <row r="732" customFormat="false" ht="13.8" hidden="false" customHeight="false" outlineLevel="0" collapsed="false">
      <c r="A732" s="241"/>
      <c r="B732" s="242"/>
      <c r="C732" s="242"/>
      <c r="D732" s="242"/>
      <c r="E732" s="242"/>
      <c r="F732" s="242"/>
      <c r="G732" s="244"/>
      <c r="H732" s="244"/>
      <c r="I732" s="244"/>
      <c r="J732" s="245"/>
      <c r="K732" s="244"/>
      <c r="L732" s="244"/>
      <c r="M732" s="244"/>
      <c r="N732" s="244"/>
      <c r="O732" s="244"/>
      <c r="P732" s="244"/>
      <c r="Q732" s="244"/>
      <c r="R732" s="244"/>
      <c r="S732" s="244"/>
      <c r="T732" s="246"/>
      <c r="U732" s="246"/>
      <c r="V732" s="244"/>
      <c r="W732" s="247"/>
      <c r="X732" s="248"/>
      <c r="Y732" s="244"/>
      <c r="Z732" s="244"/>
      <c r="AA732" s="244"/>
      <c r="AB732" s="244"/>
      <c r="AC732" s="249"/>
      <c r="AD732" s="249"/>
      <c r="AE732" s="244"/>
      <c r="AF732" s="244"/>
      <c r="AG732" s="244"/>
      <c r="AH732" s="244"/>
      <c r="AI732" s="244"/>
      <c r="AJ732" s="244"/>
      <c r="AK732" s="250"/>
      <c r="AL732" s="244"/>
      <c r="AM732" s="244"/>
      <c r="AN732" s="244"/>
      <c r="AO732" s="251"/>
      <c r="AP732" s="244"/>
      <c r="AQ732" s="244"/>
      <c r="AR732" s="244"/>
      <c r="AS732" s="244"/>
      <c r="AT732" s="252"/>
      <c r="AU732" s="244"/>
      <c r="AV732" s="244"/>
      <c r="AW732" s="244"/>
      <c r="AX732" s="25"/>
      <c r="AY732" s="244"/>
      <c r="AZ732" s="244"/>
      <c r="BA732" s="244"/>
      <c r="BB732" s="244"/>
      <c r="BC732" s="244"/>
      <c r="BD732" s="244"/>
      <c r="BE732" s="244"/>
      <c r="BF732" s="244"/>
      <c r="BG732" s="244"/>
      <c r="BH732" s="244"/>
      <c r="BI732" s="244"/>
      <c r="BJ732" s="242"/>
      <c r="BK732" s="242"/>
      <c r="BL732" s="244"/>
      <c r="BM732" s="244"/>
      <c r="BN732" s="244"/>
      <c r="BO732" s="244"/>
      <c r="BP732" s="244"/>
      <c r="BQ732" s="244"/>
      <c r="BR732" s="244"/>
      <c r="BS732" s="244"/>
      <c r="BT732" s="244"/>
      <c r="BU732" s="242"/>
      <c r="BV732" s="244"/>
    </row>
    <row r="733" customFormat="false" ht="13.8" hidden="false" customHeight="false" outlineLevel="0" collapsed="false">
      <c r="A733" s="241"/>
      <c r="B733" s="242"/>
      <c r="C733" s="242"/>
      <c r="D733" s="242"/>
      <c r="E733" s="242"/>
      <c r="F733" s="242"/>
      <c r="G733" s="244"/>
      <c r="H733" s="244"/>
      <c r="I733" s="244"/>
      <c r="J733" s="245"/>
      <c r="K733" s="244"/>
      <c r="L733" s="244"/>
      <c r="M733" s="244"/>
      <c r="N733" s="244"/>
      <c r="O733" s="244"/>
      <c r="P733" s="244"/>
      <c r="Q733" s="244"/>
      <c r="R733" s="244"/>
      <c r="S733" s="244"/>
      <c r="T733" s="246"/>
      <c r="U733" s="246"/>
      <c r="V733" s="244"/>
      <c r="W733" s="247"/>
      <c r="X733" s="248"/>
      <c r="Y733" s="244"/>
      <c r="Z733" s="244"/>
      <c r="AA733" s="244"/>
      <c r="AB733" s="244"/>
      <c r="AC733" s="249"/>
      <c r="AD733" s="249"/>
      <c r="AE733" s="244"/>
      <c r="AF733" s="244"/>
      <c r="AG733" s="244"/>
      <c r="AH733" s="244"/>
      <c r="AI733" s="244"/>
      <c r="AJ733" s="244"/>
      <c r="AK733" s="250"/>
      <c r="AL733" s="244"/>
      <c r="AM733" s="244"/>
      <c r="AN733" s="244"/>
      <c r="AO733" s="251"/>
      <c r="AP733" s="244"/>
      <c r="AQ733" s="244"/>
      <c r="AR733" s="244"/>
      <c r="AS733" s="244"/>
      <c r="AT733" s="252"/>
      <c r="AU733" s="244"/>
      <c r="AV733" s="244"/>
      <c r="AW733" s="244"/>
      <c r="AX733" s="25"/>
      <c r="AY733" s="244"/>
      <c r="AZ733" s="244"/>
      <c r="BA733" s="244"/>
      <c r="BB733" s="244"/>
      <c r="BC733" s="244"/>
      <c r="BD733" s="244"/>
      <c r="BE733" s="244"/>
      <c r="BF733" s="244"/>
      <c r="BG733" s="244"/>
      <c r="BH733" s="244"/>
      <c r="BI733" s="244"/>
      <c r="BJ733" s="242"/>
      <c r="BK733" s="242"/>
      <c r="BL733" s="244"/>
      <c r="BM733" s="244"/>
      <c r="BN733" s="244"/>
      <c r="BO733" s="244"/>
      <c r="BP733" s="244"/>
      <c r="BQ733" s="244"/>
      <c r="BR733" s="244"/>
      <c r="BS733" s="244"/>
      <c r="BT733" s="244"/>
      <c r="BU733" s="242"/>
      <c r="BV733" s="244"/>
    </row>
    <row r="734" customFormat="false" ht="13.8" hidden="false" customHeight="false" outlineLevel="0" collapsed="false">
      <c r="A734" s="241"/>
      <c r="B734" s="242"/>
      <c r="C734" s="242"/>
      <c r="D734" s="242"/>
      <c r="E734" s="242"/>
      <c r="F734" s="242"/>
      <c r="G734" s="244"/>
      <c r="H734" s="244"/>
      <c r="I734" s="244"/>
      <c r="J734" s="245"/>
      <c r="K734" s="244"/>
      <c r="L734" s="244"/>
      <c r="M734" s="244"/>
      <c r="N734" s="244"/>
      <c r="O734" s="244"/>
      <c r="P734" s="244"/>
      <c r="Q734" s="244"/>
      <c r="R734" s="244"/>
      <c r="S734" s="244"/>
      <c r="T734" s="246"/>
      <c r="U734" s="246"/>
      <c r="V734" s="244"/>
      <c r="W734" s="247"/>
      <c r="X734" s="248"/>
      <c r="Y734" s="244"/>
      <c r="Z734" s="244"/>
      <c r="AA734" s="244"/>
      <c r="AB734" s="244"/>
      <c r="AC734" s="249"/>
      <c r="AD734" s="249"/>
      <c r="AE734" s="244"/>
      <c r="AF734" s="244"/>
      <c r="AG734" s="244"/>
      <c r="AH734" s="244"/>
      <c r="AI734" s="244"/>
      <c r="AJ734" s="244"/>
      <c r="AK734" s="250"/>
      <c r="AL734" s="244"/>
      <c r="AM734" s="244"/>
      <c r="AN734" s="244"/>
      <c r="AO734" s="251"/>
      <c r="AP734" s="244"/>
      <c r="AQ734" s="244"/>
      <c r="AR734" s="244"/>
      <c r="AS734" s="244"/>
      <c r="AT734" s="252"/>
      <c r="AU734" s="244"/>
      <c r="AV734" s="244"/>
      <c r="AW734" s="244"/>
      <c r="AX734" s="25"/>
      <c r="AY734" s="244"/>
      <c r="AZ734" s="244"/>
      <c r="BA734" s="244"/>
      <c r="BB734" s="244"/>
      <c r="BC734" s="244"/>
      <c r="BD734" s="244"/>
      <c r="BE734" s="244"/>
      <c r="BF734" s="244"/>
      <c r="BG734" s="244"/>
      <c r="BH734" s="244"/>
      <c r="BI734" s="244"/>
      <c r="BJ734" s="242"/>
      <c r="BK734" s="242"/>
      <c r="BL734" s="244"/>
      <c r="BM734" s="244"/>
      <c r="BN734" s="244"/>
      <c r="BO734" s="244"/>
      <c r="BP734" s="244"/>
      <c r="BQ734" s="244"/>
      <c r="BR734" s="244"/>
      <c r="BS734" s="244"/>
      <c r="BT734" s="244"/>
      <c r="BU734" s="242"/>
      <c r="BV734" s="244"/>
    </row>
    <row r="735" customFormat="false" ht="13.8" hidden="false" customHeight="false" outlineLevel="0" collapsed="false">
      <c r="A735" s="241"/>
      <c r="B735" s="242"/>
      <c r="C735" s="242"/>
      <c r="D735" s="242"/>
      <c r="E735" s="242"/>
      <c r="F735" s="242"/>
      <c r="G735" s="244"/>
      <c r="H735" s="244"/>
      <c r="I735" s="244"/>
      <c r="J735" s="245"/>
      <c r="K735" s="244"/>
      <c r="L735" s="244"/>
      <c r="M735" s="244"/>
      <c r="N735" s="244"/>
      <c r="O735" s="244"/>
      <c r="P735" s="244"/>
      <c r="Q735" s="244"/>
      <c r="R735" s="244"/>
      <c r="S735" s="244"/>
      <c r="T735" s="246"/>
      <c r="U735" s="246"/>
      <c r="V735" s="244"/>
      <c r="W735" s="247"/>
      <c r="X735" s="248"/>
      <c r="Y735" s="244"/>
      <c r="Z735" s="244"/>
      <c r="AA735" s="244"/>
      <c r="AB735" s="244"/>
      <c r="AC735" s="249"/>
      <c r="AD735" s="249"/>
      <c r="AE735" s="244"/>
      <c r="AF735" s="244"/>
      <c r="AG735" s="244"/>
      <c r="AH735" s="244"/>
      <c r="AI735" s="244"/>
      <c r="AJ735" s="244"/>
      <c r="AK735" s="250"/>
      <c r="AL735" s="244"/>
      <c r="AM735" s="244"/>
      <c r="AN735" s="244"/>
      <c r="AO735" s="251"/>
      <c r="AP735" s="244"/>
      <c r="AQ735" s="244"/>
      <c r="AR735" s="244"/>
      <c r="AS735" s="244"/>
      <c r="AT735" s="252"/>
      <c r="AU735" s="244"/>
      <c r="AV735" s="244"/>
      <c r="AW735" s="244"/>
      <c r="AX735" s="25"/>
      <c r="AY735" s="244"/>
      <c r="AZ735" s="244"/>
      <c r="BA735" s="244"/>
      <c r="BB735" s="244"/>
      <c r="BC735" s="244"/>
      <c r="BD735" s="244"/>
      <c r="BE735" s="244"/>
      <c r="BF735" s="244"/>
      <c r="BG735" s="244"/>
      <c r="BH735" s="244"/>
      <c r="BI735" s="244"/>
      <c r="BJ735" s="242"/>
      <c r="BK735" s="242"/>
      <c r="BL735" s="244"/>
      <c r="BM735" s="244"/>
      <c r="BN735" s="244"/>
      <c r="BO735" s="244"/>
      <c r="BP735" s="244"/>
      <c r="BQ735" s="244"/>
      <c r="BR735" s="244"/>
      <c r="BS735" s="244"/>
      <c r="BT735" s="244"/>
      <c r="BU735" s="242"/>
      <c r="BV735" s="244"/>
    </row>
    <row r="736" customFormat="false" ht="13.8" hidden="false" customHeight="false" outlineLevel="0" collapsed="false">
      <c r="A736" s="241"/>
      <c r="B736" s="242"/>
      <c r="C736" s="242"/>
      <c r="D736" s="242"/>
      <c r="E736" s="242"/>
      <c r="F736" s="242"/>
      <c r="G736" s="244"/>
      <c r="H736" s="244"/>
      <c r="I736" s="244"/>
      <c r="J736" s="245"/>
      <c r="K736" s="244"/>
      <c r="L736" s="244"/>
      <c r="M736" s="244"/>
      <c r="N736" s="244"/>
      <c r="O736" s="244"/>
      <c r="P736" s="244"/>
      <c r="Q736" s="244"/>
      <c r="R736" s="244"/>
      <c r="S736" s="244"/>
      <c r="T736" s="246"/>
      <c r="U736" s="246"/>
      <c r="V736" s="244"/>
      <c r="W736" s="247"/>
      <c r="X736" s="248"/>
      <c r="Y736" s="244"/>
      <c r="Z736" s="244"/>
      <c r="AA736" s="244"/>
      <c r="AB736" s="244"/>
      <c r="AC736" s="249"/>
      <c r="AD736" s="249"/>
      <c r="AE736" s="244"/>
      <c r="AF736" s="244"/>
      <c r="AG736" s="244"/>
      <c r="AH736" s="244"/>
      <c r="AI736" s="244"/>
      <c r="AJ736" s="244"/>
      <c r="AK736" s="250"/>
      <c r="AL736" s="244"/>
      <c r="AM736" s="244"/>
      <c r="AN736" s="244"/>
      <c r="AO736" s="251"/>
      <c r="AP736" s="244"/>
      <c r="AQ736" s="244"/>
      <c r="AR736" s="244"/>
      <c r="AS736" s="244"/>
      <c r="AT736" s="252"/>
      <c r="AU736" s="244"/>
      <c r="AV736" s="244"/>
      <c r="AW736" s="244"/>
      <c r="AX736" s="25"/>
      <c r="AY736" s="244"/>
      <c r="AZ736" s="244"/>
      <c r="BA736" s="244"/>
      <c r="BB736" s="244"/>
      <c r="BC736" s="244"/>
      <c r="BD736" s="244"/>
      <c r="BE736" s="244"/>
      <c r="BF736" s="244"/>
      <c r="BG736" s="244"/>
      <c r="BH736" s="244"/>
      <c r="BI736" s="244"/>
      <c r="BJ736" s="242"/>
      <c r="BK736" s="242"/>
      <c r="BL736" s="244"/>
      <c r="BM736" s="244"/>
      <c r="BN736" s="244"/>
      <c r="BO736" s="244"/>
      <c r="BP736" s="244"/>
      <c r="BQ736" s="244"/>
      <c r="BR736" s="244"/>
      <c r="BS736" s="244"/>
      <c r="BT736" s="244"/>
      <c r="BU736" s="242"/>
      <c r="BV736" s="244"/>
    </row>
    <row r="737" customFormat="false" ht="13.8" hidden="false" customHeight="false" outlineLevel="0" collapsed="false">
      <c r="A737" s="241"/>
      <c r="B737" s="242"/>
      <c r="C737" s="242"/>
      <c r="D737" s="242"/>
      <c r="E737" s="242"/>
      <c r="F737" s="242"/>
      <c r="G737" s="244"/>
      <c r="H737" s="244"/>
      <c r="I737" s="244"/>
      <c r="J737" s="245"/>
      <c r="K737" s="244"/>
      <c r="L737" s="244"/>
      <c r="M737" s="244"/>
      <c r="N737" s="244"/>
      <c r="O737" s="244"/>
      <c r="P737" s="244"/>
      <c r="Q737" s="244"/>
      <c r="R737" s="244"/>
      <c r="S737" s="244"/>
      <c r="T737" s="246"/>
      <c r="U737" s="246"/>
      <c r="V737" s="244"/>
      <c r="W737" s="247"/>
      <c r="X737" s="248"/>
      <c r="Y737" s="244"/>
      <c r="Z737" s="244"/>
      <c r="AA737" s="244"/>
      <c r="AB737" s="244"/>
      <c r="AC737" s="249"/>
      <c r="AD737" s="249"/>
      <c r="AE737" s="244"/>
      <c r="AF737" s="244"/>
      <c r="AG737" s="244"/>
      <c r="AH737" s="244"/>
      <c r="AI737" s="244"/>
      <c r="AJ737" s="244"/>
      <c r="AK737" s="250"/>
      <c r="AL737" s="244"/>
      <c r="AM737" s="244"/>
      <c r="AN737" s="244"/>
      <c r="AO737" s="251"/>
      <c r="AP737" s="244"/>
      <c r="AQ737" s="244"/>
      <c r="AR737" s="244"/>
      <c r="AS737" s="244"/>
      <c r="AT737" s="252"/>
      <c r="AU737" s="244"/>
      <c r="AV737" s="244"/>
      <c r="AW737" s="244"/>
      <c r="AX737" s="25"/>
      <c r="AY737" s="244"/>
      <c r="AZ737" s="244"/>
      <c r="BA737" s="244"/>
      <c r="BB737" s="244"/>
      <c r="BC737" s="244"/>
      <c r="BD737" s="244"/>
      <c r="BE737" s="244"/>
      <c r="BF737" s="244"/>
      <c r="BG737" s="244"/>
      <c r="BH737" s="244"/>
      <c r="BI737" s="244"/>
      <c r="BJ737" s="242"/>
      <c r="BK737" s="242"/>
      <c r="BL737" s="244"/>
      <c r="BM737" s="244"/>
      <c r="BN737" s="244"/>
      <c r="BO737" s="244"/>
      <c r="BP737" s="244"/>
      <c r="BQ737" s="244"/>
      <c r="BR737" s="244"/>
      <c r="BS737" s="244"/>
      <c r="BT737" s="244"/>
      <c r="BU737" s="242"/>
      <c r="BV737" s="244"/>
    </row>
    <row r="738" customFormat="false" ht="13.8" hidden="false" customHeight="false" outlineLevel="0" collapsed="false">
      <c r="A738" s="241"/>
      <c r="B738" s="242"/>
      <c r="C738" s="242"/>
      <c r="D738" s="242"/>
      <c r="E738" s="242"/>
      <c r="F738" s="242"/>
      <c r="G738" s="244"/>
      <c r="H738" s="244"/>
      <c r="I738" s="244"/>
      <c r="J738" s="245"/>
      <c r="K738" s="244"/>
      <c r="L738" s="244"/>
      <c r="M738" s="244"/>
      <c r="N738" s="244"/>
      <c r="O738" s="244"/>
      <c r="P738" s="244"/>
      <c r="Q738" s="244"/>
      <c r="R738" s="244"/>
      <c r="S738" s="244"/>
      <c r="T738" s="246"/>
      <c r="U738" s="246"/>
      <c r="V738" s="244"/>
      <c r="W738" s="247"/>
      <c r="X738" s="248"/>
      <c r="Y738" s="244"/>
      <c r="Z738" s="244"/>
      <c r="AA738" s="244"/>
      <c r="AB738" s="244"/>
      <c r="AC738" s="249"/>
      <c r="AD738" s="249"/>
      <c r="AE738" s="244"/>
      <c r="AF738" s="244"/>
      <c r="AG738" s="244"/>
      <c r="AH738" s="244"/>
      <c r="AI738" s="244"/>
      <c r="AJ738" s="244"/>
      <c r="AK738" s="250"/>
      <c r="AL738" s="244"/>
      <c r="AM738" s="244"/>
      <c r="AN738" s="244"/>
      <c r="AO738" s="251"/>
      <c r="AP738" s="244"/>
      <c r="AQ738" s="244"/>
      <c r="AR738" s="244"/>
      <c r="AS738" s="244"/>
      <c r="AT738" s="252"/>
      <c r="AU738" s="244"/>
      <c r="AV738" s="244"/>
      <c r="AW738" s="244"/>
      <c r="AX738" s="25"/>
      <c r="AY738" s="244"/>
      <c r="AZ738" s="244"/>
      <c r="BA738" s="244"/>
      <c r="BB738" s="244"/>
      <c r="BC738" s="244"/>
      <c r="BD738" s="244"/>
      <c r="BE738" s="244"/>
      <c r="BF738" s="244"/>
      <c r="BG738" s="244"/>
      <c r="BH738" s="244"/>
      <c r="BI738" s="244"/>
      <c r="BJ738" s="242"/>
      <c r="BK738" s="242"/>
      <c r="BL738" s="244"/>
      <c r="BM738" s="244"/>
      <c r="BN738" s="244"/>
      <c r="BO738" s="244"/>
      <c r="BP738" s="244"/>
      <c r="BQ738" s="244"/>
      <c r="BR738" s="244"/>
      <c r="BS738" s="244"/>
      <c r="BT738" s="244"/>
      <c r="BU738" s="242"/>
      <c r="BV738" s="244"/>
    </row>
    <row r="739" customFormat="false" ht="13.8" hidden="false" customHeight="false" outlineLevel="0" collapsed="false">
      <c r="A739" s="241"/>
      <c r="B739" s="242"/>
      <c r="C739" s="242"/>
      <c r="D739" s="242"/>
      <c r="E739" s="242"/>
      <c r="F739" s="242"/>
      <c r="G739" s="244"/>
      <c r="H739" s="244"/>
      <c r="I739" s="244"/>
      <c r="J739" s="245"/>
      <c r="K739" s="244"/>
      <c r="L739" s="244"/>
      <c r="M739" s="244"/>
      <c r="N739" s="244"/>
      <c r="O739" s="244"/>
      <c r="P739" s="244"/>
      <c r="Q739" s="244"/>
      <c r="R739" s="244"/>
      <c r="S739" s="244"/>
      <c r="T739" s="246"/>
      <c r="U739" s="246"/>
      <c r="V739" s="244"/>
      <c r="W739" s="247"/>
      <c r="X739" s="248"/>
      <c r="Y739" s="244"/>
      <c r="Z739" s="244"/>
      <c r="AA739" s="244"/>
      <c r="AB739" s="244"/>
      <c r="AC739" s="249"/>
      <c r="AD739" s="249"/>
      <c r="AE739" s="244"/>
      <c r="AF739" s="244"/>
      <c r="AG739" s="244"/>
      <c r="AH739" s="244"/>
      <c r="AI739" s="244"/>
      <c r="AJ739" s="244"/>
      <c r="AK739" s="250"/>
      <c r="AL739" s="244"/>
      <c r="AM739" s="244"/>
      <c r="AN739" s="244"/>
      <c r="AO739" s="251"/>
      <c r="AP739" s="244"/>
      <c r="AQ739" s="244"/>
      <c r="AR739" s="244"/>
      <c r="AS739" s="244"/>
      <c r="AT739" s="252"/>
      <c r="AU739" s="244"/>
      <c r="AV739" s="244"/>
      <c r="AW739" s="244"/>
      <c r="AX739" s="25"/>
      <c r="AY739" s="244"/>
      <c r="AZ739" s="244"/>
      <c r="BA739" s="244"/>
      <c r="BB739" s="244"/>
      <c r="BC739" s="244"/>
      <c r="BD739" s="244"/>
      <c r="BE739" s="244"/>
      <c r="BF739" s="244"/>
      <c r="BG739" s="244"/>
      <c r="BH739" s="244"/>
      <c r="BI739" s="244"/>
      <c r="BJ739" s="242"/>
      <c r="BK739" s="242"/>
      <c r="BL739" s="244"/>
      <c r="BM739" s="244"/>
      <c r="BN739" s="244"/>
      <c r="BO739" s="244"/>
      <c r="BP739" s="244"/>
      <c r="BQ739" s="244"/>
      <c r="BR739" s="244"/>
      <c r="BS739" s="244"/>
      <c r="BT739" s="244"/>
      <c r="BU739" s="242"/>
      <c r="BV739" s="244"/>
    </row>
    <row r="740" customFormat="false" ht="13.8" hidden="false" customHeight="false" outlineLevel="0" collapsed="false">
      <c r="A740" s="241"/>
      <c r="B740" s="242"/>
      <c r="C740" s="242"/>
      <c r="D740" s="242"/>
      <c r="E740" s="242"/>
      <c r="F740" s="242"/>
      <c r="G740" s="244"/>
      <c r="H740" s="244"/>
      <c r="I740" s="244"/>
      <c r="J740" s="245"/>
      <c r="K740" s="244"/>
      <c r="L740" s="244"/>
      <c r="M740" s="244"/>
      <c r="N740" s="244"/>
      <c r="O740" s="244"/>
      <c r="P740" s="244"/>
      <c r="Q740" s="244"/>
      <c r="R740" s="244"/>
      <c r="S740" s="244"/>
      <c r="T740" s="246"/>
      <c r="U740" s="246"/>
      <c r="V740" s="244"/>
      <c r="W740" s="247"/>
      <c r="X740" s="248"/>
      <c r="Y740" s="244"/>
      <c r="Z740" s="244"/>
      <c r="AA740" s="244"/>
      <c r="AB740" s="244"/>
      <c r="AC740" s="249"/>
      <c r="AD740" s="249"/>
      <c r="AE740" s="244"/>
      <c r="AF740" s="244"/>
      <c r="AG740" s="244"/>
      <c r="AH740" s="244"/>
      <c r="AI740" s="244"/>
      <c r="AJ740" s="244"/>
      <c r="AK740" s="250"/>
      <c r="AL740" s="244"/>
      <c r="AM740" s="244"/>
      <c r="AN740" s="244"/>
      <c r="AO740" s="251"/>
      <c r="AP740" s="244"/>
      <c r="AQ740" s="244"/>
      <c r="AR740" s="244"/>
      <c r="AS740" s="244"/>
      <c r="AT740" s="252"/>
      <c r="AU740" s="244"/>
      <c r="AV740" s="244"/>
      <c r="AW740" s="244"/>
      <c r="AX740" s="25"/>
      <c r="AY740" s="244"/>
      <c r="AZ740" s="244"/>
      <c r="BA740" s="244"/>
      <c r="BB740" s="244"/>
      <c r="BC740" s="244"/>
      <c r="BD740" s="244"/>
      <c r="BE740" s="244"/>
      <c r="BF740" s="244"/>
      <c r="BG740" s="244"/>
      <c r="BH740" s="244"/>
      <c r="BI740" s="244"/>
      <c r="BJ740" s="242"/>
      <c r="BK740" s="242"/>
      <c r="BL740" s="244"/>
      <c r="BM740" s="244"/>
      <c r="BN740" s="244"/>
      <c r="BO740" s="244"/>
      <c r="BP740" s="244"/>
      <c r="BQ740" s="244"/>
      <c r="BR740" s="244"/>
      <c r="BS740" s="244"/>
      <c r="BT740" s="244"/>
      <c r="BU740" s="242"/>
      <c r="BV740" s="244"/>
    </row>
    <row r="741" customFormat="false" ht="13.8" hidden="false" customHeight="false" outlineLevel="0" collapsed="false">
      <c r="A741" s="241"/>
      <c r="B741" s="242"/>
      <c r="C741" s="242"/>
      <c r="D741" s="242"/>
      <c r="E741" s="242"/>
      <c r="F741" s="242"/>
      <c r="G741" s="244"/>
      <c r="H741" s="244"/>
      <c r="I741" s="244"/>
      <c r="J741" s="245"/>
      <c r="K741" s="244"/>
      <c r="L741" s="244"/>
      <c r="M741" s="244"/>
      <c r="N741" s="244"/>
      <c r="O741" s="244"/>
      <c r="P741" s="244"/>
      <c r="Q741" s="244"/>
      <c r="R741" s="244"/>
      <c r="S741" s="244"/>
      <c r="T741" s="246"/>
      <c r="U741" s="246"/>
      <c r="V741" s="244"/>
      <c r="W741" s="247"/>
      <c r="X741" s="248"/>
      <c r="Y741" s="244"/>
      <c r="Z741" s="244"/>
      <c r="AA741" s="244"/>
      <c r="AB741" s="244"/>
      <c r="AC741" s="249"/>
      <c r="AD741" s="249"/>
      <c r="AE741" s="244"/>
      <c r="AF741" s="244"/>
      <c r="AG741" s="244"/>
      <c r="AH741" s="244"/>
      <c r="AI741" s="244"/>
      <c r="AJ741" s="244"/>
      <c r="AK741" s="250"/>
      <c r="AL741" s="244"/>
      <c r="AM741" s="244"/>
      <c r="AN741" s="244"/>
      <c r="AO741" s="251"/>
      <c r="AP741" s="244"/>
      <c r="AQ741" s="244"/>
      <c r="AR741" s="244"/>
      <c r="AS741" s="244"/>
      <c r="AT741" s="252"/>
      <c r="AU741" s="244"/>
      <c r="AV741" s="244"/>
      <c r="AW741" s="244"/>
      <c r="AX741" s="25"/>
      <c r="AY741" s="244"/>
      <c r="AZ741" s="244"/>
      <c r="BA741" s="244"/>
      <c r="BB741" s="244"/>
      <c r="BC741" s="244"/>
      <c r="BD741" s="244"/>
      <c r="BE741" s="244"/>
      <c r="BF741" s="244"/>
      <c r="BG741" s="244"/>
      <c r="BH741" s="244"/>
      <c r="BI741" s="244"/>
      <c r="BJ741" s="242"/>
      <c r="BK741" s="242"/>
      <c r="BL741" s="244"/>
      <c r="BM741" s="244"/>
      <c r="BN741" s="244"/>
      <c r="BO741" s="244"/>
      <c r="BP741" s="244"/>
      <c r="BQ741" s="244"/>
      <c r="BR741" s="244"/>
      <c r="BS741" s="244"/>
      <c r="BT741" s="244"/>
      <c r="BU741" s="242"/>
      <c r="BV741" s="244"/>
    </row>
    <row r="742" customFormat="false" ht="13.8" hidden="false" customHeight="false" outlineLevel="0" collapsed="false">
      <c r="A742" s="241"/>
      <c r="B742" s="242"/>
      <c r="C742" s="242"/>
      <c r="D742" s="242"/>
      <c r="E742" s="242"/>
      <c r="F742" s="242"/>
      <c r="G742" s="244"/>
      <c r="H742" s="244"/>
      <c r="I742" s="244"/>
      <c r="J742" s="245"/>
      <c r="K742" s="244"/>
      <c r="L742" s="244"/>
      <c r="M742" s="244"/>
      <c r="N742" s="244"/>
      <c r="O742" s="244"/>
      <c r="P742" s="244"/>
      <c r="Q742" s="244"/>
      <c r="R742" s="244"/>
      <c r="S742" s="244"/>
      <c r="T742" s="246"/>
      <c r="U742" s="246"/>
      <c r="V742" s="244"/>
      <c r="W742" s="247"/>
      <c r="X742" s="248"/>
      <c r="Y742" s="244"/>
      <c r="Z742" s="244"/>
      <c r="AA742" s="244"/>
      <c r="AB742" s="244"/>
      <c r="AC742" s="249"/>
      <c r="AD742" s="249"/>
      <c r="AE742" s="244"/>
      <c r="AF742" s="244"/>
      <c r="AG742" s="244"/>
      <c r="AH742" s="244"/>
      <c r="AI742" s="244"/>
      <c r="AJ742" s="244"/>
      <c r="AK742" s="250"/>
      <c r="AL742" s="244"/>
      <c r="AM742" s="244"/>
      <c r="AN742" s="244"/>
      <c r="AO742" s="251"/>
      <c r="AP742" s="244"/>
      <c r="AQ742" s="244"/>
      <c r="AR742" s="244"/>
      <c r="AS742" s="244"/>
      <c r="AT742" s="252"/>
      <c r="AU742" s="244"/>
      <c r="AV742" s="244"/>
      <c r="AW742" s="244"/>
      <c r="AX742" s="25"/>
      <c r="AY742" s="244"/>
      <c r="AZ742" s="244"/>
      <c r="BA742" s="244"/>
      <c r="BB742" s="244"/>
      <c r="BC742" s="244"/>
      <c r="BD742" s="244"/>
      <c r="BE742" s="244"/>
      <c r="BF742" s="244"/>
      <c r="BG742" s="244"/>
      <c r="BH742" s="244"/>
      <c r="BI742" s="244"/>
      <c r="BJ742" s="242"/>
      <c r="BK742" s="242"/>
      <c r="BL742" s="244"/>
      <c r="BM742" s="244"/>
      <c r="BN742" s="244"/>
      <c r="BO742" s="244"/>
      <c r="BP742" s="244"/>
      <c r="BQ742" s="244"/>
      <c r="BR742" s="244"/>
      <c r="BS742" s="244"/>
      <c r="BT742" s="244"/>
      <c r="BU742" s="242"/>
      <c r="BV742" s="244"/>
    </row>
    <row r="743" customFormat="false" ht="13.8" hidden="false" customHeight="false" outlineLevel="0" collapsed="false">
      <c r="A743" s="241"/>
      <c r="B743" s="242"/>
      <c r="C743" s="242"/>
      <c r="D743" s="242"/>
      <c r="E743" s="242"/>
      <c r="F743" s="242"/>
      <c r="G743" s="244"/>
      <c r="H743" s="244"/>
      <c r="I743" s="244"/>
      <c r="J743" s="245"/>
      <c r="K743" s="244"/>
      <c r="L743" s="244"/>
      <c r="M743" s="244"/>
      <c r="N743" s="244"/>
      <c r="O743" s="244"/>
      <c r="P743" s="244"/>
      <c r="Q743" s="244"/>
      <c r="R743" s="244"/>
      <c r="S743" s="244"/>
      <c r="T743" s="246"/>
      <c r="U743" s="246"/>
      <c r="V743" s="244"/>
      <c r="W743" s="247"/>
      <c r="X743" s="248"/>
      <c r="Y743" s="244"/>
      <c r="Z743" s="244"/>
      <c r="AA743" s="244"/>
      <c r="AB743" s="244"/>
      <c r="AC743" s="249"/>
      <c r="AD743" s="249"/>
      <c r="AE743" s="244"/>
      <c r="AF743" s="244"/>
      <c r="AG743" s="244"/>
      <c r="AH743" s="244"/>
      <c r="AI743" s="244"/>
      <c r="AJ743" s="244"/>
      <c r="AK743" s="250"/>
      <c r="AL743" s="244"/>
      <c r="AM743" s="244"/>
      <c r="AN743" s="244"/>
      <c r="AO743" s="251"/>
      <c r="AP743" s="244"/>
      <c r="AQ743" s="244"/>
      <c r="AR743" s="244"/>
      <c r="AS743" s="244"/>
      <c r="AT743" s="252"/>
      <c r="AU743" s="244"/>
      <c r="AV743" s="244"/>
      <c r="AW743" s="244"/>
      <c r="AX743" s="25"/>
      <c r="AY743" s="244"/>
      <c r="AZ743" s="244"/>
      <c r="BA743" s="244"/>
      <c r="BB743" s="244"/>
      <c r="BC743" s="244"/>
      <c r="BD743" s="244"/>
      <c r="BE743" s="244"/>
      <c r="BF743" s="244"/>
      <c r="BG743" s="244"/>
      <c r="BH743" s="244"/>
      <c r="BI743" s="244"/>
      <c r="BJ743" s="242"/>
      <c r="BK743" s="242"/>
      <c r="BL743" s="244"/>
      <c r="BM743" s="244"/>
      <c r="BN743" s="244"/>
      <c r="BO743" s="244"/>
      <c r="BP743" s="244"/>
      <c r="BQ743" s="244"/>
      <c r="BR743" s="244"/>
      <c r="BS743" s="244"/>
      <c r="BT743" s="244"/>
      <c r="BU743" s="242"/>
      <c r="BV743" s="244"/>
    </row>
    <row r="744" customFormat="false" ht="13.8" hidden="false" customHeight="false" outlineLevel="0" collapsed="false">
      <c r="A744" s="241"/>
      <c r="B744" s="242"/>
      <c r="C744" s="242"/>
      <c r="D744" s="242"/>
      <c r="E744" s="242"/>
      <c r="F744" s="242"/>
      <c r="G744" s="244"/>
      <c r="H744" s="244"/>
      <c r="I744" s="244"/>
      <c r="J744" s="245"/>
      <c r="K744" s="244"/>
      <c r="L744" s="244"/>
      <c r="M744" s="244"/>
      <c r="N744" s="244"/>
      <c r="O744" s="244"/>
      <c r="P744" s="244"/>
      <c r="Q744" s="244"/>
      <c r="R744" s="244"/>
      <c r="S744" s="244"/>
      <c r="T744" s="246"/>
      <c r="U744" s="246"/>
      <c r="V744" s="244"/>
      <c r="W744" s="247"/>
      <c r="X744" s="248"/>
      <c r="Y744" s="244"/>
      <c r="Z744" s="244"/>
      <c r="AA744" s="244"/>
      <c r="AB744" s="244"/>
      <c r="AC744" s="249"/>
      <c r="AD744" s="249"/>
      <c r="AE744" s="244"/>
      <c r="AF744" s="244"/>
      <c r="AG744" s="244"/>
      <c r="AH744" s="244"/>
      <c r="AI744" s="244"/>
      <c r="AJ744" s="244"/>
      <c r="AK744" s="250"/>
      <c r="AL744" s="244"/>
      <c r="AM744" s="244"/>
      <c r="AN744" s="244"/>
      <c r="AO744" s="251"/>
      <c r="AP744" s="244"/>
      <c r="AQ744" s="244"/>
      <c r="AR744" s="244"/>
      <c r="AS744" s="244"/>
      <c r="AT744" s="252"/>
      <c r="AU744" s="244"/>
      <c r="AV744" s="244"/>
      <c r="AW744" s="244"/>
      <c r="AX744" s="25"/>
      <c r="AY744" s="244"/>
      <c r="AZ744" s="244"/>
      <c r="BA744" s="244"/>
      <c r="BB744" s="244"/>
      <c r="BC744" s="244"/>
      <c r="BD744" s="244"/>
      <c r="BE744" s="244"/>
      <c r="BF744" s="244"/>
      <c r="BG744" s="244"/>
      <c r="BH744" s="244"/>
      <c r="BI744" s="244"/>
      <c r="BJ744" s="242"/>
      <c r="BK744" s="242"/>
      <c r="BL744" s="244"/>
      <c r="BM744" s="244"/>
      <c r="BN744" s="244"/>
      <c r="BO744" s="244"/>
      <c r="BP744" s="244"/>
      <c r="BQ744" s="244"/>
      <c r="BR744" s="244"/>
      <c r="BS744" s="244"/>
      <c r="BT744" s="244"/>
      <c r="BU744" s="242"/>
      <c r="BV744" s="244"/>
    </row>
    <row r="745" customFormat="false" ht="13.8" hidden="false" customHeight="false" outlineLevel="0" collapsed="false">
      <c r="A745" s="241"/>
      <c r="B745" s="242"/>
      <c r="C745" s="242"/>
      <c r="D745" s="242"/>
      <c r="E745" s="242"/>
      <c r="F745" s="242"/>
      <c r="G745" s="244"/>
      <c r="H745" s="244"/>
      <c r="I745" s="244"/>
      <c r="J745" s="245"/>
      <c r="K745" s="244"/>
      <c r="L745" s="244"/>
      <c r="M745" s="244"/>
      <c r="N745" s="244"/>
      <c r="O745" s="244"/>
      <c r="P745" s="244"/>
      <c r="Q745" s="244"/>
      <c r="R745" s="244"/>
      <c r="S745" s="244"/>
      <c r="T745" s="246"/>
      <c r="U745" s="246"/>
      <c r="V745" s="244"/>
      <c r="W745" s="247"/>
      <c r="X745" s="248"/>
      <c r="Y745" s="244"/>
      <c r="Z745" s="244"/>
      <c r="AA745" s="244"/>
      <c r="AB745" s="244"/>
      <c r="AC745" s="249"/>
      <c r="AD745" s="249"/>
      <c r="AE745" s="244"/>
      <c r="AF745" s="244"/>
      <c r="AG745" s="244"/>
      <c r="AH745" s="244"/>
      <c r="AI745" s="244"/>
      <c r="AJ745" s="244"/>
      <c r="AK745" s="250"/>
      <c r="AL745" s="244"/>
      <c r="AM745" s="244"/>
      <c r="AN745" s="244"/>
      <c r="AO745" s="251"/>
      <c r="AP745" s="244"/>
      <c r="AQ745" s="244"/>
      <c r="AR745" s="244"/>
      <c r="AS745" s="244"/>
      <c r="AT745" s="252"/>
      <c r="AU745" s="244"/>
      <c r="AV745" s="244"/>
      <c r="AW745" s="244"/>
      <c r="AX745" s="25"/>
      <c r="AY745" s="244"/>
      <c r="AZ745" s="244"/>
      <c r="BA745" s="244"/>
      <c r="BB745" s="244"/>
      <c r="BC745" s="244"/>
      <c r="BD745" s="244"/>
      <c r="BE745" s="244"/>
      <c r="BF745" s="244"/>
      <c r="BG745" s="244"/>
      <c r="BH745" s="244"/>
      <c r="BI745" s="244"/>
      <c r="BJ745" s="242"/>
      <c r="BK745" s="242"/>
      <c r="BL745" s="244"/>
      <c r="BM745" s="244"/>
      <c r="BN745" s="244"/>
      <c r="BO745" s="244"/>
      <c r="BP745" s="244"/>
      <c r="BQ745" s="244"/>
      <c r="BR745" s="244"/>
      <c r="BS745" s="244"/>
      <c r="BT745" s="244"/>
      <c r="BU745" s="242"/>
      <c r="BV745" s="244"/>
    </row>
    <row r="746" customFormat="false" ht="13.8" hidden="false" customHeight="false" outlineLevel="0" collapsed="false">
      <c r="A746" s="241"/>
      <c r="B746" s="242"/>
      <c r="C746" s="242"/>
      <c r="D746" s="242"/>
      <c r="E746" s="242"/>
      <c r="F746" s="242"/>
      <c r="G746" s="244"/>
      <c r="H746" s="244"/>
      <c r="I746" s="244"/>
      <c r="J746" s="245"/>
      <c r="K746" s="244"/>
      <c r="L746" s="244"/>
      <c r="M746" s="244"/>
      <c r="N746" s="244"/>
      <c r="O746" s="244"/>
      <c r="P746" s="244"/>
      <c r="Q746" s="244"/>
      <c r="R746" s="244"/>
      <c r="S746" s="244"/>
      <c r="T746" s="246"/>
      <c r="U746" s="246"/>
      <c r="V746" s="244"/>
      <c r="W746" s="247"/>
      <c r="X746" s="248"/>
      <c r="Y746" s="244"/>
      <c r="Z746" s="244"/>
      <c r="AA746" s="244"/>
      <c r="AB746" s="244"/>
      <c r="AC746" s="249"/>
      <c r="AD746" s="249"/>
      <c r="AE746" s="244"/>
      <c r="AF746" s="244"/>
      <c r="AG746" s="244"/>
      <c r="AH746" s="244"/>
      <c r="AI746" s="244"/>
      <c r="AJ746" s="244"/>
      <c r="AK746" s="250"/>
      <c r="AL746" s="244"/>
      <c r="AM746" s="244"/>
      <c r="AN746" s="244"/>
      <c r="AO746" s="251"/>
      <c r="AP746" s="244"/>
      <c r="AQ746" s="244"/>
      <c r="AR746" s="244"/>
      <c r="AS746" s="244"/>
      <c r="AT746" s="252"/>
      <c r="AU746" s="244"/>
      <c r="AV746" s="244"/>
      <c r="AW746" s="244"/>
      <c r="AX746" s="25"/>
      <c r="AY746" s="244"/>
      <c r="AZ746" s="244"/>
      <c r="BA746" s="244"/>
      <c r="BB746" s="244"/>
      <c r="BC746" s="244"/>
      <c r="BD746" s="244"/>
      <c r="BE746" s="244"/>
      <c r="BF746" s="244"/>
      <c r="BG746" s="244"/>
      <c r="BH746" s="244"/>
      <c r="BI746" s="244"/>
      <c r="BJ746" s="242"/>
      <c r="BK746" s="242"/>
      <c r="BL746" s="244"/>
      <c r="BM746" s="244"/>
      <c r="BN746" s="244"/>
      <c r="BO746" s="244"/>
      <c r="BP746" s="244"/>
      <c r="BQ746" s="244"/>
      <c r="BR746" s="244"/>
      <c r="BS746" s="244"/>
      <c r="BT746" s="244"/>
      <c r="BU746" s="242"/>
      <c r="BV746" s="244"/>
    </row>
    <row r="747" customFormat="false" ht="13.8" hidden="false" customHeight="false" outlineLevel="0" collapsed="false">
      <c r="A747" s="241"/>
      <c r="B747" s="242"/>
      <c r="C747" s="242"/>
      <c r="D747" s="242"/>
      <c r="E747" s="242"/>
      <c r="F747" s="242"/>
      <c r="G747" s="244"/>
      <c r="H747" s="244"/>
      <c r="I747" s="244"/>
      <c r="J747" s="245"/>
      <c r="K747" s="244"/>
      <c r="L747" s="244"/>
      <c r="M747" s="244"/>
      <c r="N747" s="244"/>
      <c r="O747" s="244"/>
      <c r="P747" s="244"/>
      <c r="Q747" s="244"/>
      <c r="R747" s="244"/>
      <c r="S747" s="244"/>
      <c r="T747" s="246"/>
      <c r="U747" s="246"/>
      <c r="V747" s="244"/>
      <c r="W747" s="247"/>
      <c r="X747" s="248"/>
      <c r="Y747" s="244"/>
      <c r="Z747" s="244"/>
      <c r="AA747" s="244"/>
      <c r="AB747" s="244"/>
      <c r="AC747" s="249"/>
      <c r="AD747" s="249"/>
      <c r="AE747" s="244"/>
      <c r="AF747" s="244"/>
      <c r="AG747" s="244"/>
      <c r="AH747" s="244"/>
      <c r="AI747" s="244"/>
      <c r="AJ747" s="244"/>
      <c r="AK747" s="250"/>
      <c r="AL747" s="244"/>
      <c r="AM747" s="244"/>
      <c r="AN747" s="244"/>
      <c r="AO747" s="251"/>
      <c r="AP747" s="244"/>
      <c r="AQ747" s="244"/>
      <c r="AR747" s="244"/>
      <c r="AS747" s="244"/>
      <c r="AT747" s="252"/>
      <c r="AU747" s="244"/>
      <c r="AV747" s="244"/>
      <c r="AW747" s="244"/>
      <c r="AX747" s="25"/>
      <c r="AY747" s="244"/>
      <c r="AZ747" s="244"/>
      <c r="BA747" s="244"/>
      <c r="BB747" s="244"/>
      <c r="BC747" s="244"/>
      <c r="BD747" s="244"/>
      <c r="BE747" s="244"/>
      <c r="BF747" s="244"/>
      <c r="BG747" s="244"/>
      <c r="BH747" s="244"/>
      <c r="BI747" s="244"/>
      <c r="BJ747" s="242"/>
      <c r="BK747" s="242"/>
      <c r="BL747" s="244"/>
      <c r="BM747" s="244"/>
      <c r="BN747" s="244"/>
      <c r="BO747" s="244"/>
      <c r="BP747" s="244"/>
      <c r="BQ747" s="244"/>
      <c r="BR747" s="244"/>
      <c r="BS747" s="244"/>
      <c r="BT747" s="244"/>
      <c r="BU747" s="242"/>
      <c r="BV747" s="244"/>
    </row>
    <row r="748" customFormat="false" ht="13.8" hidden="false" customHeight="false" outlineLevel="0" collapsed="false">
      <c r="A748" s="241"/>
      <c r="B748" s="242"/>
      <c r="C748" s="242"/>
      <c r="D748" s="242"/>
      <c r="E748" s="242"/>
      <c r="F748" s="242"/>
      <c r="G748" s="244"/>
      <c r="H748" s="244"/>
      <c r="I748" s="244"/>
      <c r="J748" s="245"/>
      <c r="K748" s="244"/>
      <c r="L748" s="244"/>
      <c r="M748" s="244"/>
      <c r="N748" s="244"/>
      <c r="O748" s="244"/>
      <c r="P748" s="244"/>
      <c r="Q748" s="244"/>
      <c r="R748" s="244"/>
      <c r="S748" s="244"/>
      <c r="T748" s="246"/>
      <c r="U748" s="246"/>
      <c r="V748" s="244"/>
      <c r="W748" s="247"/>
      <c r="X748" s="248"/>
      <c r="Y748" s="244"/>
      <c r="Z748" s="244"/>
      <c r="AA748" s="244"/>
      <c r="AB748" s="244"/>
      <c r="AC748" s="249"/>
      <c r="AD748" s="249"/>
      <c r="AE748" s="244"/>
      <c r="AF748" s="244"/>
      <c r="AG748" s="244"/>
      <c r="AH748" s="244"/>
      <c r="AI748" s="244"/>
      <c r="AJ748" s="244"/>
      <c r="AK748" s="250"/>
      <c r="AL748" s="244"/>
      <c r="AM748" s="244"/>
      <c r="AN748" s="244"/>
      <c r="AO748" s="251"/>
      <c r="AP748" s="244"/>
      <c r="AQ748" s="244"/>
      <c r="AR748" s="244"/>
      <c r="AS748" s="244"/>
      <c r="AT748" s="252"/>
      <c r="AU748" s="244"/>
      <c r="AV748" s="244"/>
      <c r="AW748" s="244"/>
      <c r="AX748" s="25"/>
      <c r="AY748" s="244"/>
      <c r="AZ748" s="244"/>
      <c r="BA748" s="244"/>
      <c r="BB748" s="244"/>
      <c r="BC748" s="244"/>
      <c r="BD748" s="244"/>
      <c r="BE748" s="244"/>
      <c r="BF748" s="244"/>
      <c r="BG748" s="244"/>
      <c r="BH748" s="244"/>
      <c r="BI748" s="244"/>
      <c r="BJ748" s="242"/>
      <c r="BK748" s="242"/>
      <c r="BL748" s="244"/>
      <c r="BM748" s="244"/>
      <c r="BN748" s="244"/>
      <c r="BO748" s="244"/>
      <c r="BP748" s="244"/>
      <c r="BQ748" s="244"/>
      <c r="BR748" s="244"/>
      <c r="BS748" s="244"/>
      <c r="BT748" s="244"/>
      <c r="BU748" s="242"/>
      <c r="BV748" s="244"/>
    </row>
    <row r="749" customFormat="false" ht="13.8" hidden="false" customHeight="false" outlineLevel="0" collapsed="false">
      <c r="A749" s="241"/>
      <c r="B749" s="242"/>
      <c r="C749" s="242"/>
      <c r="D749" s="242"/>
      <c r="E749" s="242"/>
      <c r="F749" s="242"/>
      <c r="G749" s="244"/>
      <c r="H749" s="244"/>
      <c r="I749" s="244"/>
      <c r="J749" s="245"/>
      <c r="K749" s="244"/>
      <c r="L749" s="244"/>
      <c r="M749" s="244"/>
      <c r="N749" s="244"/>
      <c r="O749" s="244"/>
      <c r="P749" s="244"/>
      <c r="Q749" s="244"/>
      <c r="R749" s="244"/>
      <c r="S749" s="244"/>
      <c r="T749" s="246"/>
      <c r="U749" s="246"/>
      <c r="V749" s="244"/>
      <c r="W749" s="247"/>
      <c r="X749" s="248"/>
      <c r="Y749" s="244"/>
      <c r="Z749" s="244"/>
      <c r="AA749" s="244"/>
      <c r="AB749" s="244"/>
      <c r="AC749" s="249"/>
      <c r="AD749" s="249"/>
      <c r="AE749" s="244"/>
      <c r="AF749" s="244"/>
      <c r="AG749" s="244"/>
      <c r="AH749" s="244"/>
      <c r="AI749" s="244"/>
      <c r="AJ749" s="244"/>
      <c r="AK749" s="250"/>
      <c r="AL749" s="244"/>
      <c r="AM749" s="244"/>
      <c r="AN749" s="244"/>
      <c r="AO749" s="251"/>
      <c r="AP749" s="244"/>
      <c r="AQ749" s="244"/>
      <c r="AR749" s="244"/>
      <c r="AS749" s="244"/>
      <c r="AT749" s="252"/>
      <c r="AU749" s="244"/>
      <c r="AV749" s="244"/>
      <c r="AW749" s="244"/>
      <c r="AX749" s="25"/>
      <c r="AY749" s="244"/>
      <c r="AZ749" s="244"/>
      <c r="BA749" s="244"/>
      <c r="BB749" s="244"/>
      <c r="BC749" s="244"/>
      <c r="BD749" s="244"/>
      <c r="BE749" s="244"/>
      <c r="BF749" s="244"/>
      <c r="BG749" s="244"/>
      <c r="BH749" s="244"/>
      <c r="BI749" s="244"/>
      <c r="BJ749" s="242"/>
      <c r="BK749" s="242"/>
      <c r="BL749" s="244"/>
      <c r="BM749" s="244"/>
      <c r="BN749" s="244"/>
      <c r="BO749" s="244"/>
      <c r="BP749" s="244"/>
      <c r="BQ749" s="244"/>
      <c r="BR749" s="244"/>
      <c r="BS749" s="244"/>
      <c r="BT749" s="244"/>
      <c r="BU749" s="242"/>
      <c r="BV749" s="244"/>
    </row>
    <row r="750" customFormat="false" ht="13.8" hidden="false" customHeight="false" outlineLevel="0" collapsed="false">
      <c r="A750" s="241"/>
      <c r="B750" s="242"/>
      <c r="C750" s="242"/>
      <c r="D750" s="242"/>
      <c r="E750" s="242"/>
      <c r="F750" s="242"/>
      <c r="G750" s="244"/>
      <c r="H750" s="244"/>
      <c r="I750" s="244"/>
      <c r="J750" s="245"/>
      <c r="K750" s="244"/>
      <c r="L750" s="244"/>
      <c r="M750" s="244"/>
      <c r="N750" s="244"/>
      <c r="O750" s="244"/>
      <c r="P750" s="244"/>
      <c r="Q750" s="244"/>
      <c r="R750" s="244"/>
      <c r="S750" s="244"/>
      <c r="T750" s="246"/>
      <c r="U750" s="246"/>
      <c r="V750" s="244"/>
      <c r="W750" s="247"/>
      <c r="X750" s="248"/>
      <c r="Y750" s="244"/>
      <c r="Z750" s="244"/>
      <c r="AA750" s="244"/>
      <c r="AB750" s="244"/>
      <c r="AC750" s="249"/>
      <c r="AD750" s="249"/>
      <c r="AE750" s="244"/>
      <c r="AF750" s="244"/>
      <c r="AG750" s="244"/>
      <c r="AH750" s="244"/>
      <c r="AI750" s="244"/>
      <c r="AJ750" s="244"/>
      <c r="AK750" s="250"/>
      <c r="AL750" s="244"/>
      <c r="AM750" s="244"/>
      <c r="AN750" s="244"/>
      <c r="AO750" s="251"/>
      <c r="AP750" s="244"/>
      <c r="AQ750" s="244"/>
      <c r="AR750" s="244"/>
      <c r="AS750" s="244"/>
      <c r="AT750" s="252"/>
      <c r="AU750" s="244"/>
      <c r="AV750" s="244"/>
      <c r="AW750" s="244"/>
      <c r="AX750" s="25"/>
      <c r="AY750" s="244"/>
      <c r="AZ750" s="244"/>
      <c r="BA750" s="244"/>
      <c r="BB750" s="244"/>
      <c r="BC750" s="244"/>
      <c r="BD750" s="244"/>
      <c r="BE750" s="244"/>
      <c r="BF750" s="244"/>
      <c r="BG750" s="244"/>
      <c r="BH750" s="244"/>
      <c r="BI750" s="244"/>
      <c r="BJ750" s="242"/>
      <c r="BK750" s="242"/>
      <c r="BL750" s="244"/>
      <c r="BM750" s="244"/>
      <c r="BN750" s="244"/>
      <c r="BO750" s="244"/>
      <c r="BP750" s="244"/>
      <c r="BQ750" s="244"/>
      <c r="BR750" s="244"/>
      <c r="BS750" s="244"/>
      <c r="BT750" s="244"/>
      <c r="BU750" s="242"/>
      <c r="BV750" s="244"/>
    </row>
    <row r="751" customFormat="false" ht="13.8" hidden="false" customHeight="false" outlineLevel="0" collapsed="false">
      <c r="A751" s="241"/>
      <c r="B751" s="242"/>
      <c r="C751" s="242"/>
      <c r="D751" s="242"/>
      <c r="E751" s="242"/>
      <c r="F751" s="242"/>
      <c r="G751" s="244"/>
      <c r="H751" s="244"/>
      <c r="I751" s="244"/>
      <c r="J751" s="245"/>
      <c r="K751" s="244"/>
      <c r="L751" s="244"/>
      <c r="M751" s="244"/>
      <c r="N751" s="244"/>
      <c r="O751" s="244"/>
      <c r="P751" s="244"/>
      <c r="Q751" s="244"/>
      <c r="R751" s="244"/>
      <c r="S751" s="244"/>
      <c r="T751" s="246"/>
      <c r="U751" s="246"/>
      <c r="V751" s="244"/>
      <c r="W751" s="247"/>
      <c r="X751" s="248"/>
      <c r="Y751" s="244"/>
      <c r="Z751" s="244"/>
      <c r="AA751" s="244"/>
      <c r="AB751" s="244"/>
      <c r="AC751" s="249"/>
      <c r="AD751" s="249"/>
      <c r="AE751" s="244"/>
      <c r="AF751" s="244"/>
      <c r="AG751" s="244"/>
      <c r="AH751" s="244"/>
      <c r="AI751" s="244"/>
      <c r="AJ751" s="244"/>
      <c r="AK751" s="250"/>
      <c r="AL751" s="244"/>
      <c r="AM751" s="244"/>
      <c r="AN751" s="244"/>
      <c r="AO751" s="251"/>
      <c r="AP751" s="244"/>
      <c r="AQ751" s="244"/>
      <c r="AR751" s="244"/>
      <c r="AS751" s="244"/>
      <c r="AT751" s="252"/>
      <c r="AU751" s="244"/>
      <c r="AV751" s="244"/>
      <c r="AW751" s="244"/>
      <c r="AX751" s="25"/>
      <c r="AY751" s="244"/>
      <c r="AZ751" s="244"/>
      <c r="BA751" s="244"/>
      <c r="BB751" s="244"/>
      <c r="BC751" s="244"/>
      <c r="BD751" s="244"/>
      <c r="BE751" s="244"/>
      <c r="BF751" s="244"/>
      <c r="BG751" s="244"/>
      <c r="BH751" s="244"/>
      <c r="BI751" s="244"/>
      <c r="BJ751" s="242"/>
      <c r="BK751" s="242"/>
      <c r="BL751" s="244"/>
      <c r="BM751" s="244"/>
      <c r="BN751" s="244"/>
      <c r="BO751" s="244"/>
      <c r="BP751" s="244"/>
      <c r="BQ751" s="244"/>
      <c r="BR751" s="244"/>
      <c r="BS751" s="244"/>
      <c r="BT751" s="244"/>
      <c r="BU751" s="242"/>
      <c r="BV751" s="244"/>
    </row>
    <row r="752" customFormat="false" ht="13.8" hidden="false" customHeight="false" outlineLevel="0" collapsed="false">
      <c r="A752" s="241"/>
      <c r="B752" s="242"/>
      <c r="C752" s="242"/>
      <c r="D752" s="242"/>
      <c r="E752" s="242"/>
      <c r="F752" s="242"/>
      <c r="G752" s="244"/>
      <c r="H752" s="244"/>
      <c r="I752" s="244"/>
      <c r="J752" s="245"/>
      <c r="K752" s="244"/>
      <c r="L752" s="244"/>
      <c r="M752" s="244"/>
      <c r="N752" s="244"/>
      <c r="O752" s="244"/>
      <c r="P752" s="244"/>
      <c r="Q752" s="244"/>
      <c r="R752" s="244"/>
      <c r="S752" s="244"/>
      <c r="T752" s="246"/>
      <c r="U752" s="246"/>
      <c r="V752" s="244"/>
      <c r="W752" s="247"/>
      <c r="X752" s="248"/>
      <c r="Y752" s="244"/>
      <c r="Z752" s="244"/>
      <c r="AA752" s="244"/>
      <c r="AB752" s="244"/>
      <c r="AC752" s="249"/>
      <c r="AD752" s="249"/>
      <c r="AE752" s="244"/>
      <c r="AF752" s="244"/>
      <c r="AG752" s="244"/>
      <c r="AH752" s="244"/>
      <c r="AI752" s="244"/>
      <c r="AJ752" s="244"/>
      <c r="AK752" s="250"/>
      <c r="AL752" s="244"/>
      <c r="AM752" s="244"/>
      <c r="AN752" s="244"/>
      <c r="AO752" s="251"/>
      <c r="AP752" s="244"/>
      <c r="AQ752" s="244"/>
      <c r="AR752" s="244"/>
      <c r="AS752" s="244"/>
      <c r="AT752" s="252"/>
      <c r="AU752" s="244"/>
      <c r="AV752" s="244"/>
      <c r="AW752" s="244"/>
      <c r="AX752" s="25"/>
      <c r="AY752" s="244"/>
      <c r="AZ752" s="244"/>
      <c r="BA752" s="244"/>
      <c r="BB752" s="244"/>
      <c r="BC752" s="244"/>
      <c r="BD752" s="244"/>
      <c r="BE752" s="244"/>
      <c r="BF752" s="244"/>
      <c r="BG752" s="244"/>
      <c r="BH752" s="244"/>
      <c r="BI752" s="244"/>
      <c r="BJ752" s="242"/>
      <c r="BK752" s="242"/>
      <c r="BL752" s="244"/>
      <c r="BM752" s="244"/>
      <c r="BN752" s="244"/>
      <c r="BO752" s="244"/>
      <c r="BP752" s="244"/>
      <c r="BQ752" s="244"/>
      <c r="BR752" s="244"/>
      <c r="BS752" s="244"/>
      <c r="BT752" s="244"/>
      <c r="BU752" s="242"/>
      <c r="BV752" s="244"/>
    </row>
    <row r="753" customFormat="false" ht="13.8" hidden="false" customHeight="false" outlineLevel="0" collapsed="false">
      <c r="A753" s="241"/>
      <c r="B753" s="242"/>
      <c r="C753" s="242"/>
      <c r="D753" s="242"/>
      <c r="E753" s="242"/>
      <c r="F753" s="242"/>
      <c r="G753" s="244"/>
      <c r="H753" s="244"/>
      <c r="I753" s="244"/>
      <c r="J753" s="245"/>
      <c r="K753" s="244"/>
      <c r="L753" s="244"/>
      <c r="M753" s="244"/>
      <c r="N753" s="244"/>
      <c r="O753" s="244"/>
      <c r="P753" s="244"/>
      <c r="Q753" s="244"/>
      <c r="R753" s="244"/>
      <c r="S753" s="244"/>
      <c r="T753" s="246"/>
      <c r="U753" s="246"/>
      <c r="V753" s="244"/>
      <c r="W753" s="247"/>
      <c r="X753" s="248"/>
      <c r="Y753" s="244"/>
      <c r="Z753" s="244"/>
      <c r="AA753" s="244"/>
      <c r="AB753" s="244"/>
      <c r="AC753" s="249"/>
      <c r="AD753" s="249"/>
      <c r="AE753" s="244"/>
      <c r="AF753" s="244"/>
      <c r="AG753" s="244"/>
      <c r="AH753" s="244"/>
      <c r="AI753" s="244"/>
      <c r="AJ753" s="244"/>
      <c r="AK753" s="250"/>
      <c r="AL753" s="244"/>
      <c r="AM753" s="244"/>
      <c r="AN753" s="244"/>
      <c r="AO753" s="251"/>
      <c r="AP753" s="244"/>
      <c r="AQ753" s="244"/>
      <c r="AR753" s="244"/>
      <c r="AS753" s="244"/>
      <c r="AT753" s="252"/>
      <c r="AU753" s="244"/>
      <c r="AV753" s="244"/>
      <c r="AW753" s="244"/>
      <c r="AX753" s="25"/>
      <c r="AY753" s="244"/>
      <c r="AZ753" s="244"/>
      <c r="BA753" s="244"/>
      <c r="BB753" s="244"/>
      <c r="BC753" s="244"/>
      <c r="BD753" s="244"/>
      <c r="BE753" s="244"/>
      <c r="BF753" s="244"/>
      <c r="BG753" s="244"/>
      <c r="BH753" s="244"/>
      <c r="BI753" s="244"/>
      <c r="BJ753" s="242"/>
      <c r="BK753" s="242"/>
      <c r="BL753" s="244"/>
      <c r="BM753" s="244"/>
      <c r="BN753" s="244"/>
      <c r="BO753" s="244"/>
      <c r="BP753" s="244"/>
      <c r="BQ753" s="244"/>
      <c r="BR753" s="244"/>
      <c r="BS753" s="244"/>
      <c r="BT753" s="244"/>
      <c r="BU753" s="242"/>
      <c r="BV753" s="244"/>
    </row>
    <row r="754" customFormat="false" ht="13.8" hidden="false" customHeight="false" outlineLevel="0" collapsed="false">
      <c r="A754" s="241"/>
      <c r="B754" s="242"/>
      <c r="C754" s="242"/>
      <c r="D754" s="242"/>
      <c r="E754" s="242"/>
      <c r="F754" s="242"/>
      <c r="G754" s="244"/>
      <c r="H754" s="244"/>
      <c r="I754" s="244"/>
      <c r="J754" s="245"/>
      <c r="K754" s="244"/>
      <c r="L754" s="244"/>
      <c r="M754" s="244"/>
      <c r="N754" s="244"/>
      <c r="O754" s="244"/>
      <c r="P754" s="244"/>
      <c r="Q754" s="244"/>
      <c r="R754" s="244"/>
      <c r="S754" s="244"/>
      <c r="T754" s="246"/>
      <c r="U754" s="246"/>
      <c r="V754" s="244"/>
      <c r="W754" s="247"/>
      <c r="X754" s="248"/>
      <c r="Y754" s="244"/>
      <c r="Z754" s="244"/>
      <c r="AA754" s="244"/>
      <c r="AB754" s="244"/>
      <c r="AC754" s="249"/>
      <c r="AD754" s="249"/>
      <c r="AE754" s="244"/>
      <c r="AF754" s="244"/>
      <c r="AG754" s="244"/>
      <c r="AH754" s="244"/>
      <c r="AI754" s="244"/>
      <c r="AJ754" s="244"/>
      <c r="AK754" s="250"/>
      <c r="AL754" s="244"/>
      <c r="AM754" s="244"/>
      <c r="AN754" s="244"/>
      <c r="AO754" s="251"/>
      <c r="AP754" s="244"/>
      <c r="AQ754" s="244"/>
      <c r="AR754" s="244"/>
      <c r="AS754" s="244"/>
      <c r="AT754" s="252"/>
      <c r="AU754" s="244"/>
      <c r="AV754" s="244"/>
      <c r="AW754" s="244"/>
      <c r="AX754" s="25"/>
      <c r="AY754" s="244"/>
      <c r="AZ754" s="244"/>
      <c r="BA754" s="244"/>
      <c r="BB754" s="244"/>
      <c r="BC754" s="244"/>
      <c r="BD754" s="244"/>
      <c r="BE754" s="244"/>
      <c r="BF754" s="244"/>
      <c r="BG754" s="244"/>
      <c r="BH754" s="244"/>
      <c r="BI754" s="244"/>
      <c r="BJ754" s="242"/>
      <c r="BK754" s="242"/>
      <c r="BL754" s="244"/>
      <c r="BM754" s="244"/>
      <c r="BN754" s="244"/>
      <c r="BO754" s="244"/>
      <c r="BP754" s="244"/>
      <c r="BQ754" s="244"/>
      <c r="BR754" s="244"/>
      <c r="BS754" s="244"/>
      <c r="BT754" s="244"/>
      <c r="BU754" s="242"/>
      <c r="BV754" s="244"/>
    </row>
    <row r="755" customFormat="false" ht="13.8" hidden="false" customHeight="false" outlineLevel="0" collapsed="false">
      <c r="A755" s="241"/>
      <c r="B755" s="242"/>
      <c r="C755" s="242"/>
      <c r="D755" s="242"/>
      <c r="E755" s="242"/>
      <c r="F755" s="242"/>
      <c r="G755" s="244"/>
      <c r="H755" s="244"/>
      <c r="I755" s="244"/>
      <c r="J755" s="245"/>
      <c r="K755" s="244"/>
      <c r="L755" s="244"/>
      <c r="M755" s="244"/>
      <c r="N755" s="244"/>
      <c r="O755" s="244"/>
      <c r="P755" s="244"/>
      <c r="Q755" s="244"/>
      <c r="R755" s="244"/>
      <c r="S755" s="244"/>
      <c r="T755" s="246"/>
      <c r="U755" s="246"/>
      <c r="V755" s="244"/>
      <c r="W755" s="247"/>
      <c r="X755" s="248"/>
      <c r="Y755" s="244"/>
      <c r="Z755" s="244"/>
      <c r="AA755" s="244"/>
      <c r="AB755" s="244"/>
      <c r="AC755" s="249"/>
      <c r="AD755" s="249"/>
      <c r="AE755" s="244"/>
      <c r="AF755" s="244"/>
      <c r="AG755" s="244"/>
      <c r="AH755" s="244"/>
      <c r="AI755" s="244"/>
      <c r="AJ755" s="244"/>
      <c r="AK755" s="250"/>
      <c r="AL755" s="244"/>
      <c r="AM755" s="244"/>
      <c r="AN755" s="244"/>
      <c r="AO755" s="251"/>
      <c r="AP755" s="244"/>
      <c r="AQ755" s="244"/>
      <c r="AR755" s="244"/>
      <c r="AS755" s="244"/>
      <c r="AT755" s="252"/>
      <c r="AU755" s="244"/>
      <c r="AV755" s="244"/>
      <c r="AW755" s="244"/>
      <c r="AX755" s="25"/>
      <c r="AY755" s="244"/>
      <c r="AZ755" s="244"/>
      <c r="BA755" s="244"/>
      <c r="BB755" s="244"/>
      <c r="BC755" s="244"/>
      <c r="BD755" s="244"/>
      <c r="BE755" s="244"/>
      <c r="BF755" s="244"/>
      <c r="BG755" s="244"/>
      <c r="BH755" s="244"/>
      <c r="BI755" s="244"/>
      <c r="BJ755" s="242"/>
      <c r="BK755" s="242"/>
      <c r="BL755" s="244"/>
      <c r="BM755" s="244"/>
      <c r="BN755" s="244"/>
      <c r="BO755" s="244"/>
      <c r="BP755" s="244"/>
      <c r="BQ755" s="244"/>
      <c r="BR755" s="244"/>
      <c r="BS755" s="244"/>
      <c r="BT755" s="244"/>
      <c r="BU755" s="242"/>
      <c r="BV755" s="244"/>
    </row>
    <row r="756" customFormat="false" ht="13.8" hidden="false" customHeight="false" outlineLevel="0" collapsed="false">
      <c r="A756" s="241"/>
      <c r="B756" s="242"/>
      <c r="C756" s="242"/>
      <c r="D756" s="242"/>
      <c r="E756" s="242"/>
      <c r="F756" s="242"/>
      <c r="G756" s="244"/>
      <c r="H756" s="244"/>
      <c r="I756" s="244"/>
      <c r="J756" s="245"/>
      <c r="K756" s="244"/>
      <c r="L756" s="244"/>
      <c r="M756" s="244"/>
      <c r="N756" s="244"/>
      <c r="O756" s="244"/>
      <c r="P756" s="244"/>
      <c r="Q756" s="244"/>
      <c r="R756" s="244"/>
      <c r="S756" s="244"/>
      <c r="T756" s="246"/>
      <c r="U756" s="246"/>
      <c r="V756" s="244"/>
      <c r="W756" s="247"/>
      <c r="X756" s="248"/>
      <c r="Y756" s="244"/>
      <c r="Z756" s="244"/>
      <c r="AA756" s="244"/>
      <c r="AB756" s="244"/>
      <c r="AC756" s="249"/>
      <c r="AD756" s="249"/>
      <c r="AE756" s="244"/>
      <c r="AF756" s="244"/>
      <c r="AG756" s="244"/>
      <c r="AH756" s="244"/>
      <c r="AI756" s="244"/>
      <c r="AJ756" s="244"/>
      <c r="AK756" s="250"/>
      <c r="AL756" s="244"/>
      <c r="AM756" s="244"/>
      <c r="AN756" s="244"/>
      <c r="AO756" s="251"/>
      <c r="AP756" s="244"/>
      <c r="AQ756" s="244"/>
      <c r="AR756" s="244"/>
      <c r="AS756" s="244"/>
      <c r="AT756" s="252"/>
      <c r="AU756" s="244"/>
      <c r="AV756" s="244"/>
      <c r="AW756" s="244"/>
      <c r="AX756" s="25"/>
      <c r="AY756" s="244"/>
      <c r="AZ756" s="244"/>
      <c r="BA756" s="244"/>
      <c r="BB756" s="244"/>
      <c r="BC756" s="244"/>
      <c r="BD756" s="244"/>
      <c r="BE756" s="244"/>
      <c r="BF756" s="244"/>
      <c r="BG756" s="244"/>
      <c r="BH756" s="244"/>
      <c r="BI756" s="244"/>
      <c r="BJ756" s="242"/>
      <c r="BK756" s="242"/>
      <c r="BL756" s="244"/>
      <c r="BM756" s="244"/>
      <c r="BN756" s="244"/>
      <c r="BO756" s="244"/>
      <c r="BP756" s="244"/>
      <c r="BQ756" s="244"/>
      <c r="BR756" s="244"/>
      <c r="BS756" s="244"/>
      <c r="BT756" s="244"/>
      <c r="BU756" s="242"/>
      <c r="BV756" s="244"/>
    </row>
    <row r="757" customFormat="false" ht="13.8" hidden="false" customHeight="false" outlineLevel="0" collapsed="false">
      <c r="A757" s="241"/>
      <c r="B757" s="242"/>
      <c r="C757" s="242"/>
      <c r="D757" s="242"/>
      <c r="E757" s="242"/>
      <c r="F757" s="242"/>
      <c r="G757" s="244"/>
      <c r="H757" s="244"/>
      <c r="I757" s="244"/>
      <c r="J757" s="245"/>
      <c r="K757" s="244"/>
      <c r="L757" s="244"/>
      <c r="M757" s="244"/>
      <c r="N757" s="244"/>
      <c r="O757" s="244"/>
      <c r="P757" s="244"/>
      <c r="Q757" s="244"/>
      <c r="R757" s="244"/>
      <c r="S757" s="244"/>
      <c r="T757" s="246"/>
      <c r="U757" s="246"/>
      <c r="V757" s="244"/>
      <c r="W757" s="247"/>
      <c r="X757" s="248"/>
      <c r="Y757" s="244"/>
      <c r="Z757" s="244"/>
      <c r="AA757" s="244"/>
      <c r="AB757" s="244"/>
      <c r="AC757" s="249"/>
      <c r="AD757" s="249"/>
      <c r="AE757" s="244"/>
      <c r="AF757" s="244"/>
      <c r="AG757" s="244"/>
      <c r="AH757" s="244"/>
      <c r="AI757" s="244"/>
      <c r="AJ757" s="244"/>
      <c r="AK757" s="250"/>
      <c r="AL757" s="244"/>
      <c r="AM757" s="244"/>
      <c r="AN757" s="244"/>
      <c r="AO757" s="251"/>
      <c r="AP757" s="244"/>
      <c r="AQ757" s="244"/>
      <c r="AR757" s="244"/>
      <c r="AS757" s="244"/>
      <c r="AT757" s="252"/>
      <c r="AU757" s="244"/>
      <c r="AV757" s="244"/>
      <c r="AW757" s="244"/>
      <c r="AX757" s="25"/>
      <c r="AY757" s="244"/>
      <c r="AZ757" s="244"/>
      <c r="BA757" s="244"/>
      <c r="BB757" s="244"/>
      <c r="BC757" s="244"/>
      <c r="BD757" s="244"/>
      <c r="BE757" s="244"/>
      <c r="BF757" s="244"/>
      <c r="BG757" s="244"/>
      <c r="BH757" s="244"/>
      <c r="BI757" s="244"/>
      <c r="BJ757" s="242"/>
      <c r="BK757" s="242"/>
      <c r="BL757" s="244"/>
      <c r="BM757" s="244"/>
      <c r="BN757" s="244"/>
      <c r="BO757" s="244"/>
      <c r="BP757" s="244"/>
      <c r="BQ757" s="244"/>
      <c r="BR757" s="244"/>
      <c r="BS757" s="244"/>
      <c r="BT757" s="244"/>
      <c r="BU757" s="242"/>
      <c r="BV757" s="244"/>
    </row>
    <row r="758" customFormat="false" ht="13.8" hidden="false" customHeight="false" outlineLevel="0" collapsed="false">
      <c r="A758" s="241"/>
      <c r="B758" s="242"/>
      <c r="C758" s="242"/>
      <c r="D758" s="242"/>
      <c r="E758" s="242"/>
      <c r="F758" s="242"/>
      <c r="G758" s="244"/>
      <c r="H758" s="244"/>
      <c r="I758" s="244"/>
      <c r="J758" s="245"/>
      <c r="K758" s="244"/>
      <c r="L758" s="244"/>
      <c r="M758" s="244"/>
      <c r="N758" s="244"/>
      <c r="O758" s="244"/>
      <c r="P758" s="244"/>
      <c r="Q758" s="244"/>
      <c r="R758" s="244"/>
      <c r="S758" s="244"/>
      <c r="T758" s="246"/>
      <c r="U758" s="246"/>
      <c r="V758" s="244"/>
      <c r="W758" s="247"/>
      <c r="X758" s="248"/>
      <c r="Y758" s="244"/>
      <c r="Z758" s="244"/>
      <c r="AA758" s="244"/>
      <c r="AB758" s="244"/>
      <c r="AC758" s="249"/>
      <c r="AD758" s="249"/>
      <c r="AE758" s="244"/>
      <c r="AF758" s="244"/>
      <c r="AG758" s="244"/>
      <c r="AH758" s="244"/>
      <c r="AI758" s="244"/>
      <c r="AJ758" s="244"/>
      <c r="AK758" s="250"/>
      <c r="AL758" s="244"/>
      <c r="AM758" s="244"/>
      <c r="AN758" s="244"/>
      <c r="AO758" s="251"/>
      <c r="AP758" s="244"/>
      <c r="AQ758" s="244"/>
      <c r="AR758" s="244"/>
      <c r="AS758" s="244"/>
      <c r="AT758" s="252"/>
      <c r="AU758" s="244"/>
      <c r="AV758" s="244"/>
      <c r="AW758" s="244"/>
      <c r="AX758" s="25"/>
      <c r="AY758" s="244"/>
      <c r="AZ758" s="244"/>
      <c r="BA758" s="244"/>
      <c r="BB758" s="244"/>
      <c r="BC758" s="244"/>
      <c r="BD758" s="244"/>
      <c r="BE758" s="244"/>
      <c r="BF758" s="244"/>
      <c r="BG758" s="244"/>
      <c r="BH758" s="244"/>
      <c r="BI758" s="244"/>
      <c r="BJ758" s="242"/>
      <c r="BK758" s="242"/>
      <c r="BL758" s="244"/>
      <c r="BM758" s="244"/>
      <c r="BN758" s="244"/>
      <c r="BO758" s="244"/>
      <c r="BP758" s="244"/>
      <c r="BQ758" s="244"/>
      <c r="BR758" s="244"/>
      <c r="BS758" s="244"/>
      <c r="BT758" s="244"/>
      <c r="BU758" s="242"/>
      <c r="BV758" s="244"/>
    </row>
    <row r="759" customFormat="false" ht="13.8" hidden="false" customHeight="false" outlineLevel="0" collapsed="false">
      <c r="A759" s="241"/>
      <c r="B759" s="242"/>
      <c r="C759" s="242"/>
      <c r="D759" s="242"/>
      <c r="E759" s="242"/>
      <c r="F759" s="242"/>
      <c r="G759" s="244"/>
      <c r="H759" s="244"/>
      <c r="I759" s="244"/>
      <c r="J759" s="245"/>
      <c r="K759" s="244"/>
      <c r="L759" s="244"/>
      <c r="M759" s="244"/>
      <c r="N759" s="244"/>
      <c r="O759" s="244"/>
      <c r="P759" s="244"/>
      <c r="Q759" s="244"/>
      <c r="R759" s="244"/>
      <c r="S759" s="244"/>
      <c r="T759" s="246"/>
      <c r="U759" s="246"/>
      <c r="V759" s="244"/>
      <c r="W759" s="247"/>
      <c r="X759" s="248"/>
      <c r="Y759" s="244"/>
      <c r="Z759" s="244"/>
      <c r="AA759" s="244"/>
      <c r="AB759" s="244"/>
      <c r="AC759" s="249"/>
      <c r="AD759" s="249"/>
      <c r="AE759" s="244"/>
      <c r="AF759" s="244"/>
      <c r="AG759" s="244"/>
      <c r="AH759" s="244"/>
      <c r="AI759" s="244"/>
      <c r="AJ759" s="244"/>
      <c r="AK759" s="250"/>
      <c r="AL759" s="244"/>
      <c r="AM759" s="244"/>
      <c r="AN759" s="244"/>
      <c r="AO759" s="251"/>
      <c r="AP759" s="244"/>
      <c r="AQ759" s="244"/>
      <c r="AR759" s="244"/>
      <c r="AS759" s="244"/>
      <c r="AT759" s="252"/>
      <c r="AU759" s="244"/>
      <c r="AV759" s="244"/>
      <c r="AW759" s="244"/>
      <c r="AX759" s="25"/>
      <c r="AY759" s="244"/>
      <c r="AZ759" s="244"/>
      <c r="BA759" s="244"/>
      <c r="BB759" s="244"/>
      <c r="BC759" s="244"/>
      <c r="BD759" s="244"/>
      <c r="BE759" s="244"/>
      <c r="BF759" s="244"/>
      <c r="BG759" s="244"/>
      <c r="BH759" s="244"/>
      <c r="BI759" s="244"/>
      <c r="BJ759" s="242"/>
      <c r="BK759" s="242"/>
      <c r="BL759" s="244"/>
      <c r="BM759" s="244"/>
      <c r="BN759" s="244"/>
      <c r="BO759" s="244"/>
      <c r="BP759" s="244"/>
      <c r="BQ759" s="244"/>
      <c r="BR759" s="244"/>
      <c r="BS759" s="244"/>
      <c r="BT759" s="244"/>
      <c r="BU759" s="242"/>
      <c r="BV759" s="244"/>
    </row>
    <row r="760" customFormat="false" ht="13.8" hidden="false" customHeight="false" outlineLevel="0" collapsed="false">
      <c r="A760" s="241"/>
      <c r="B760" s="242"/>
      <c r="C760" s="242"/>
      <c r="D760" s="242"/>
      <c r="E760" s="242"/>
      <c r="F760" s="242"/>
      <c r="G760" s="244"/>
      <c r="H760" s="244"/>
      <c r="I760" s="244"/>
      <c r="J760" s="245"/>
      <c r="K760" s="244"/>
      <c r="L760" s="244"/>
      <c r="M760" s="244"/>
      <c r="N760" s="244"/>
      <c r="O760" s="244"/>
      <c r="P760" s="244"/>
      <c r="Q760" s="244"/>
      <c r="R760" s="244"/>
      <c r="S760" s="244"/>
      <c r="T760" s="246"/>
      <c r="U760" s="246"/>
      <c r="V760" s="244"/>
      <c r="W760" s="247"/>
      <c r="X760" s="248"/>
      <c r="Y760" s="244"/>
      <c r="Z760" s="244"/>
      <c r="AA760" s="244"/>
      <c r="AB760" s="244"/>
      <c r="AC760" s="249"/>
      <c r="AD760" s="249"/>
      <c r="AE760" s="244"/>
      <c r="AF760" s="244"/>
      <c r="AG760" s="244"/>
      <c r="AH760" s="244"/>
      <c r="AI760" s="244"/>
      <c r="AJ760" s="244"/>
      <c r="AK760" s="250"/>
      <c r="AL760" s="244"/>
      <c r="AM760" s="244"/>
      <c r="AN760" s="244"/>
      <c r="AO760" s="251"/>
      <c r="AP760" s="244"/>
      <c r="AQ760" s="244"/>
      <c r="AR760" s="244"/>
      <c r="AS760" s="244"/>
      <c r="AT760" s="252"/>
      <c r="AU760" s="244"/>
      <c r="AV760" s="244"/>
      <c r="AW760" s="244"/>
      <c r="AX760" s="25"/>
      <c r="AY760" s="244"/>
      <c r="AZ760" s="244"/>
      <c r="BA760" s="244"/>
      <c r="BB760" s="244"/>
      <c r="BC760" s="244"/>
      <c r="BD760" s="244"/>
      <c r="BE760" s="244"/>
      <c r="BF760" s="244"/>
      <c r="BG760" s="244"/>
      <c r="BH760" s="244"/>
      <c r="BI760" s="244"/>
      <c r="BJ760" s="242"/>
      <c r="BK760" s="242"/>
      <c r="BL760" s="244"/>
      <c r="BM760" s="244"/>
      <c r="BN760" s="244"/>
      <c r="BO760" s="244"/>
      <c r="BP760" s="244"/>
      <c r="BQ760" s="244"/>
      <c r="BR760" s="244"/>
      <c r="BS760" s="244"/>
      <c r="BT760" s="244"/>
      <c r="BU760" s="242"/>
      <c r="BV760" s="244"/>
    </row>
    <row r="761" customFormat="false" ht="13.8" hidden="false" customHeight="false" outlineLevel="0" collapsed="false">
      <c r="A761" s="241"/>
      <c r="B761" s="242"/>
      <c r="C761" s="242"/>
      <c r="D761" s="242"/>
      <c r="E761" s="242"/>
      <c r="F761" s="242"/>
      <c r="G761" s="244"/>
      <c r="H761" s="244"/>
      <c r="I761" s="244"/>
      <c r="J761" s="245"/>
      <c r="K761" s="244"/>
      <c r="L761" s="244"/>
      <c r="M761" s="244"/>
      <c r="N761" s="244"/>
      <c r="O761" s="244"/>
      <c r="P761" s="244"/>
      <c r="Q761" s="244"/>
      <c r="R761" s="244"/>
      <c r="S761" s="244"/>
      <c r="T761" s="246"/>
      <c r="U761" s="246"/>
      <c r="V761" s="244"/>
      <c r="W761" s="247"/>
      <c r="X761" s="248"/>
      <c r="Y761" s="244"/>
      <c r="Z761" s="244"/>
      <c r="AA761" s="244"/>
      <c r="AB761" s="244"/>
      <c r="AC761" s="249"/>
      <c r="AD761" s="249"/>
      <c r="AE761" s="244"/>
      <c r="AF761" s="244"/>
      <c r="AG761" s="244"/>
      <c r="AH761" s="244"/>
      <c r="AI761" s="244"/>
      <c r="AJ761" s="244"/>
      <c r="AK761" s="250"/>
      <c r="AL761" s="244"/>
      <c r="AM761" s="244"/>
      <c r="AN761" s="244"/>
      <c r="AO761" s="251"/>
      <c r="AP761" s="244"/>
      <c r="AQ761" s="244"/>
      <c r="AR761" s="244"/>
      <c r="AS761" s="244"/>
      <c r="AT761" s="252"/>
      <c r="AU761" s="244"/>
      <c r="AV761" s="244"/>
      <c r="AW761" s="244"/>
      <c r="AX761" s="25"/>
      <c r="AY761" s="244"/>
      <c r="AZ761" s="244"/>
      <c r="BA761" s="244"/>
      <c r="BB761" s="244"/>
      <c r="BC761" s="244"/>
      <c r="BD761" s="244"/>
      <c r="BE761" s="244"/>
      <c r="BF761" s="244"/>
      <c r="BG761" s="244"/>
      <c r="BH761" s="244"/>
      <c r="BI761" s="244"/>
      <c r="BJ761" s="242"/>
      <c r="BK761" s="242"/>
      <c r="BL761" s="244"/>
      <c r="BM761" s="244"/>
      <c r="BN761" s="244"/>
      <c r="BO761" s="244"/>
      <c r="BP761" s="244"/>
      <c r="BQ761" s="244"/>
      <c r="BR761" s="244"/>
      <c r="BS761" s="244"/>
      <c r="BT761" s="244"/>
      <c r="BU761" s="242"/>
      <c r="BV761" s="244"/>
    </row>
    <row r="762" customFormat="false" ht="13.8" hidden="false" customHeight="false" outlineLevel="0" collapsed="false">
      <c r="A762" s="241"/>
      <c r="B762" s="242"/>
      <c r="C762" s="242"/>
      <c r="D762" s="242"/>
      <c r="E762" s="242"/>
      <c r="F762" s="242"/>
      <c r="G762" s="244"/>
      <c r="H762" s="244"/>
      <c r="I762" s="244"/>
      <c r="J762" s="245"/>
      <c r="K762" s="244"/>
      <c r="L762" s="244"/>
      <c r="M762" s="244"/>
      <c r="N762" s="244"/>
      <c r="O762" s="244"/>
      <c r="P762" s="244"/>
      <c r="Q762" s="244"/>
      <c r="R762" s="244"/>
      <c r="S762" s="244"/>
      <c r="T762" s="246"/>
      <c r="U762" s="246"/>
      <c r="V762" s="244"/>
      <c r="W762" s="247"/>
      <c r="X762" s="248"/>
      <c r="Y762" s="244"/>
      <c r="Z762" s="244"/>
      <c r="AA762" s="244"/>
      <c r="AB762" s="244"/>
      <c r="AC762" s="249"/>
      <c r="AD762" s="249"/>
      <c r="AE762" s="244"/>
      <c r="AF762" s="244"/>
      <c r="AG762" s="244"/>
      <c r="AH762" s="244"/>
      <c r="AI762" s="244"/>
      <c r="AJ762" s="244"/>
      <c r="AK762" s="250"/>
      <c r="AL762" s="244"/>
      <c r="AM762" s="244"/>
      <c r="AN762" s="244"/>
      <c r="AO762" s="251"/>
      <c r="AP762" s="244"/>
      <c r="AQ762" s="244"/>
      <c r="AR762" s="244"/>
      <c r="AS762" s="244"/>
      <c r="AT762" s="252"/>
      <c r="AU762" s="244"/>
      <c r="AV762" s="244"/>
      <c r="AW762" s="244"/>
      <c r="AX762" s="25"/>
      <c r="AY762" s="244"/>
      <c r="AZ762" s="244"/>
      <c r="BA762" s="244"/>
      <c r="BB762" s="244"/>
      <c r="BC762" s="244"/>
      <c r="BD762" s="244"/>
      <c r="BE762" s="244"/>
      <c r="BF762" s="244"/>
      <c r="BG762" s="244"/>
      <c r="BH762" s="244"/>
      <c r="BI762" s="244"/>
      <c r="BJ762" s="242"/>
      <c r="BK762" s="242"/>
      <c r="BL762" s="244"/>
      <c r="BM762" s="244"/>
      <c r="BN762" s="244"/>
      <c r="BO762" s="244"/>
      <c r="BP762" s="244"/>
      <c r="BQ762" s="244"/>
      <c r="BR762" s="244"/>
      <c r="BS762" s="244"/>
      <c r="BT762" s="244"/>
      <c r="BU762" s="242"/>
      <c r="BV762" s="244"/>
    </row>
    <row r="763" customFormat="false" ht="13.8" hidden="false" customHeight="false" outlineLevel="0" collapsed="false">
      <c r="A763" s="241"/>
      <c r="B763" s="242"/>
      <c r="C763" s="242"/>
      <c r="D763" s="242"/>
      <c r="E763" s="242"/>
      <c r="F763" s="242"/>
      <c r="G763" s="244"/>
      <c r="H763" s="244"/>
      <c r="I763" s="244"/>
      <c r="J763" s="245"/>
      <c r="K763" s="244"/>
      <c r="L763" s="244"/>
      <c r="M763" s="244"/>
      <c r="N763" s="244"/>
      <c r="O763" s="244"/>
      <c r="P763" s="244"/>
      <c r="Q763" s="244"/>
      <c r="R763" s="244"/>
      <c r="S763" s="244"/>
      <c r="T763" s="246"/>
      <c r="U763" s="246"/>
      <c r="V763" s="244"/>
      <c r="W763" s="247"/>
      <c r="X763" s="248"/>
      <c r="Y763" s="244"/>
      <c r="Z763" s="244"/>
      <c r="AA763" s="244"/>
      <c r="AB763" s="244"/>
      <c r="AC763" s="249"/>
      <c r="AD763" s="249"/>
      <c r="AE763" s="244"/>
      <c r="AF763" s="244"/>
      <c r="AG763" s="244"/>
      <c r="AH763" s="244"/>
      <c r="AI763" s="244"/>
      <c r="AJ763" s="244"/>
      <c r="AK763" s="250"/>
      <c r="AL763" s="244"/>
      <c r="AM763" s="244"/>
      <c r="AN763" s="244"/>
      <c r="AO763" s="251"/>
      <c r="AP763" s="244"/>
      <c r="AQ763" s="244"/>
      <c r="AR763" s="244"/>
      <c r="AS763" s="244"/>
      <c r="AT763" s="252"/>
      <c r="AU763" s="244"/>
      <c r="AV763" s="244"/>
      <c r="AW763" s="244"/>
      <c r="AX763" s="25"/>
      <c r="AY763" s="244"/>
      <c r="AZ763" s="244"/>
      <c r="BA763" s="244"/>
      <c r="BB763" s="244"/>
      <c r="BC763" s="244"/>
      <c r="BD763" s="244"/>
      <c r="BE763" s="244"/>
      <c r="BF763" s="244"/>
      <c r="BG763" s="244"/>
      <c r="BH763" s="244"/>
      <c r="BI763" s="244"/>
      <c r="BJ763" s="242"/>
      <c r="BK763" s="242"/>
      <c r="BL763" s="244"/>
      <c r="BM763" s="244"/>
      <c r="BN763" s="244"/>
      <c r="BO763" s="244"/>
      <c r="BP763" s="244"/>
      <c r="BQ763" s="244"/>
      <c r="BR763" s="244"/>
      <c r="BS763" s="244"/>
      <c r="BT763" s="244"/>
      <c r="BU763" s="242"/>
      <c r="BV763" s="244"/>
    </row>
    <row r="764" customFormat="false" ht="13.8" hidden="false" customHeight="false" outlineLevel="0" collapsed="false">
      <c r="A764" s="241"/>
      <c r="B764" s="242"/>
      <c r="C764" s="242"/>
      <c r="D764" s="242"/>
      <c r="E764" s="242"/>
      <c r="F764" s="242"/>
      <c r="G764" s="244"/>
      <c r="H764" s="244"/>
      <c r="I764" s="244"/>
      <c r="J764" s="245"/>
      <c r="K764" s="244"/>
      <c r="L764" s="244"/>
      <c r="M764" s="244"/>
      <c r="N764" s="244"/>
      <c r="O764" s="244"/>
      <c r="P764" s="244"/>
      <c r="Q764" s="244"/>
      <c r="R764" s="244"/>
      <c r="S764" s="244"/>
      <c r="T764" s="246"/>
      <c r="U764" s="246"/>
      <c r="V764" s="244"/>
      <c r="W764" s="247"/>
      <c r="X764" s="248"/>
      <c r="Y764" s="244"/>
      <c r="Z764" s="244"/>
      <c r="AA764" s="244"/>
      <c r="AB764" s="244"/>
      <c r="AC764" s="249"/>
      <c r="AD764" s="249"/>
      <c r="AE764" s="244"/>
      <c r="AF764" s="244"/>
      <c r="AG764" s="244"/>
      <c r="AH764" s="244"/>
      <c r="AI764" s="244"/>
      <c r="AJ764" s="244"/>
      <c r="AK764" s="250"/>
      <c r="AL764" s="244"/>
      <c r="AM764" s="244"/>
      <c r="AN764" s="244"/>
      <c r="AO764" s="251"/>
      <c r="AP764" s="244"/>
      <c r="AQ764" s="244"/>
      <c r="AR764" s="244"/>
      <c r="AS764" s="244"/>
      <c r="AT764" s="252"/>
      <c r="AU764" s="244"/>
      <c r="AV764" s="244"/>
      <c r="AW764" s="244"/>
      <c r="AX764" s="25"/>
      <c r="AY764" s="244"/>
      <c r="AZ764" s="244"/>
      <c r="BA764" s="244"/>
      <c r="BB764" s="244"/>
      <c r="BC764" s="244"/>
      <c r="BD764" s="244"/>
      <c r="BE764" s="244"/>
      <c r="BF764" s="244"/>
      <c r="BG764" s="244"/>
      <c r="BH764" s="244"/>
      <c r="BI764" s="244"/>
      <c r="BJ764" s="242"/>
      <c r="BK764" s="242"/>
      <c r="BL764" s="244"/>
      <c r="BM764" s="244"/>
      <c r="BN764" s="244"/>
      <c r="BO764" s="244"/>
      <c r="BP764" s="244"/>
      <c r="BQ764" s="244"/>
      <c r="BR764" s="244"/>
      <c r="BS764" s="244"/>
      <c r="BT764" s="244"/>
      <c r="BU764" s="242"/>
      <c r="BV764" s="244"/>
    </row>
    <row r="765" customFormat="false" ht="13.8" hidden="false" customHeight="false" outlineLevel="0" collapsed="false">
      <c r="A765" s="241"/>
      <c r="B765" s="242"/>
      <c r="C765" s="242"/>
      <c r="D765" s="242"/>
      <c r="E765" s="242"/>
      <c r="F765" s="242"/>
      <c r="G765" s="244"/>
      <c r="H765" s="244"/>
      <c r="I765" s="244"/>
      <c r="J765" s="245"/>
      <c r="K765" s="244"/>
      <c r="L765" s="244"/>
      <c r="M765" s="244"/>
      <c r="N765" s="244"/>
      <c r="O765" s="244"/>
      <c r="P765" s="244"/>
      <c r="Q765" s="244"/>
      <c r="R765" s="244"/>
      <c r="S765" s="244"/>
      <c r="T765" s="246"/>
      <c r="U765" s="246"/>
      <c r="V765" s="244"/>
      <c r="W765" s="247"/>
      <c r="X765" s="248"/>
      <c r="Y765" s="244"/>
      <c r="Z765" s="244"/>
      <c r="AA765" s="244"/>
      <c r="AB765" s="244"/>
      <c r="AC765" s="249"/>
      <c r="AD765" s="249"/>
      <c r="AE765" s="244"/>
      <c r="AF765" s="244"/>
      <c r="AG765" s="244"/>
      <c r="AH765" s="244"/>
      <c r="AI765" s="244"/>
      <c r="AJ765" s="244"/>
      <c r="AK765" s="250"/>
      <c r="AL765" s="244"/>
      <c r="AM765" s="244"/>
      <c r="AN765" s="244"/>
      <c r="AO765" s="251"/>
      <c r="AP765" s="244"/>
      <c r="AQ765" s="244"/>
      <c r="AR765" s="244"/>
      <c r="AS765" s="244"/>
      <c r="AT765" s="252"/>
      <c r="AU765" s="244"/>
      <c r="AV765" s="244"/>
      <c r="AW765" s="244"/>
      <c r="AX765" s="25"/>
      <c r="AY765" s="244"/>
      <c r="AZ765" s="244"/>
      <c r="BA765" s="244"/>
      <c r="BB765" s="244"/>
      <c r="BC765" s="244"/>
      <c r="BD765" s="244"/>
      <c r="BE765" s="244"/>
      <c r="BF765" s="244"/>
      <c r="BG765" s="244"/>
      <c r="BH765" s="244"/>
      <c r="BI765" s="244"/>
      <c r="BJ765" s="242"/>
      <c r="BK765" s="242"/>
      <c r="BL765" s="244"/>
      <c r="BM765" s="244"/>
      <c r="BN765" s="244"/>
      <c r="BO765" s="244"/>
      <c r="BP765" s="244"/>
      <c r="BQ765" s="244"/>
      <c r="BR765" s="244"/>
      <c r="BS765" s="244"/>
      <c r="BT765" s="244"/>
      <c r="BU765" s="242"/>
      <c r="BV765" s="244"/>
    </row>
    <row r="766" customFormat="false" ht="13.8" hidden="false" customHeight="false" outlineLevel="0" collapsed="false">
      <c r="A766" s="241"/>
      <c r="B766" s="242"/>
      <c r="C766" s="242"/>
      <c r="D766" s="242"/>
      <c r="E766" s="242"/>
      <c r="F766" s="242"/>
      <c r="G766" s="244"/>
      <c r="H766" s="244"/>
      <c r="I766" s="244"/>
      <c r="J766" s="245"/>
      <c r="K766" s="244"/>
      <c r="L766" s="244"/>
      <c r="M766" s="244"/>
      <c r="N766" s="244"/>
      <c r="O766" s="244"/>
      <c r="P766" s="244"/>
      <c r="Q766" s="244"/>
      <c r="R766" s="244"/>
      <c r="S766" s="244"/>
      <c r="T766" s="246"/>
      <c r="U766" s="246"/>
      <c r="V766" s="244"/>
      <c r="W766" s="247"/>
      <c r="X766" s="248"/>
      <c r="Y766" s="244"/>
      <c r="Z766" s="244"/>
      <c r="AA766" s="244"/>
      <c r="AB766" s="244"/>
      <c r="AC766" s="249"/>
      <c r="AD766" s="249"/>
      <c r="AE766" s="244"/>
      <c r="AF766" s="244"/>
      <c r="AG766" s="244"/>
      <c r="AH766" s="244"/>
      <c r="AI766" s="244"/>
      <c r="AJ766" s="244"/>
      <c r="AK766" s="250"/>
      <c r="AL766" s="244"/>
      <c r="AM766" s="244"/>
      <c r="AN766" s="244"/>
      <c r="AO766" s="251"/>
      <c r="AP766" s="244"/>
      <c r="AQ766" s="244"/>
      <c r="AR766" s="244"/>
      <c r="AS766" s="244"/>
      <c r="AT766" s="252"/>
      <c r="AU766" s="244"/>
      <c r="AV766" s="244"/>
      <c r="AW766" s="244"/>
      <c r="AX766" s="25"/>
      <c r="AY766" s="244"/>
      <c r="AZ766" s="244"/>
      <c r="BA766" s="244"/>
      <c r="BB766" s="244"/>
      <c r="BC766" s="244"/>
      <c r="BD766" s="244"/>
      <c r="BE766" s="244"/>
      <c r="BF766" s="244"/>
      <c r="BG766" s="244"/>
      <c r="BH766" s="244"/>
      <c r="BI766" s="244"/>
      <c r="BJ766" s="242"/>
      <c r="BK766" s="242"/>
      <c r="BL766" s="244"/>
      <c r="BM766" s="244"/>
      <c r="BN766" s="244"/>
      <c r="BO766" s="244"/>
      <c r="BP766" s="244"/>
      <c r="BQ766" s="244"/>
      <c r="BR766" s="244"/>
      <c r="BS766" s="244"/>
      <c r="BT766" s="244"/>
      <c r="BU766" s="242"/>
      <c r="BV766" s="244"/>
    </row>
    <row r="767" customFormat="false" ht="13.8" hidden="false" customHeight="false" outlineLevel="0" collapsed="false">
      <c r="A767" s="241"/>
      <c r="B767" s="242"/>
      <c r="C767" s="242"/>
      <c r="D767" s="242"/>
      <c r="E767" s="242"/>
      <c r="F767" s="242"/>
      <c r="G767" s="244"/>
      <c r="H767" s="244"/>
      <c r="I767" s="244"/>
      <c r="J767" s="245"/>
      <c r="K767" s="244"/>
      <c r="L767" s="244"/>
      <c r="M767" s="244"/>
      <c r="N767" s="244"/>
      <c r="O767" s="244"/>
      <c r="P767" s="244"/>
      <c r="Q767" s="244"/>
      <c r="R767" s="244"/>
      <c r="S767" s="244"/>
      <c r="T767" s="246"/>
      <c r="U767" s="246"/>
      <c r="V767" s="244"/>
      <c r="W767" s="247"/>
      <c r="X767" s="248"/>
      <c r="Y767" s="244"/>
      <c r="Z767" s="244"/>
      <c r="AA767" s="244"/>
      <c r="AB767" s="244"/>
      <c r="AC767" s="249"/>
      <c r="AD767" s="249"/>
      <c r="AE767" s="244"/>
      <c r="AF767" s="244"/>
      <c r="AG767" s="244"/>
      <c r="AH767" s="244"/>
      <c r="AI767" s="244"/>
      <c r="AJ767" s="244"/>
      <c r="AK767" s="250"/>
      <c r="AL767" s="244"/>
      <c r="AM767" s="244"/>
      <c r="AN767" s="244"/>
      <c r="AO767" s="251"/>
      <c r="AP767" s="244"/>
      <c r="AQ767" s="244"/>
      <c r="AR767" s="244"/>
      <c r="AS767" s="244"/>
      <c r="AT767" s="252"/>
      <c r="AU767" s="244"/>
      <c r="AV767" s="244"/>
      <c r="AW767" s="244"/>
      <c r="AX767" s="25"/>
      <c r="AY767" s="244"/>
      <c r="AZ767" s="244"/>
      <c r="BA767" s="244"/>
      <c r="BB767" s="244"/>
      <c r="BC767" s="244"/>
      <c r="BD767" s="244"/>
      <c r="BE767" s="244"/>
      <c r="BF767" s="244"/>
      <c r="BG767" s="244"/>
      <c r="BH767" s="244"/>
      <c r="BI767" s="244"/>
      <c r="BJ767" s="242"/>
      <c r="BK767" s="242"/>
      <c r="BL767" s="244"/>
      <c r="BM767" s="244"/>
      <c r="BN767" s="244"/>
      <c r="BO767" s="244"/>
      <c r="BP767" s="244"/>
      <c r="BQ767" s="244"/>
      <c r="BR767" s="244"/>
      <c r="BS767" s="244"/>
      <c r="BT767" s="244"/>
      <c r="BU767" s="242"/>
      <c r="BV767" s="244"/>
    </row>
    <row r="768" customFormat="false" ht="13.8" hidden="false" customHeight="false" outlineLevel="0" collapsed="false">
      <c r="A768" s="241"/>
      <c r="B768" s="242"/>
      <c r="C768" s="242"/>
      <c r="D768" s="242"/>
      <c r="E768" s="242"/>
      <c r="F768" s="242"/>
      <c r="G768" s="244"/>
      <c r="H768" s="244"/>
      <c r="I768" s="244"/>
      <c r="J768" s="245"/>
      <c r="K768" s="244"/>
      <c r="L768" s="244"/>
      <c r="M768" s="244"/>
      <c r="N768" s="244"/>
      <c r="O768" s="244"/>
      <c r="P768" s="244"/>
      <c r="Q768" s="244"/>
      <c r="R768" s="244"/>
      <c r="S768" s="244"/>
      <c r="T768" s="246"/>
      <c r="U768" s="246"/>
      <c r="V768" s="244"/>
      <c r="W768" s="247"/>
      <c r="X768" s="248"/>
      <c r="Y768" s="244"/>
      <c r="Z768" s="244"/>
      <c r="AA768" s="244"/>
      <c r="AB768" s="244"/>
      <c r="AC768" s="249"/>
      <c r="AD768" s="249"/>
      <c r="AE768" s="244"/>
      <c r="AF768" s="244"/>
      <c r="AG768" s="244"/>
      <c r="AH768" s="244"/>
      <c r="AI768" s="244"/>
      <c r="AJ768" s="244"/>
      <c r="AK768" s="250"/>
      <c r="AL768" s="244"/>
      <c r="AM768" s="244"/>
      <c r="AN768" s="244"/>
      <c r="AO768" s="251"/>
      <c r="AP768" s="244"/>
      <c r="AQ768" s="244"/>
      <c r="AR768" s="244"/>
      <c r="AS768" s="244"/>
      <c r="AT768" s="252"/>
      <c r="AU768" s="244"/>
      <c r="AV768" s="244"/>
      <c r="AW768" s="244"/>
      <c r="AX768" s="25"/>
      <c r="AY768" s="244"/>
      <c r="AZ768" s="244"/>
      <c r="BA768" s="244"/>
      <c r="BB768" s="244"/>
      <c r="BC768" s="244"/>
      <c r="BD768" s="244"/>
      <c r="BE768" s="244"/>
      <c r="BF768" s="244"/>
      <c r="BG768" s="244"/>
      <c r="BH768" s="244"/>
      <c r="BI768" s="244"/>
      <c r="BJ768" s="242"/>
      <c r="BK768" s="242"/>
      <c r="BL768" s="244"/>
      <c r="BM768" s="244"/>
      <c r="BN768" s="244"/>
      <c r="BO768" s="244"/>
      <c r="BP768" s="244"/>
      <c r="BQ768" s="244"/>
      <c r="BR768" s="244"/>
      <c r="BS768" s="244"/>
      <c r="BT768" s="244"/>
      <c r="BU768" s="242"/>
      <c r="BV768" s="244"/>
    </row>
    <row r="769" customFormat="false" ht="13.8" hidden="false" customHeight="false" outlineLevel="0" collapsed="false">
      <c r="A769" s="241"/>
      <c r="B769" s="242"/>
      <c r="C769" s="242"/>
      <c r="D769" s="242"/>
      <c r="E769" s="242"/>
      <c r="F769" s="242"/>
      <c r="G769" s="244"/>
      <c r="H769" s="244"/>
      <c r="I769" s="244"/>
      <c r="J769" s="245"/>
      <c r="K769" s="244"/>
      <c r="L769" s="244"/>
      <c r="M769" s="244"/>
      <c r="N769" s="244"/>
      <c r="O769" s="244"/>
      <c r="P769" s="244"/>
      <c r="Q769" s="244"/>
      <c r="R769" s="244"/>
      <c r="S769" s="244"/>
      <c r="T769" s="246"/>
      <c r="U769" s="246"/>
      <c r="V769" s="244"/>
      <c r="W769" s="247"/>
      <c r="X769" s="248"/>
      <c r="Y769" s="244"/>
      <c r="Z769" s="244"/>
      <c r="AA769" s="244"/>
      <c r="AB769" s="244"/>
      <c r="AC769" s="249"/>
      <c r="AD769" s="249"/>
      <c r="AE769" s="244"/>
      <c r="AF769" s="244"/>
      <c r="AG769" s="244"/>
      <c r="AH769" s="244"/>
      <c r="AI769" s="244"/>
      <c r="AJ769" s="244"/>
      <c r="AK769" s="250"/>
      <c r="AL769" s="244"/>
      <c r="AM769" s="244"/>
      <c r="AN769" s="244"/>
      <c r="AO769" s="251"/>
      <c r="AP769" s="244"/>
      <c r="AQ769" s="244"/>
      <c r="AR769" s="244"/>
      <c r="AS769" s="244"/>
      <c r="AT769" s="252"/>
      <c r="AU769" s="244"/>
      <c r="AV769" s="244"/>
      <c r="AW769" s="244"/>
      <c r="AX769" s="25"/>
      <c r="AY769" s="244"/>
      <c r="AZ769" s="244"/>
      <c r="BA769" s="244"/>
      <c r="BB769" s="244"/>
      <c r="BC769" s="244"/>
      <c r="BD769" s="244"/>
      <c r="BE769" s="244"/>
      <c r="BF769" s="244"/>
      <c r="BG769" s="244"/>
      <c r="BH769" s="244"/>
      <c r="BI769" s="244"/>
      <c r="BJ769" s="242"/>
      <c r="BK769" s="242"/>
      <c r="BL769" s="244"/>
      <c r="BM769" s="244"/>
      <c r="BN769" s="244"/>
      <c r="BO769" s="244"/>
      <c r="BP769" s="244"/>
      <c r="BQ769" s="244"/>
      <c r="BR769" s="244"/>
      <c r="BS769" s="244"/>
      <c r="BT769" s="244"/>
      <c r="BU769" s="242"/>
      <c r="BV769" s="244"/>
    </row>
    <row r="770" customFormat="false" ht="13.8" hidden="false" customHeight="false" outlineLevel="0" collapsed="false">
      <c r="A770" s="241"/>
      <c r="B770" s="242"/>
      <c r="C770" s="242"/>
      <c r="D770" s="242"/>
      <c r="E770" s="242"/>
      <c r="F770" s="242"/>
      <c r="G770" s="244"/>
      <c r="H770" s="244"/>
      <c r="I770" s="244"/>
      <c r="J770" s="245"/>
      <c r="K770" s="244"/>
      <c r="L770" s="244"/>
      <c r="M770" s="244"/>
      <c r="N770" s="244"/>
      <c r="O770" s="244"/>
      <c r="P770" s="244"/>
      <c r="Q770" s="244"/>
      <c r="R770" s="244"/>
      <c r="S770" s="244"/>
      <c r="T770" s="246"/>
      <c r="U770" s="246"/>
      <c r="V770" s="244"/>
      <c r="W770" s="247"/>
      <c r="X770" s="248"/>
      <c r="Y770" s="244"/>
      <c r="Z770" s="244"/>
      <c r="AA770" s="244"/>
      <c r="AB770" s="244"/>
      <c r="AC770" s="249"/>
      <c r="AD770" s="249"/>
      <c r="AE770" s="244"/>
      <c r="AF770" s="244"/>
      <c r="AG770" s="244"/>
      <c r="AH770" s="244"/>
      <c r="AI770" s="244"/>
      <c r="AJ770" s="244"/>
      <c r="AK770" s="250"/>
      <c r="AL770" s="244"/>
      <c r="AM770" s="244"/>
      <c r="AN770" s="244"/>
      <c r="AO770" s="251"/>
      <c r="AP770" s="244"/>
      <c r="AQ770" s="244"/>
      <c r="AR770" s="244"/>
      <c r="AS770" s="244"/>
      <c r="AT770" s="252"/>
      <c r="AU770" s="244"/>
      <c r="AV770" s="244"/>
      <c r="AW770" s="244"/>
      <c r="AX770" s="25"/>
      <c r="AY770" s="244"/>
      <c r="AZ770" s="244"/>
      <c r="BA770" s="244"/>
      <c r="BB770" s="244"/>
      <c r="BC770" s="244"/>
      <c r="BD770" s="244"/>
      <c r="BE770" s="244"/>
      <c r="BF770" s="244"/>
      <c r="BG770" s="244"/>
      <c r="BH770" s="244"/>
      <c r="BI770" s="244"/>
      <c r="BJ770" s="242"/>
      <c r="BK770" s="242"/>
      <c r="BL770" s="244"/>
      <c r="BM770" s="244"/>
      <c r="BN770" s="244"/>
      <c r="BO770" s="244"/>
      <c r="BP770" s="244"/>
      <c r="BQ770" s="244"/>
      <c r="BR770" s="244"/>
      <c r="BS770" s="244"/>
      <c r="BT770" s="244"/>
      <c r="BU770" s="242"/>
      <c r="BV770" s="244"/>
    </row>
    <row r="771" customFormat="false" ht="13.8" hidden="false" customHeight="false" outlineLevel="0" collapsed="false">
      <c r="A771" s="241"/>
      <c r="B771" s="242"/>
      <c r="C771" s="242"/>
      <c r="D771" s="242"/>
      <c r="E771" s="242"/>
      <c r="F771" s="242"/>
      <c r="G771" s="244"/>
      <c r="H771" s="244"/>
      <c r="I771" s="244"/>
      <c r="J771" s="245"/>
      <c r="K771" s="244"/>
      <c r="L771" s="244"/>
      <c r="M771" s="244"/>
      <c r="N771" s="244"/>
      <c r="O771" s="244"/>
      <c r="P771" s="244"/>
      <c r="Q771" s="244"/>
      <c r="R771" s="244"/>
      <c r="S771" s="244"/>
      <c r="T771" s="246"/>
      <c r="U771" s="246"/>
      <c r="V771" s="244"/>
      <c r="W771" s="247"/>
      <c r="X771" s="248"/>
      <c r="Y771" s="244"/>
      <c r="Z771" s="244"/>
      <c r="AA771" s="244"/>
      <c r="AB771" s="244"/>
      <c r="AC771" s="249"/>
      <c r="AD771" s="249"/>
      <c r="AE771" s="244"/>
      <c r="AF771" s="244"/>
      <c r="AG771" s="244"/>
      <c r="AH771" s="244"/>
      <c r="AI771" s="244"/>
      <c r="AJ771" s="244"/>
      <c r="AK771" s="250"/>
      <c r="AL771" s="244"/>
      <c r="AM771" s="244"/>
      <c r="AN771" s="244"/>
      <c r="AO771" s="251"/>
      <c r="AP771" s="244"/>
      <c r="AQ771" s="244"/>
      <c r="AR771" s="244"/>
      <c r="AS771" s="244"/>
      <c r="AT771" s="252"/>
      <c r="AU771" s="244"/>
      <c r="AV771" s="244"/>
      <c r="AW771" s="244"/>
      <c r="AX771" s="25"/>
      <c r="AY771" s="244"/>
      <c r="AZ771" s="244"/>
      <c r="BA771" s="244"/>
      <c r="BB771" s="244"/>
      <c r="BC771" s="244"/>
      <c r="BD771" s="244"/>
      <c r="BE771" s="244"/>
      <c r="BF771" s="244"/>
      <c r="BG771" s="244"/>
      <c r="BH771" s="244"/>
      <c r="BI771" s="244"/>
      <c r="BJ771" s="242"/>
      <c r="BK771" s="242"/>
      <c r="BL771" s="244"/>
      <c r="BM771" s="244"/>
      <c r="BN771" s="244"/>
      <c r="BO771" s="244"/>
      <c r="BP771" s="244"/>
      <c r="BQ771" s="244"/>
      <c r="BR771" s="244"/>
      <c r="BS771" s="244"/>
      <c r="BT771" s="244"/>
      <c r="BU771" s="242"/>
      <c r="BV771" s="244"/>
    </row>
    <row r="772" customFormat="false" ht="13.8" hidden="false" customHeight="false" outlineLevel="0" collapsed="false">
      <c r="A772" s="241"/>
      <c r="B772" s="242"/>
      <c r="C772" s="242"/>
      <c r="D772" s="242"/>
      <c r="E772" s="242"/>
      <c r="F772" s="242"/>
      <c r="G772" s="244"/>
      <c r="H772" s="244"/>
      <c r="I772" s="244"/>
      <c r="J772" s="245"/>
      <c r="K772" s="244"/>
      <c r="L772" s="244"/>
      <c r="M772" s="244"/>
      <c r="N772" s="244"/>
      <c r="O772" s="244"/>
      <c r="P772" s="244"/>
      <c r="Q772" s="244"/>
      <c r="R772" s="244"/>
      <c r="S772" s="244"/>
      <c r="T772" s="246"/>
      <c r="U772" s="246"/>
      <c r="V772" s="244"/>
      <c r="W772" s="247"/>
      <c r="X772" s="248"/>
      <c r="Y772" s="244"/>
      <c r="Z772" s="244"/>
      <c r="AA772" s="244"/>
      <c r="AB772" s="244"/>
      <c r="AC772" s="249"/>
      <c r="AD772" s="249"/>
      <c r="AE772" s="244"/>
      <c r="AF772" s="244"/>
      <c r="AG772" s="244"/>
      <c r="AH772" s="244"/>
      <c r="AI772" s="244"/>
      <c r="AJ772" s="244"/>
      <c r="AK772" s="250"/>
      <c r="AL772" s="244"/>
      <c r="AM772" s="244"/>
      <c r="AN772" s="244"/>
      <c r="AO772" s="251"/>
      <c r="AP772" s="244"/>
      <c r="AQ772" s="244"/>
      <c r="AR772" s="244"/>
      <c r="AS772" s="244"/>
      <c r="AT772" s="252"/>
      <c r="AU772" s="244"/>
      <c r="AV772" s="244"/>
      <c r="AW772" s="244"/>
      <c r="AX772" s="25"/>
      <c r="AY772" s="244"/>
      <c r="AZ772" s="244"/>
      <c r="BA772" s="244"/>
      <c r="BB772" s="244"/>
      <c r="BC772" s="244"/>
      <c r="BD772" s="244"/>
      <c r="BE772" s="244"/>
      <c r="BF772" s="244"/>
      <c r="BG772" s="244"/>
      <c r="BH772" s="244"/>
      <c r="BI772" s="244"/>
      <c r="BJ772" s="242"/>
      <c r="BK772" s="242"/>
      <c r="BL772" s="244"/>
      <c r="BM772" s="244"/>
      <c r="BN772" s="244"/>
      <c r="BO772" s="244"/>
      <c r="BP772" s="244"/>
      <c r="BQ772" s="244"/>
      <c r="BR772" s="244"/>
      <c r="BS772" s="244"/>
      <c r="BT772" s="244"/>
      <c r="BU772" s="242"/>
      <c r="BV772" s="244"/>
    </row>
    <row r="773" customFormat="false" ht="13.8" hidden="false" customHeight="false" outlineLevel="0" collapsed="false">
      <c r="A773" s="241"/>
      <c r="B773" s="242"/>
      <c r="C773" s="242"/>
      <c r="D773" s="242"/>
      <c r="E773" s="242"/>
      <c r="F773" s="242"/>
      <c r="G773" s="244"/>
      <c r="H773" s="244"/>
      <c r="I773" s="244"/>
      <c r="J773" s="245"/>
      <c r="K773" s="244"/>
      <c r="L773" s="244"/>
      <c r="M773" s="244"/>
      <c r="N773" s="244"/>
      <c r="O773" s="244"/>
      <c r="P773" s="244"/>
      <c r="Q773" s="244"/>
      <c r="R773" s="244"/>
      <c r="S773" s="244"/>
      <c r="T773" s="246"/>
      <c r="U773" s="246"/>
      <c r="V773" s="244"/>
      <c r="W773" s="247"/>
      <c r="X773" s="248"/>
      <c r="Y773" s="244"/>
      <c r="Z773" s="244"/>
      <c r="AA773" s="244"/>
      <c r="AB773" s="244"/>
      <c r="AC773" s="249"/>
      <c r="AD773" s="249"/>
      <c r="AE773" s="244"/>
      <c r="AF773" s="244"/>
      <c r="AG773" s="244"/>
      <c r="AH773" s="244"/>
      <c r="AI773" s="244"/>
      <c r="AJ773" s="244"/>
      <c r="AK773" s="250"/>
      <c r="AL773" s="244"/>
      <c r="AM773" s="244"/>
      <c r="AN773" s="244"/>
      <c r="AO773" s="251"/>
      <c r="AP773" s="244"/>
      <c r="AQ773" s="244"/>
      <c r="AR773" s="244"/>
      <c r="AS773" s="244"/>
      <c r="AT773" s="252"/>
      <c r="AU773" s="244"/>
      <c r="AV773" s="244"/>
      <c r="AW773" s="244"/>
      <c r="AX773" s="25"/>
      <c r="AY773" s="244"/>
      <c r="AZ773" s="244"/>
      <c r="BA773" s="244"/>
      <c r="BB773" s="244"/>
      <c r="BC773" s="244"/>
      <c r="BD773" s="244"/>
      <c r="BE773" s="244"/>
      <c r="BF773" s="244"/>
      <c r="BG773" s="244"/>
      <c r="BH773" s="244"/>
      <c r="BI773" s="244"/>
      <c r="BJ773" s="242"/>
      <c r="BK773" s="242"/>
      <c r="BL773" s="244"/>
      <c r="BM773" s="244"/>
      <c r="BN773" s="244"/>
      <c r="BO773" s="244"/>
      <c r="BP773" s="244"/>
      <c r="BQ773" s="244"/>
      <c r="BR773" s="244"/>
      <c r="BS773" s="244"/>
      <c r="BT773" s="244"/>
      <c r="BU773" s="242"/>
      <c r="BV773" s="244"/>
    </row>
    <row r="774" customFormat="false" ht="13.8" hidden="false" customHeight="false" outlineLevel="0" collapsed="false">
      <c r="A774" s="241"/>
      <c r="B774" s="242"/>
      <c r="C774" s="242"/>
      <c r="D774" s="242"/>
      <c r="E774" s="242"/>
      <c r="F774" s="242"/>
      <c r="G774" s="244"/>
      <c r="H774" s="244"/>
      <c r="I774" s="244"/>
      <c r="J774" s="245"/>
      <c r="K774" s="244"/>
      <c r="L774" s="244"/>
      <c r="M774" s="244"/>
      <c r="N774" s="244"/>
      <c r="O774" s="244"/>
      <c r="P774" s="244"/>
      <c r="Q774" s="244"/>
      <c r="R774" s="244"/>
      <c r="S774" s="244"/>
      <c r="T774" s="246"/>
      <c r="U774" s="246"/>
      <c r="V774" s="244"/>
      <c r="W774" s="247"/>
      <c r="X774" s="248"/>
      <c r="Y774" s="244"/>
      <c r="Z774" s="244"/>
      <c r="AA774" s="244"/>
      <c r="AB774" s="244"/>
      <c r="AC774" s="249"/>
      <c r="AD774" s="249"/>
      <c r="AE774" s="244"/>
      <c r="AF774" s="244"/>
      <c r="AG774" s="244"/>
      <c r="AH774" s="244"/>
      <c r="AI774" s="244"/>
      <c r="AJ774" s="244"/>
      <c r="AK774" s="250"/>
      <c r="AL774" s="244"/>
      <c r="AM774" s="244"/>
      <c r="AN774" s="244"/>
      <c r="AO774" s="251"/>
      <c r="AP774" s="244"/>
      <c r="AQ774" s="244"/>
      <c r="AR774" s="244"/>
      <c r="AS774" s="244"/>
      <c r="AT774" s="252"/>
      <c r="AU774" s="244"/>
      <c r="AV774" s="244"/>
      <c r="AW774" s="244"/>
      <c r="AX774" s="25"/>
      <c r="AY774" s="244"/>
      <c r="AZ774" s="244"/>
      <c r="BA774" s="244"/>
      <c r="BB774" s="244"/>
      <c r="BC774" s="244"/>
      <c r="BD774" s="244"/>
      <c r="BE774" s="244"/>
      <c r="BF774" s="244"/>
      <c r="BG774" s="244"/>
      <c r="BH774" s="244"/>
      <c r="BI774" s="244"/>
      <c r="BJ774" s="242"/>
      <c r="BK774" s="242"/>
      <c r="BL774" s="244"/>
      <c r="BM774" s="244"/>
      <c r="BN774" s="244"/>
      <c r="BO774" s="244"/>
      <c r="BP774" s="244"/>
      <c r="BQ774" s="244"/>
      <c r="BR774" s="244"/>
      <c r="BS774" s="244"/>
      <c r="BT774" s="244"/>
      <c r="BU774" s="242"/>
      <c r="BV774" s="244"/>
    </row>
    <row r="775" customFormat="false" ht="13.8" hidden="false" customHeight="false" outlineLevel="0" collapsed="false">
      <c r="A775" s="241"/>
      <c r="B775" s="242"/>
      <c r="C775" s="242"/>
      <c r="D775" s="242"/>
      <c r="E775" s="242"/>
      <c r="F775" s="242"/>
      <c r="G775" s="244"/>
      <c r="H775" s="244"/>
      <c r="I775" s="244"/>
      <c r="J775" s="245"/>
      <c r="K775" s="244"/>
      <c r="L775" s="244"/>
      <c r="M775" s="244"/>
      <c r="N775" s="244"/>
      <c r="O775" s="244"/>
      <c r="P775" s="244"/>
      <c r="Q775" s="244"/>
      <c r="R775" s="244"/>
      <c r="S775" s="244"/>
      <c r="T775" s="246"/>
      <c r="U775" s="246"/>
      <c r="V775" s="244"/>
      <c r="W775" s="247"/>
      <c r="X775" s="248"/>
      <c r="Y775" s="244"/>
      <c r="Z775" s="244"/>
      <c r="AA775" s="244"/>
      <c r="AB775" s="244"/>
      <c r="AC775" s="249"/>
      <c r="AD775" s="249"/>
      <c r="AE775" s="244"/>
      <c r="AF775" s="244"/>
      <c r="AG775" s="244"/>
      <c r="AH775" s="244"/>
      <c r="AI775" s="244"/>
      <c r="AJ775" s="244"/>
      <c r="AK775" s="250"/>
      <c r="AL775" s="244"/>
      <c r="AM775" s="244"/>
      <c r="AN775" s="244"/>
      <c r="AO775" s="251"/>
      <c r="AP775" s="244"/>
      <c r="AQ775" s="244"/>
      <c r="AR775" s="244"/>
      <c r="AS775" s="244"/>
      <c r="AT775" s="252"/>
      <c r="AU775" s="244"/>
      <c r="AV775" s="244"/>
      <c r="AW775" s="244"/>
      <c r="AX775" s="25"/>
      <c r="AY775" s="244"/>
      <c r="AZ775" s="244"/>
      <c r="BA775" s="244"/>
      <c r="BB775" s="244"/>
      <c r="BC775" s="244"/>
      <c r="BD775" s="244"/>
      <c r="BE775" s="244"/>
      <c r="BF775" s="244"/>
      <c r="BG775" s="244"/>
      <c r="BH775" s="244"/>
      <c r="BI775" s="244"/>
      <c r="BJ775" s="242"/>
      <c r="BK775" s="242"/>
      <c r="BL775" s="244"/>
      <c r="BM775" s="244"/>
      <c r="BN775" s="244"/>
      <c r="BO775" s="244"/>
      <c r="BP775" s="244"/>
      <c r="BQ775" s="244"/>
      <c r="BR775" s="244"/>
      <c r="BS775" s="244"/>
      <c r="BT775" s="244"/>
      <c r="BU775" s="242"/>
      <c r="BV775" s="244"/>
    </row>
    <row r="776" customFormat="false" ht="13.8" hidden="false" customHeight="false" outlineLevel="0" collapsed="false">
      <c r="A776" s="241"/>
      <c r="B776" s="242"/>
      <c r="C776" s="242"/>
      <c r="D776" s="242"/>
      <c r="E776" s="242"/>
      <c r="F776" s="242"/>
      <c r="G776" s="244"/>
      <c r="H776" s="244"/>
      <c r="I776" s="244"/>
      <c r="J776" s="245"/>
      <c r="K776" s="244"/>
      <c r="L776" s="244"/>
      <c r="M776" s="244"/>
      <c r="N776" s="244"/>
      <c r="O776" s="244"/>
      <c r="P776" s="244"/>
      <c r="Q776" s="244"/>
      <c r="R776" s="244"/>
      <c r="S776" s="244"/>
      <c r="T776" s="246"/>
      <c r="U776" s="246"/>
      <c r="V776" s="244"/>
      <c r="W776" s="247"/>
      <c r="X776" s="248"/>
      <c r="Y776" s="244"/>
      <c r="Z776" s="244"/>
      <c r="AA776" s="244"/>
      <c r="AB776" s="244"/>
      <c r="AC776" s="249"/>
      <c r="AD776" s="249"/>
      <c r="AE776" s="244"/>
      <c r="AF776" s="244"/>
      <c r="AG776" s="244"/>
      <c r="AH776" s="244"/>
      <c r="AI776" s="244"/>
      <c r="AJ776" s="244"/>
      <c r="AK776" s="250"/>
      <c r="AL776" s="244"/>
      <c r="AM776" s="244"/>
      <c r="AN776" s="244"/>
      <c r="AO776" s="251"/>
      <c r="AP776" s="244"/>
      <c r="AQ776" s="244"/>
      <c r="AR776" s="244"/>
      <c r="AS776" s="244"/>
      <c r="AT776" s="252"/>
      <c r="AU776" s="244"/>
      <c r="AV776" s="244"/>
      <c r="AW776" s="244"/>
      <c r="AX776" s="25"/>
      <c r="AY776" s="244"/>
      <c r="AZ776" s="244"/>
      <c r="BA776" s="244"/>
      <c r="BB776" s="244"/>
      <c r="BC776" s="244"/>
      <c r="BD776" s="244"/>
      <c r="BE776" s="244"/>
      <c r="BF776" s="244"/>
      <c r="BG776" s="244"/>
      <c r="BH776" s="244"/>
      <c r="BI776" s="244"/>
      <c r="BJ776" s="242"/>
      <c r="BK776" s="242"/>
      <c r="BL776" s="244"/>
      <c r="BM776" s="244"/>
      <c r="BN776" s="244"/>
      <c r="BO776" s="244"/>
      <c r="BP776" s="244"/>
      <c r="BQ776" s="244"/>
      <c r="BR776" s="244"/>
      <c r="BS776" s="244"/>
      <c r="BT776" s="244"/>
      <c r="BU776" s="242"/>
      <c r="BV776" s="244"/>
    </row>
    <row r="777" customFormat="false" ht="13.8" hidden="false" customHeight="false" outlineLevel="0" collapsed="false">
      <c r="A777" s="241"/>
      <c r="B777" s="242"/>
      <c r="C777" s="242"/>
      <c r="D777" s="242"/>
      <c r="E777" s="242"/>
      <c r="F777" s="242"/>
      <c r="G777" s="244"/>
      <c r="H777" s="244"/>
      <c r="I777" s="244"/>
      <c r="J777" s="245"/>
      <c r="K777" s="244"/>
      <c r="L777" s="244"/>
      <c r="M777" s="244"/>
      <c r="N777" s="244"/>
      <c r="O777" s="244"/>
      <c r="P777" s="244"/>
      <c r="Q777" s="244"/>
      <c r="R777" s="244"/>
      <c r="S777" s="244"/>
      <c r="T777" s="246"/>
      <c r="U777" s="246"/>
      <c r="V777" s="244"/>
      <c r="W777" s="247"/>
      <c r="X777" s="248"/>
      <c r="Y777" s="244"/>
      <c r="Z777" s="244"/>
      <c r="AA777" s="244"/>
      <c r="AB777" s="244"/>
      <c r="AC777" s="249"/>
      <c r="AD777" s="249"/>
      <c r="AE777" s="244"/>
      <c r="AF777" s="244"/>
      <c r="AG777" s="244"/>
      <c r="AH777" s="244"/>
      <c r="AI777" s="244"/>
      <c r="AJ777" s="244"/>
      <c r="AK777" s="250"/>
      <c r="AL777" s="244"/>
      <c r="AM777" s="244"/>
      <c r="AN777" s="244"/>
      <c r="AO777" s="251"/>
      <c r="AP777" s="244"/>
      <c r="AQ777" s="244"/>
      <c r="AR777" s="244"/>
      <c r="AS777" s="244"/>
      <c r="AT777" s="252"/>
      <c r="AU777" s="244"/>
      <c r="AV777" s="244"/>
      <c r="AW777" s="244"/>
      <c r="AX777" s="25"/>
      <c r="AY777" s="244"/>
      <c r="AZ777" s="244"/>
      <c r="BA777" s="244"/>
      <c r="BB777" s="244"/>
      <c r="BC777" s="244"/>
      <c r="BD777" s="244"/>
      <c r="BE777" s="244"/>
      <c r="BF777" s="244"/>
      <c r="BG777" s="244"/>
      <c r="BH777" s="244"/>
      <c r="BI777" s="244"/>
      <c r="BJ777" s="242"/>
      <c r="BK777" s="242"/>
      <c r="BL777" s="244"/>
      <c r="BM777" s="244"/>
      <c r="BN777" s="244"/>
      <c r="BO777" s="244"/>
      <c r="BP777" s="244"/>
      <c r="BQ777" s="244"/>
      <c r="BR777" s="244"/>
      <c r="BS777" s="244"/>
      <c r="BT777" s="244"/>
      <c r="BU777" s="242"/>
      <c r="BV777" s="244"/>
    </row>
    <row r="778" customFormat="false" ht="13.8" hidden="false" customHeight="false" outlineLevel="0" collapsed="false">
      <c r="A778" s="241"/>
      <c r="B778" s="242"/>
      <c r="C778" s="242"/>
      <c r="D778" s="242"/>
      <c r="E778" s="242"/>
      <c r="F778" s="242"/>
      <c r="G778" s="244"/>
      <c r="H778" s="244"/>
      <c r="I778" s="244"/>
      <c r="J778" s="245"/>
      <c r="K778" s="244"/>
      <c r="L778" s="244"/>
      <c r="M778" s="244"/>
      <c r="N778" s="244"/>
      <c r="O778" s="244"/>
      <c r="P778" s="244"/>
      <c r="Q778" s="244"/>
      <c r="R778" s="244"/>
      <c r="S778" s="244"/>
      <c r="T778" s="246"/>
      <c r="U778" s="246"/>
      <c r="V778" s="244"/>
      <c r="W778" s="247"/>
      <c r="X778" s="248"/>
      <c r="Y778" s="244"/>
      <c r="Z778" s="244"/>
      <c r="AA778" s="244"/>
      <c r="AB778" s="244"/>
      <c r="AC778" s="249"/>
      <c r="AD778" s="249"/>
      <c r="AE778" s="244"/>
      <c r="AF778" s="244"/>
      <c r="AG778" s="244"/>
      <c r="AH778" s="244"/>
      <c r="AI778" s="244"/>
      <c r="AJ778" s="244"/>
      <c r="AK778" s="250"/>
      <c r="AL778" s="244"/>
      <c r="AM778" s="244"/>
      <c r="AN778" s="244"/>
      <c r="AO778" s="251"/>
      <c r="AP778" s="244"/>
      <c r="AQ778" s="244"/>
      <c r="AR778" s="244"/>
      <c r="AS778" s="244"/>
      <c r="AT778" s="252"/>
      <c r="AU778" s="244"/>
      <c r="AV778" s="244"/>
      <c r="AW778" s="244"/>
      <c r="AX778" s="25"/>
      <c r="AY778" s="244"/>
      <c r="AZ778" s="244"/>
      <c r="BA778" s="244"/>
      <c r="BB778" s="244"/>
      <c r="BC778" s="244"/>
      <c r="BD778" s="244"/>
      <c r="BE778" s="244"/>
      <c r="BF778" s="244"/>
      <c r="BG778" s="244"/>
      <c r="BH778" s="244"/>
      <c r="BI778" s="244"/>
      <c r="BJ778" s="242"/>
      <c r="BK778" s="242"/>
      <c r="BL778" s="244"/>
      <c r="BM778" s="244"/>
      <c r="BN778" s="244"/>
      <c r="BO778" s="244"/>
      <c r="BP778" s="244"/>
      <c r="BQ778" s="244"/>
      <c r="BR778" s="244"/>
      <c r="BS778" s="244"/>
      <c r="BT778" s="244"/>
      <c r="BU778" s="242"/>
      <c r="BV778" s="244"/>
    </row>
    <row r="779" customFormat="false" ht="13.8" hidden="false" customHeight="false" outlineLevel="0" collapsed="false">
      <c r="A779" s="241"/>
      <c r="B779" s="242"/>
      <c r="C779" s="242"/>
      <c r="D779" s="242"/>
      <c r="E779" s="242"/>
      <c r="F779" s="242"/>
      <c r="G779" s="244"/>
      <c r="H779" s="244"/>
      <c r="I779" s="244"/>
      <c r="J779" s="245"/>
      <c r="K779" s="244"/>
      <c r="L779" s="244"/>
      <c r="M779" s="244"/>
      <c r="N779" s="244"/>
      <c r="O779" s="244"/>
      <c r="P779" s="244"/>
      <c r="Q779" s="244"/>
      <c r="R779" s="244"/>
      <c r="S779" s="244"/>
      <c r="T779" s="246"/>
      <c r="U779" s="246"/>
      <c r="V779" s="244"/>
      <c r="W779" s="247"/>
      <c r="X779" s="248"/>
      <c r="Y779" s="244"/>
      <c r="Z779" s="244"/>
      <c r="AA779" s="244"/>
      <c r="AB779" s="244"/>
      <c r="AC779" s="249"/>
      <c r="AD779" s="249"/>
      <c r="AE779" s="244"/>
      <c r="AF779" s="244"/>
      <c r="AG779" s="244"/>
      <c r="AH779" s="244"/>
      <c r="AI779" s="244"/>
      <c r="AJ779" s="244"/>
      <c r="AK779" s="250"/>
      <c r="AL779" s="244"/>
      <c r="AM779" s="244"/>
      <c r="AN779" s="244"/>
      <c r="AO779" s="251"/>
      <c r="AP779" s="244"/>
      <c r="AQ779" s="244"/>
      <c r="AR779" s="244"/>
      <c r="AS779" s="244"/>
      <c r="AT779" s="252"/>
      <c r="AU779" s="244"/>
      <c r="AV779" s="244"/>
      <c r="AW779" s="244"/>
      <c r="AX779" s="25"/>
      <c r="AY779" s="244"/>
      <c r="AZ779" s="244"/>
      <c r="BA779" s="244"/>
      <c r="BB779" s="244"/>
      <c r="BC779" s="244"/>
      <c r="BD779" s="244"/>
      <c r="BE779" s="244"/>
      <c r="BF779" s="244"/>
      <c r="BG779" s="244"/>
      <c r="BH779" s="244"/>
      <c r="BI779" s="244"/>
      <c r="BJ779" s="242"/>
      <c r="BK779" s="242"/>
      <c r="BL779" s="244"/>
      <c r="BM779" s="244"/>
      <c r="BN779" s="244"/>
      <c r="BO779" s="244"/>
      <c r="BP779" s="244"/>
      <c r="BQ779" s="244"/>
      <c r="BR779" s="244"/>
      <c r="BS779" s="244"/>
      <c r="BT779" s="244"/>
      <c r="BU779" s="242"/>
      <c r="BV779" s="244"/>
    </row>
    <row r="780" customFormat="false" ht="13.8" hidden="false" customHeight="false" outlineLevel="0" collapsed="false">
      <c r="A780" s="241"/>
      <c r="B780" s="242"/>
      <c r="C780" s="242"/>
      <c r="D780" s="242"/>
      <c r="E780" s="242"/>
      <c r="F780" s="242"/>
      <c r="G780" s="244"/>
      <c r="H780" s="244"/>
      <c r="I780" s="244"/>
      <c r="J780" s="245"/>
      <c r="K780" s="244"/>
      <c r="L780" s="244"/>
      <c r="M780" s="244"/>
      <c r="N780" s="244"/>
      <c r="O780" s="244"/>
      <c r="P780" s="244"/>
      <c r="Q780" s="244"/>
      <c r="R780" s="244"/>
      <c r="S780" s="244"/>
      <c r="T780" s="246"/>
      <c r="U780" s="246"/>
      <c r="V780" s="244"/>
      <c r="W780" s="247"/>
      <c r="X780" s="248"/>
      <c r="Y780" s="244"/>
      <c r="Z780" s="244"/>
      <c r="AA780" s="244"/>
      <c r="AB780" s="244"/>
      <c r="AC780" s="249"/>
      <c r="AD780" s="249"/>
      <c r="AE780" s="244"/>
      <c r="AF780" s="244"/>
      <c r="AG780" s="244"/>
      <c r="AH780" s="244"/>
      <c r="AI780" s="244"/>
      <c r="AJ780" s="244"/>
      <c r="AK780" s="250"/>
      <c r="AL780" s="244"/>
      <c r="AM780" s="244"/>
      <c r="AN780" s="244"/>
      <c r="AO780" s="251"/>
      <c r="AP780" s="244"/>
      <c r="AQ780" s="244"/>
      <c r="AR780" s="244"/>
      <c r="AS780" s="244"/>
      <c r="AT780" s="252"/>
      <c r="AU780" s="244"/>
      <c r="AV780" s="244"/>
      <c r="AW780" s="244"/>
      <c r="AX780" s="25"/>
      <c r="AY780" s="244"/>
      <c r="AZ780" s="244"/>
      <c r="BA780" s="244"/>
      <c r="BB780" s="244"/>
      <c r="BC780" s="244"/>
      <c r="BD780" s="244"/>
      <c r="BE780" s="244"/>
      <c r="BF780" s="244"/>
      <c r="BG780" s="244"/>
      <c r="BH780" s="244"/>
      <c r="BI780" s="244"/>
      <c r="BJ780" s="242"/>
      <c r="BK780" s="242"/>
      <c r="BL780" s="244"/>
      <c r="BM780" s="244"/>
      <c r="BN780" s="244"/>
      <c r="BO780" s="244"/>
      <c r="BP780" s="244"/>
      <c r="BQ780" s="244"/>
      <c r="BR780" s="244"/>
      <c r="BS780" s="244"/>
      <c r="BT780" s="244"/>
      <c r="BU780" s="242"/>
      <c r="BV780" s="244"/>
    </row>
    <row r="781" customFormat="false" ht="13.8" hidden="false" customHeight="false" outlineLevel="0" collapsed="false">
      <c r="A781" s="241"/>
      <c r="B781" s="242"/>
      <c r="C781" s="242"/>
      <c r="D781" s="242"/>
      <c r="E781" s="242"/>
      <c r="F781" s="242"/>
      <c r="G781" s="244"/>
      <c r="H781" s="244"/>
      <c r="I781" s="244"/>
      <c r="J781" s="245"/>
      <c r="K781" s="244"/>
      <c r="L781" s="244"/>
      <c r="M781" s="244"/>
      <c r="N781" s="244"/>
      <c r="O781" s="244"/>
      <c r="P781" s="244"/>
      <c r="Q781" s="244"/>
      <c r="R781" s="244"/>
      <c r="S781" s="244"/>
      <c r="T781" s="246"/>
      <c r="U781" s="246"/>
      <c r="V781" s="244"/>
      <c r="W781" s="247"/>
      <c r="X781" s="248"/>
      <c r="Y781" s="244"/>
      <c r="Z781" s="244"/>
      <c r="AA781" s="244"/>
      <c r="AB781" s="244"/>
      <c r="AC781" s="249"/>
      <c r="AD781" s="249"/>
      <c r="AE781" s="244"/>
      <c r="AF781" s="244"/>
      <c r="AG781" s="244"/>
      <c r="AH781" s="244"/>
      <c r="AI781" s="244"/>
      <c r="AJ781" s="244"/>
      <c r="AK781" s="250"/>
      <c r="AL781" s="244"/>
      <c r="AM781" s="244"/>
      <c r="AN781" s="244"/>
      <c r="AO781" s="251"/>
      <c r="AP781" s="244"/>
      <c r="AQ781" s="244"/>
      <c r="AR781" s="244"/>
      <c r="AS781" s="244"/>
      <c r="AT781" s="252"/>
      <c r="AU781" s="244"/>
      <c r="AV781" s="244"/>
      <c r="AW781" s="244"/>
      <c r="AX781" s="25"/>
      <c r="AY781" s="244"/>
      <c r="AZ781" s="244"/>
      <c r="BA781" s="244"/>
      <c r="BB781" s="244"/>
      <c r="BC781" s="244"/>
      <c r="BD781" s="244"/>
      <c r="BE781" s="244"/>
      <c r="BF781" s="244"/>
      <c r="BG781" s="244"/>
      <c r="BH781" s="244"/>
      <c r="BI781" s="244"/>
      <c r="BJ781" s="242"/>
      <c r="BK781" s="242"/>
      <c r="BL781" s="244"/>
      <c r="BM781" s="244"/>
      <c r="BN781" s="244"/>
      <c r="BO781" s="244"/>
      <c r="BP781" s="244"/>
      <c r="BQ781" s="244"/>
      <c r="BR781" s="244"/>
      <c r="BS781" s="244"/>
      <c r="BT781" s="244"/>
      <c r="BU781" s="242"/>
      <c r="BV781" s="244"/>
    </row>
    <row r="782" customFormat="false" ht="13.8" hidden="false" customHeight="false" outlineLevel="0" collapsed="false">
      <c r="A782" s="241"/>
      <c r="B782" s="242"/>
      <c r="C782" s="242"/>
      <c r="D782" s="242"/>
      <c r="E782" s="242"/>
      <c r="F782" s="242"/>
      <c r="G782" s="244"/>
      <c r="H782" s="244"/>
      <c r="I782" s="244"/>
      <c r="J782" s="245"/>
      <c r="K782" s="244"/>
      <c r="L782" s="244"/>
      <c r="M782" s="244"/>
      <c r="N782" s="244"/>
      <c r="O782" s="244"/>
      <c r="P782" s="244"/>
      <c r="Q782" s="244"/>
      <c r="R782" s="244"/>
      <c r="S782" s="244"/>
      <c r="T782" s="246"/>
      <c r="U782" s="246"/>
      <c r="V782" s="244"/>
      <c r="W782" s="247"/>
      <c r="X782" s="248"/>
      <c r="Y782" s="244"/>
      <c r="Z782" s="244"/>
      <c r="AA782" s="244"/>
      <c r="AB782" s="244"/>
      <c r="AC782" s="249"/>
      <c r="AD782" s="249"/>
      <c r="AE782" s="244"/>
      <c r="AF782" s="244"/>
      <c r="AG782" s="244"/>
      <c r="AH782" s="244"/>
      <c r="AI782" s="244"/>
      <c r="AJ782" s="244"/>
      <c r="AK782" s="250"/>
      <c r="AL782" s="244"/>
      <c r="AM782" s="244"/>
      <c r="AN782" s="244"/>
      <c r="AO782" s="251"/>
      <c r="AP782" s="244"/>
      <c r="AQ782" s="244"/>
      <c r="AR782" s="244"/>
      <c r="AS782" s="244"/>
      <c r="AT782" s="252"/>
      <c r="AU782" s="244"/>
      <c r="AV782" s="244"/>
      <c r="AW782" s="244"/>
      <c r="AX782" s="25"/>
      <c r="AY782" s="244"/>
      <c r="AZ782" s="244"/>
      <c r="BA782" s="244"/>
      <c r="BB782" s="244"/>
      <c r="BC782" s="244"/>
      <c r="BD782" s="244"/>
      <c r="BE782" s="244"/>
      <c r="BF782" s="244"/>
      <c r="BG782" s="244"/>
      <c r="BH782" s="244"/>
      <c r="BI782" s="244"/>
      <c r="BJ782" s="242"/>
      <c r="BK782" s="242"/>
      <c r="BL782" s="244"/>
      <c r="BM782" s="244"/>
      <c r="BN782" s="244"/>
      <c r="BO782" s="244"/>
      <c r="BP782" s="244"/>
      <c r="BQ782" s="244"/>
      <c r="BR782" s="244"/>
      <c r="BS782" s="244"/>
      <c r="BT782" s="244"/>
      <c r="BU782" s="242"/>
      <c r="BV782" s="244"/>
    </row>
    <row r="783" customFormat="false" ht="13.8" hidden="false" customHeight="false" outlineLevel="0" collapsed="false">
      <c r="A783" s="241"/>
      <c r="B783" s="242"/>
      <c r="C783" s="242"/>
      <c r="D783" s="242"/>
      <c r="E783" s="242"/>
      <c r="F783" s="242"/>
      <c r="G783" s="244"/>
      <c r="H783" s="244"/>
      <c r="I783" s="244"/>
      <c r="J783" s="245"/>
      <c r="K783" s="244"/>
      <c r="L783" s="244"/>
      <c r="M783" s="244"/>
      <c r="N783" s="244"/>
      <c r="O783" s="244"/>
      <c r="P783" s="244"/>
      <c r="Q783" s="244"/>
      <c r="R783" s="244"/>
      <c r="S783" s="244"/>
      <c r="T783" s="246"/>
      <c r="U783" s="246"/>
      <c r="V783" s="244"/>
      <c r="W783" s="247"/>
      <c r="X783" s="248"/>
      <c r="Y783" s="244"/>
      <c r="Z783" s="244"/>
      <c r="AA783" s="244"/>
      <c r="AB783" s="244"/>
      <c r="AC783" s="249"/>
      <c r="AD783" s="249"/>
      <c r="AE783" s="244"/>
      <c r="AF783" s="244"/>
      <c r="AG783" s="244"/>
      <c r="AH783" s="244"/>
      <c r="AI783" s="244"/>
      <c r="AJ783" s="244"/>
      <c r="AK783" s="250"/>
      <c r="AL783" s="244"/>
      <c r="AM783" s="244"/>
      <c r="AN783" s="244"/>
      <c r="AO783" s="251"/>
      <c r="AP783" s="244"/>
      <c r="AQ783" s="244"/>
      <c r="AR783" s="244"/>
      <c r="AS783" s="244"/>
      <c r="AT783" s="252"/>
      <c r="AU783" s="244"/>
      <c r="AV783" s="244"/>
      <c r="AW783" s="244"/>
      <c r="AX783" s="25"/>
      <c r="AY783" s="244"/>
      <c r="AZ783" s="244"/>
      <c r="BA783" s="244"/>
      <c r="BB783" s="244"/>
      <c r="BC783" s="244"/>
      <c r="BD783" s="244"/>
      <c r="BE783" s="244"/>
      <c r="BF783" s="244"/>
      <c r="BG783" s="244"/>
      <c r="BH783" s="244"/>
      <c r="BI783" s="244"/>
      <c r="BJ783" s="242"/>
      <c r="BK783" s="242"/>
      <c r="BL783" s="244"/>
      <c r="BM783" s="244"/>
      <c r="BN783" s="244"/>
      <c r="BO783" s="244"/>
      <c r="BP783" s="244"/>
      <c r="BQ783" s="244"/>
      <c r="BR783" s="244"/>
      <c r="BS783" s="244"/>
      <c r="BT783" s="244"/>
      <c r="BU783" s="242"/>
      <c r="BV783" s="244"/>
    </row>
    <row r="784" customFormat="false" ht="13.8" hidden="false" customHeight="false" outlineLevel="0" collapsed="false">
      <c r="A784" s="241"/>
      <c r="B784" s="242"/>
      <c r="C784" s="242"/>
      <c r="D784" s="242"/>
      <c r="E784" s="242"/>
      <c r="F784" s="242"/>
      <c r="G784" s="244"/>
      <c r="H784" s="244"/>
      <c r="I784" s="244"/>
      <c r="J784" s="245"/>
      <c r="K784" s="244"/>
      <c r="L784" s="244"/>
      <c r="M784" s="244"/>
      <c r="N784" s="244"/>
      <c r="O784" s="244"/>
      <c r="P784" s="244"/>
      <c r="Q784" s="244"/>
      <c r="R784" s="244"/>
      <c r="S784" s="244"/>
      <c r="T784" s="246"/>
      <c r="U784" s="246"/>
      <c r="V784" s="244"/>
      <c r="W784" s="247"/>
      <c r="X784" s="248"/>
      <c r="Y784" s="244"/>
      <c r="Z784" s="244"/>
      <c r="AA784" s="244"/>
      <c r="AB784" s="244"/>
      <c r="AC784" s="249"/>
      <c r="AD784" s="249"/>
      <c r="AE784" s="244"/>
      <c r="AF784" s="244"/>
      <c r="AG784" s="244"/>
      <c r="AH784" s="244"/>
      <c r="AI784" s="244"/>
      <c r="AJ784" s="244"/>
      <c r="AK784" s="250"/>
      <c r="AL784" s="244"/>
      <c r="AM784" s="244"/>
      <c r="AN784" s="244"/>
      <c r="AO784" s="251"/>
      <c r="AP784" s="244"/>
      <c r="AQ784" s="244"/>
      <c r="AR784" s="244"/>
      <c r="AS784" s="244"/>
      <c r="AT784" s="252"/>
      <c r="AU784" s="244"/>
      <c r="AV784" s="244"/>
      <c r="AW784" s="244"/>
      <c r="AX784" s="25"/>
      <c r="AY784" s="244"/>
      <c r="AZ784" s="244"/>
      <c r="BA784" s="244"/>
      <c r="BB784" s="244"/>
      <c r="BC784" s="244"/>
      <c r="BD784" s="244"/>
      <c r="BE784" s="244"/>
      <c r="BF784" s="244"/>
      <c r="BG784" s="244"/>
      <c r="BH784" s="244"/>
      <c r="BI784" s="244"/>
      <c r="BJ784" s="242"/>
      <c r="BK784" s="242"/>
      <c r="BL784" s="244"/>
      <c r="BM784" s="244"/>
      <c r="BN784" s="244"/>
      <c r="BO784" s="244"/>
      <c r="BP784" s="244"/>
      <c r="BQ784" s="244"/>
      <c r="BR784" s="244"/>
      <c r="BS784" s="244"/>
      <c r="BT784" s="244"/>
      <c r="BU784" s="242"/>
      <c r="BV784" s="244"/>
    </row>
    <row r="785" customFormat="false" ht="13.8" hidden="false" customHeight="false" outlineLevel="0" collapsed="false">
      <c r="A785" s="241"/>
      <c r="B785" s="242"/>
      <c r="C785" s="242"/>
      <c r="D785" s="242"/>
      <c r="E785" s="242"/>
      <c r="F785" s="242"/>
      <c r="G785" s="244"/>
      <c r="H785" s="244"/>
      <c r="I785" s="244"/>
      <c r="J785" s="245"/>
      <c r="K785" s="244"/>
      <c r="L785" s="244"/>
      <c r="M785" s="244"/>
      <c r="N785" s="244"/>
      <c r="O785" s="244"/>
      <c r="P785" s="244"/>
      <c r="Q785" s="244"/>
      <c r="R785" s="244"/>
      <c r="S785" s="244"/>
      <c r="T785" s="246"/>
      <c r="U785" s="246"/>
      <c r="V785" s="244"/>
      <c r="W785" s="247"/>
      <c r="X785" s="248"/>
      <c r="Y785" s="244"/>
      <c r="Z785" s="244"/>
      <c r="AA785" s="244"/>
      <c r="AB785" s="244"/>
      <c r="AC785" s="249"/>
      <c r="AD785" s="249"/>
      <c r="AE785" s="244"/>
      <c r="AF785" s="244"/>
      <c r="AG785" s="244"/>
      <c r="AH785" s="244"/>
      <c r="AI785" s="244"/>
      <c r="AJ785" s="244"/>
      <c r="AK785" s="250"/>
      <c r="AL785" s="244"/>
      <c r="AM785" s="244"/>
      <c r="AN785" s="244"/>
      <c r="AO785" s="251"/>
      <c r="AP785" s="244"/>
      <c r="AQ785" s="244"/>
      <c r="AR785" s="244"/>
      <c r="AS785" s="244"/>
      <c r="AT785" s="252"/>
      <c r="AU785" s="244"/>
      <c r="AV785" s="244"/>
      <c r="AW785" s="244"/>
      <c r="AX785" s="25"/>
      <c r="AY785" s="244"/>
      <c r="AZ785" s="244"/>
      <c r="BA785" s="244"/>
      <c r="BB785" s="244"/>
      <c r="BC785" s="244"/>
      <c r="BD785" s="244"/>
      <c r="BE785" s="244"/>
      <c r="BF785" s="244"/>
      <c r="BG785" s="244"/>
      <c r="BH785" s="244"/>
      <c r="BI785" s="244"/>
      <c r="BJ785" s="242"/>
      <c r="BK785" s="242"/>
      <c r="BL785" s="244"/>
      <c r="BM785" s="244"/>
      <c r="BN785" s="244"/>
      <c r="BO785" s="244"/>
      <c r="BP785" s="244"/>
      <c r="BQ785" s="244"/>
      <c r="BR785" s="244"/>
      <c r="BS785" s="244"/>
      <c r="BT785" s="244"/>
      <c r="BU785" s="242"/>
      <c r="BV785" s="244"/>
    </row>
    <row r="786" customFormat="false" ht="13.8" hidden="false" customHeight="false" outlineLevel="0" collapsed="false">
      <c r="A786" s="241"/>
      <c r="B786" s="242"/>
      <c r="C786" s="242"/>
      <c r="D786" s="242"/>
      <c r="E786" s="242"/>
      <c r="F786" s="242"/>
      <c r="G786" s="244"/>
      <c r="H786" s="244"/>
      <c r="I786" s="244"/>
      <c r="J786" s="245"/>
      <c r="K786" s="244"/>
      <c r="L786" s="244"/>
      <c r="M786" s="244"/>
      <c r="N786" s="244"/>
      <c r="O786" s="244"/>
      <c r="P786" s="244"/>
      <c r="Q786" s="244"/>
      <c r="R786" s="244"/>
      <c r="S786" s="244"/>
      <c r="T786" s="246"/>
      <c r="U786" s="246"/>
      <c r="V786" s="244"/>
      <c r="W786" s="247"/>
      <c r="X786" s="248"/>
      <c r="Y786" s="244"/>
      <c r="Z786" s="244"/>
      <c r="AA786" s="244"/>
      <c r="AB786" s="244"/>
      <c r="AC786" s="249"/>
      <c r="AD786" s="249"/>
      <c r="AE786" s="244"/>
      <c r="AF786" s="244"/>
      <c r="AG786" s="244"/>
      <c r="AH786" s="244"/>
      <c r="AI786" s="244"/>
      <c r="AJ786" s="244"/>
      <c r="AK786" s="250"/>
      <c r="AL786" s="244"/>
      <c r="AM786" s="244"/>
      <c r="AN786" s="244"/>
      <c r="AO786" s="251"/>
      <c r="AP786" s="244"/>
      <c r="AQ786" s="244"/>
      <c r="AR786" s="244"/>
      <c r="AS786" s="244"/>
      <c r="AT786" s="252"/>
      <c r="AU786" s="244"/>
      <c r="AV786" s="244"/>
      <c r="AW786" s="244"/>
      <c r="AX786" s="25"/>
      <c r="AY786" s="244"/>
      <c r="AZ786" s="244"/>
      <c r="BA786" s="244"/>
      <c r="BB786" s="244"/>
      <c r="BC786" s="244"/>
      <c r="BD786" s="244"/>
      <c r="BE786" s="244"/>
      <c r="BF786" s="244"/>
      <c r="BG786" s="244"/>
      <c r="BH786" s="244"/>
      <c r="BI786" s="244"/>
      <c r="BJ786" s="242"/>
      <c r="BK786" s="242"/>
      <c r="BL786" s="244"/>
      <c r="BM786" s="244"/>
      <c r="BN786" s="244"/>
      <c r="BO786" s="244"/>
      <c r="BP786" s="244"/>
      <c r="BQ786" s="244"/>
      <c r="BR786" s="244"/>
      <c r="BS786" s="244"/>
      <c r="BT786" s="244"/>
      <c r="BU786" s="242"/>
      <c r="BV786" s="244"/>
    </row>
    <row r="787" customFormat="false" ht="13.8" hidden="false" customHeight="false" outlineLevel="0" collapsed="false">
      <c r="A787" s="241"/>
      <c r="B787" s="242"/>
      <c r="C787" s="242"/>
      <c r="D787" s="242"/>
      <c r="E787" s="242"/>
      <c r="F787" s="242"/>
      <c r="G787" s="244"/>
      <c r="H787" s="244"/>
      <c r="I787" s="244"/>
      <c r="J787" s="245"/>
      <c r="K787" s="244"/>
      <c r="L787" s="244"/>
      <c r="M787" s="244"/>
      <c r="N787" s="244"/>
      <c r="O787" s="244"/>
      <c r="P787" s="244"/>
      <c r="Q787" s="244"/>
      <c r="R787" s="244"/>
      <c r="S787" s="244"/>
      <c r="T787" s="246"/>
      <c r="U787" s="246"/>
      <c r="V787" s="244"/>
      <c r="W787" s="247"/>
      <c r="X787" s="248"/>
      <c r="Y787" s="244"/>
      <c r="Z787" s="244"/>
      <c r="AA787" s="244"/>
      <c r="AB787" s="244"/>
      <c r="AC787" s="249"/>
      <c r="AD787" s="249"/>
      <c r="AE787" s="244"/>
      <c r="AF787" s="244"/>
      <c r="AG787" s="244"/>
      <c r="AH787" s="244"/>
      <c r="AI787" s="244"/>
      <c r="AJ787" s="244"/>
      <c r="AK787" s="250"/>
      <c r="AL787" s="244"/>
      <c r="AM787" s="244"/>
      <c r="AN787" s="244"/>
      <c r="AO787" s="251"/>
      <c r="AP787" s="244"/>
      <c r="AQ787" s="244"/>
      <c r="AR787" s="244"/>
      <c r="AS787" s="244"/>
      <c r="AT787" s="252"/>
      <c r="AU787" s="244"/>
      <c r="AV787" s="244"/>
      <c r="AW787" s="244"/>
      <c r="AX787" s="25"/>
      <c r="AY787" s="244"/>
      <c r="AZ787" s="244"/>
      <c r="BA787" s="244"/>
      <c r="BB787" s="244"/>
      <c r="BC787" s="244"/>
      <c r="BD787" s="244"/>
      <c r="BE787" s="244"/>
      <c r="BF787" s="244"/>
      <c r="BG787" s="244"/>
      <c r="BH787" s="244"/>
      <c r="BI787" s="244"/>
      <c r="BJ787" s="242"/>
      <c r="BK787" s="242"/>
      <c r="BL787" s="244"/>
      <c r="BM787" s="244"/>
      <c r="BN787" s="244"/>
      <c r="BO787" s="244"/>
      <c r="BP787" s="244"/>
      <c r="BQ787" s="244"/>
      <c r="BR787" s="244"/>
      <c r="BS787" s="244"/>
      <c r="BT787" s="244"/>
      <c r="BU787" s="242"/>
      <c r="BV787" s="244"/>
    </row>
    <row r="788" customFormat="false" ht="13.8" hidden="false" customHeight="false" outlineLevel="0" collapsed="false">
      <c r="A788" s="241"/>
      <c r="B788" s="242"/>
      <c r="C788" s="242"/>
      <c r="D788" s="242"/>
      <c r="E788" s="242"/>
      <c r="F788" s="242"/>
      <c r="G788" s="244"/>
      <c r="H788" s="244"/>
      <c r="I788" s="244"/>
      <c r="J788" s="245"/>
      <c r="K788" s="244"/>
      <c r="L788" s="244"/>
      <c r="M788" s="244"/>
      <c r="N788" s="244"/>
      <c r="O788" s="244"/>
      <c r="P788" s="244"/>
      <c r="Q788" s="244"/>
      <c r="R788" s="244"/>
      <c r="S788" s="244"/>
      <c r="T788" s="246"/>
      <c r="U788" s="246"/>
      <c r="V788" s="244"/>
      <c r="W788" s="247"/>
      <c r="X788" s="248"/>
      <c r="Y788" s="244"/>
      <c r="Z788" s="244"/>
      <c r="AA788" s="244"/>
      <c r="AB788" s="244"/>
      <c r="AC788" s="249"/>
      <c r="AD788" s="249"/>
      <c r="AE788" s="244"/>
      <c r="AF788" s="244"/>
      <c r="AG788" s="244"/>
      <c r="AH788" s="244"/>
      <c r="AI788" s="244"/>
      <c r="AJ788" s="244"/>
      <c r="AK788" s="250"/>
      <c r="AL788" s="244"/>
      <c r="AM788" s="244"/>
      <c r="AN788" s="244"/>
      <c r="AO788" s="251"/>
      <c r="AP788" s="244"/>
      <c r="AQ788" s="244"/>
      <c r="AR788" s="244"/>
      <c r="AS788" s="244"/>
      <c r="AT788" s="252"/>
      <c r="AU788" s="244"/>
      <c r="AV788" s="244"/>
      <c r="AW788" s="244"/>
      <c r="AX788" s="25"/>
      <c r="AY788" s="244"/>
      <c r="AZ788" s="244"/>
      <c r="BA788" s="244"/>
      <c r="BB788" s="244"/>
      <c r="BC788" s="244"/>
      <c r="BD788" s="244"/>
      <c r="BE788" s="244"/>
      <c r="BF788" s="244"/>
      <c r="BG788" s="244"/>
      <c r="BH788" s="244"/>
      <c r="BI788" s="244"/>
      <c r="BJ788" s="242"/>
      <c r="BK788" s="242"/>
      <c r="BL788" s="244"/>
      <c r="BM788" s="244"/>
      <c r="BN788" s="244"/>
      <c r="BO788" s="244"/>
      <c r="BP788" s="244"/>
      <c r="BQ788" s="244"/>
      <c r="BR788" s="244"/>
      <c r="BS788" s="244"/>
      <c r="BT788" s="244"/>
      <c r="BU788" s="242"/>
      <c r="BV788" s="244"/>
    </row>
    <row r="789" customFormat="false" ht="13.8" hidden="false" customHeight="false" outlineLevel="0" collapsed="false">
      <c r="A789" s="241"/>
      <c r="B789" s="242"/>
      <c r="C789" s="242"/>
      <c r="D789" s="242"/>
      <c r="E789" s="242"/>
      <c r="F789" s="242"/>
      <c r="G789" s="244"/>
      <c r="H789" s="244"/>
      <c r="I789" s="244"/>
      <c r="J789" s="245"/>
      <c r="K789" s="244"/>
      <c r="L789" s="244"/>
      <c r="M789" s="244"/>
      <c r="N789" s="244"/>
      <c r="O789" s="244"/>
      <c r="P789" s="244"/>
      <c r="Q789" s="244"/>
      <c r="R789" s="244"/>
      <c r="S789" s="244"/>
      <c r="T789" s="246"/>
      <c r="U789" s="246"/>
      <c r="V789" s="244"/>
      <c r="W789" s="247"/>
      <c r="X789" s="248"/>
      <c r="Y789" s="244"/>
      <c r="Z789" s="244"/>
      <c r="AA789" s="244"/>
      <c r="AB789" s="244"/>
      <c r="AC789" s="249"/>
      <c r="AD789" s="249"/>
      <c r="AE789" s="244"/>
      <c r="AF789" s="244"/>
      <c r="AG789" s="244"/>
      <c r="AH789" s="244"/>
      <c r="AI789" s="244"/>
      <c r="AJ789" s="244"/>
      <c r="AK789" s="250"/>
      <c r="AL789" s="244"/>
      <c r="AM789" s="244"/>
      <c r="AN789" s="244"/>
      <c r="AO789" s="251"/>
      <c r="AP789" s="244"/>
      <c r="AQ789" s="244"/>
      <c r="AR789" s="244"/>
      <c r="AS789" s="244"/>
      <c r="AT789" s="252"/>
      <c r="AU789" s="244"/>
      <c r="AV789" s="244"/>
      <c r="AW789" s="244"/>
      <c r="AX789" s="25"/>
      <c r="AY789" s="244"/>
      <c r="AZ789" s="244"/>
      <c r="BA789" s="244"/>
      <c r="BB789" s="244"/>
      <c r="BC789" s="244"/>
      <c r="BD789" s="244"/>
      <c r="BE789" s="244"/>
      <c r="BF789" s="244"/>
      <c r="BG789" s="244"/>
      <c r="BH789" s="244"/>
      <c r="BI789" s="244"/>
      <c r="BJ789" s="242"/>
      <c r="BK789" s="242"/>
      <c r="BL789" s="244"/>
      <c r="BM789" s="244"/>
      <c r="BN789" s="244"/>
      <c r="BO789" s="244"/>
      <c r="BP789" s="244"/>
      <c r="BQ789" s="244"/>
      <c r="BR789" s="244"/>
      <c r="BS789" s="244"/>
      <c r="BT789" s="244"/>
      <c r="BU789" s="242"/>
      <c r="BV789" s="244"/>
    </row>
    <row r="790" customFormat="false" ht="13.8" hidden="false" customHeight="false" outlineLevel="0" collapsed="false">
      <c r="A790" s="241"/>
      <c r="B790" s="242"/>
      <c r="C790" s="242"/>
      <c r="D790" s="242"/>
      <c r="E790" s="242"/>
      <c r="F790" s="242"/>
      <c r="G790" s="244"/>
      <c r="H790" s="244"/>
      <c r="I790" s="244"/>
      <c r="J790" s="245"/>
      <c r="K790" s="244"/>
      <c r="L790" s="244"/>
      <c r="M790" s="244"/>
      <c r="N790" s="244"/>
      <c r="O790" s="244"/>
      <c r="P790" s="244"/>
      <c r="Q790" s="244"/>
      <c r="R790" s="244"/>
      <c r="S790" s="244"/>
      <c r="T790" s="246"/>
      <c r="U790" s="246"/>
      <c r="V790" s="244"/>
      <c r="W790" s="247"/>
      <c r="X790" s="248"/>
      <c r="Y790" s="244"/>
      <c r="Z790" s="244"/>
      <c r="AA790" s="244"/>
      <c r="AB790" s="244"/>
      <c r="AC790" s="249"/>
      <c r="AD790" s="249"/>
      <c r="AE790" s="244"/>
      <c r="AF790" s="244"/>
      <c r="AG790" s="244"/>
      <c r="AH790" s="244"/>
      <c r="AI790" s="244"/>
      <c r="AJ790" s="244"/>
      <c r="AK790" s="250"/>
      <c r="AL790" s="244"/>
      <c r="AM790" s="244"/>
      <c r="AN790" s="244"/>
      <c r="AO790" s="251"/>
      <c r="AP790" s="244"/>
      <c r="AQ790" s="244"/>
      <c r="AR790" s="244"/>
      <c r="AS790" s="244"/>
      <c r="AT790" s="252"/>
      <c r="AU790" s="244"/>
      <c r="AV790" s="244"/>
      <c r="AW790" s="244"/>
      <c r="AX790" s="25"/>
      <c r="AY790" s="244"/>
      <c r="AZ790" s="244"/>
      <c r="BA790" s="244"/>
      <c r="BB790" s="244"/>
      <c r="BC790" s="244"/>
      <c r="BD790" s="244"/>
      <c r="BE790" s="244"/>
      <c r="BF790" s="244"/>
      <c r="BG790" s="244"/>
      <c r="BH790" s="244"/>
      <c r="BI790" s="244"/>
      <c r="BJ790" s="242"/>
      <c r="BK790" s="242"/>
      <c r="BL790" s="244"/>
      <c r="BM790" s="244"/>
      <c r="BN790" s="244"/>
      <c r="BO790" s="244"/>
      <c r="BP790" s="244"/>
      <c r="BQ790" s="244"/>
      <c r="BR790" s="244"/>
      <c r="BS790" s="244"/>
      <c r="BT790" s="244"/>
      <c r="BU790" s="242"/>
      <c r="BV790" s="244"/>
    </row>
    <row r="791" customFormat="false" ht="13.8" hidden="false" customHeight="false" outlineLevel="0" collapsed="false">
      <c r="A791" s="241"/>
      <c r="B791" s="242"/>
      <c r="C791" s="242"/>
      <c r="D791" s="242"/>
      <c r="E791" s="242"/>
      <c r="F791" s="242"/>
      <c r="G791" s="244"/>
      <c r="H791" s="244"/>
      <c r="I791" s="244"/>
      <c r="J791" s="245"/>
      <c r="K791" s="244"/>
      <c r="L791" s="244"/>
      <c r="M791" s="244"/>
      <c r="N791" s="244"/>
      <c r="O791" s="244"/>
      <c r="P791" s="244"/>
      <c r="Q791" s="244"/>
      <c r="R791" s="244"/>
      <c r="S791" s="244"/>
      <c r="T791" s="246"/>
      <c r="U791" s="246"/>
      <c r="V791" s="244"/>
      <c r="W791" s="247"/>
      <c r="X791" s="248"/>
      <c r="Y791" s="244"/>
      <c r="Z791" s="244"/>
      <c r="AA791" s="244"/>
      <c r="AB791" s="244"/>
      <c r="AC791" s="249"/>
      <c r="AD791" s="249"/>
      <c r="AE791" s="244"/>
      <c r="AF791" s="244"/>
      <c r="AG791" s="244"/>
      <c r="AH791" s="244"/>
      <c r="AI791" s="244"/>
      <c r="AJ791" s="244"/>
      <c r="AK791" s="250"/>
      <c r="AL791" s="244"/>
      <c r="AM791" s="244"/>
      <c r="AN791" s="244"/>
      <c r="AO791" s="251"/>
      <c r="AP791" s="244"/>
      <c r="AQ791" s="244"/>
      <c r="AR791" s="244"/>
      <c r="AS791" s="244"/>
      <c r="AT791" s="252"/>
      <c r="AU791" s="244"/>
      <c r="AV791" s="244"/>
      <c r="AW791" s="244"/>
      <c r="AX791" s="25"/>
      <c r="AY791" s="244"/>
      <c r="AZ791" s="244"/>
      <c r="BA791" s="244"/>
      <c r="BB791" s="244"/>
      <c r="BC791" s="244"/>
      <c r="BD791" s="244"/>
      <c r="BE791" s="244"/>
      <c r="BF791" s="244"/>
      <c r="BG791" s="244"/>
      <c r="BH791" s="244"/>
      <c r="BI791" s="244"/>
      <c r="BJ791" s="242"/>
      <c r="BK791" s="242"/>
      <c r="BL791" s="244"/>
      <c r="BM791" s="244"/>
      <c r="BN791" s="244"/>
      <c r="BO791" s="244"/>
      <c r="BP791" s="244"/>
      <c r="BQ791" s="244"/>
      <c r="BR791" s="244"/>
      <c r="BS791" s="244"/>
      <c r="BT791" s="244"/>
      <c r="BU791" s="242"/>
      <c r="BV791" s="244"/>
    </row>
    <row r="792" customFormat="false" ht="13.8" hidden="false" customHeight="false" outlineLevel="0" collapsed="false">
      <c r="A792" s="241"/>
      <c r="B792" s="242"/>
      <c r="C792" s="242"/>
      <c r="D792" s="242"/>
      <c r="E792" s="242"/>
      <c r="F792" s="242"/>
      <c r="G792" s="244"/>
      <c r="H792" s="244"/>
      <c r="I792" s="244"/>
      <c r="J792" s="245"/>
      <c r="K792" s="244"/>
      <c r="L792" s="244"/>
      <c r="M792" s="244"/>
      <c r="N792" s="244"/>
      <c r="O792" s="244"/>
      <c r="P792" s="244"/>
      <c r="Q792" s="244"/>
      <c r="R792" s="244"/>
      <c r="S792" s="244"/>
      <c r="T792" s="246"/>
      <c r="U792" s="246"/>
      <c r="V792" s="244"/>
      <c r="W792" s="247"/>
      <c r="X792" s="248"/>
      <c r="Y792" s="244"/>
      <c r="Z792" s="244"/>
      <c r="AA792" s="244"/>
      <c r="AB792" s="244"/>
      <c r="AC792" s="249"/>
      <c r="AD792" s="249"/>
      <c r="AE792" s="244"/>
      <c r="AF792" s="244"/>
      <c r="AG792" s="244"/>
      <c r="AH792" s="244"/>
      <c r="AI792" s="244"/>
      <c r="AJ792" s="244"/>
      <c r="AK792" s="250"/>
      <c r="AL792" s="244"/>
      <c r="AM792" s="244"/>
      <c r="AN792" s="244"/>
      <c r="AO792" s="251"/>
      <c r="AP792" s="244"/>
      <c r="AQ792" s="244"/>
      <c r="AR792" s="244"/>
      <c r="AS792" s="244"/>
      <c r="AT792" s="252"/>
      <c r="AU792" s="244"/>
      <c r="AV792" s="244"/>
      <c r="AW792" s="244"/>
      <c r="AX792" s="25"/>
      <c r="AY792" s="244"/>
      <c r="AZ792" s="244"/>
      <c r="BA792" s="244"/>
      <c r="BB792" s="244"/>
      <c r="BC792" s="244"/>
      <c r="BD792" s="244"/>
      <c r="BE792" s="244"/>
      <c r="BF792" s="244"/>
      <c r="BG792" s="244"/>
      <c r="BH792" s="244"/>
      <c r="BI792" s="244"/>
      <c r="BJ792" s="242"/>
      <c r="BK792" s="242"/>
      <c r="BL792" s="244"/>
      <c r="BM792" s="244"/>
      <c r="BN792" s="244"/>
      <c r="BO792" s="244"/>
      <c r="BP792" s="244"/>
      <c r="BQ792" s="244"/>
      <c r="BR792" s="244"/>
      <c r="BS792" s="244"/>
      <c r="BT792" s="244"/>
      <c r="BU792" s="242"/>
      <c r="BV792" s="244"/>
    </row>
    <row r="793" customFormat="false" ht="13.8" hidden="false" customHeight="false" outlineLevel="0" collapsed="false">
      <c r="A793" s="241"/>
      <c r="B793" s="242"/>
      <c r="C793" s="242"/>
      <c r="D793" s="242"/>
      <c r="E793" s="242"/>
      <c r="F793" s="242"/>
      <c r="G793" s="244"/>
      <c r="H793" s="244"/>
      <c r="I793" s="244"/>
      <c r="J793" s="245"/>
      <c r="K793" s="244"/>
      <c r="L793" s="244"/>
      <c r="M793" s="244"/>
      <c r="N793" s="244"/>
      <c r="O793" s="244"/>
      <c r="P793" s="244"/>
      <c r="Q793" s="244"/>
      <c r="R793" s="244"/>
      <c r="S793" s="244"/>
      <c r="T793" s="246"/>
      <c r="U793" s="246"/>
      <c r="V793" s="244"/>
      <c r="W793" s="247"/>
      <c r="X793" s="248"/>
      <c r="Y793" s="244"/>
      <c r="Z793" s="244"/>
      <c r="AA793" s="244"/>
      <c r="AB793" s="244"/>
      <c r="AC793" s="249"/>
      <c r="AD793" s="249"/>
      <c r="AE793" s="244"/>
      <c r="AF793" s="244"/>
      <c r="AG793" s="244"/>
      <c r="AH793" s="244"/>
      <c r="AI793" s="244"/>
      <c r="AJ793" s="244"/>
      <c r="AK793" s="250"/>
      <c r="AL793" s="244"/>
      <c r="AM793" s="244"/>
      <c r="AN793" s="244"/>
      <c r="AO793" s="251"/>
      <c r="AP793" s="244"/>
      <c r="AQ793" s="244"/>
      <c r="AR793" s="244"/>
      <c r="AS793" s="244"/>
      <c r="AT793" s="252"/>
      <c r="AU793" s="244"/>
      <c r="AV793" s="244"/>
      <c r="AW793" s="244"/>
      <c r="AX793" s="25"/>
      <c r="AY793" s="244"/>
      <c r="AZ793" s="244"/>
      <c r="BA793" s="244"/>
      <c r="BB793" s="244"/>
      <c r="BC793" s="244"/>
      <c r="BD793" s="244"/>
      <c r="BE793" s="244"/>
      <c r="BF793" s="244"/>
      <c r="BG793" s="244"/>
      <c r="BH793" s="244"/>
      <c r="BI793" s="244"/>
      <c r="BJ793" s="242"/>
      <c r="BK793" s="242"/>
      <c r="BL793" s="244"/>
      <c r="BM793" s="244"/>
      <c r="BN793" s="244"/>
      <c r="BO793" s="244"/>
      <c r="BP793" s="244"/>
      <c r="BQ793" s="244"/>
      <c r="BR793" s="244"/>
      <c r="BS793" s="244"/>
      <c r="BT793" s="244"/>
      <c r="BU793" s="242"/>
      <c r="BV793" s="244"/>
    </row>
    <row r="794" customFormat="false" ht="13.8" hidden="false" customHeight="false" outlineLevel="0" collapsed="false">
      <c r="A794" s="241"/>
      <c r="B794" s="242"/>
      <c r="C794" s="242"/>
      <c r="D794" s="242"/>
      <c r="E794" s="242"/>
      <c r="F794" s="242"/>
      <c r="G794" s="244"/>
      <c r="H794" s="244"/>
      <c r="I794" s="244"/>
      <c r="J794" s="245"/>
      <c r="K794" s="244"/>
      <c r="L794" s="244"/>
      <c r="M794" s="244"/>
      <c r="N794" s="244"/>
      <c r="O794" s="244"/>
      <c r="P794" s="244"/>
      <c r="Q794" s="244"/>
      <c r="R794" s="244"/>
      <c r="S794" s="244"/>
      <c r="T794" s="246"/>
      <c r="U794" s="246"/>
      <c r="V794" s="244"/>
      <c r="W794" s="247"/>
      <c r="X794" s="248"/>
      <c r="Y794" s="244"/>
      <c r="Z794" s="244"/>
      <c r="AA794" s="244"/>
      <c r="AB794" s="244"/>
      <c r="AC794" s="249"/>
      <c r="AD794" s="249"/>
      <c r="AE794" s="244"/>
      <c r="AF794" s="244"/>
      <c r="AG794" s="244"/>
      <c r="AH794" s="244"/>
      <c r="AI794" s="244"/>
      <c r="AJ794" s="244"/>
      <c r="AK794" s="250"/>
      <c r="AL794" s="244"/>
      <c r="AM794" s="244"/>
      <c r="AN794" s="244"/>
      <c r="AO794" s="251"/>
      <c r="AP794" s="244"/>
      <c r="AQ794" s="244"/>
      <c r="AR794" s="244"/>
      <c r="AS794" s="244"/>
      <c r="AT794" s="252"/>
      <c r="AU794" s="244"/>
      <c r="AV794" s="244"/>
      <c r="AW794" s="244"/>
      <c r="AX794" s="25"/>
      <c r="AY794" s="244"/>
      <c r="AZ794" s="244"/>
      <c r="BA794" s="244"/>
      <c r="BB794" s="244"/>
      <c r="BC794" s="244"/>
      <c r="BD794" s="244"/>
      <c r="BE794" s="244"/>
      <c r="BF794" s="244"/>
      <c r="BG794" s="244"/>
      <c r="BH794" s="244"/>
      <c r="BI794" s="244"/>
      <c r="BJ794" s="242"/>
      <c r="BK794" s="242"/>
      <c r="BL794" s="244"/>
      <c r="BM794" s="244"/>
      <c r="BN794" s="244"/>
      <c r="BO794" s="244"/>
      <c r="BP794" s="244"/>
      <c r="BQ794" s="244"/>
      <c r="BR794" s="244"/>
      <c r="BS794" s="244"/>
      <c r="BT794" s="244"/>
      <c r="BU794" s="242"/>
      <c r="BV794" s="244"/>
    </row>
    <row r="795" customFormat="false" ht="13.8" hidden="false" customHeight="false" outlineLevel="0" collapsed="false">
      <c r="A795" s="241"/>
      <c r="B795" s="242"/>
      <c r="C795" s="242"/>
      <c r="D795" s="242"/>
      <c r="E795" s="242"/>
      <c r="F795" s="242"/>
      <c r="G795" s="244"/>
      <c r="H795" s="244"/>
      <c r="I795" s="244"/>
      <c r="J795" s="245"/>
      <c r="K795" s="244"/>
      <c r="L795" s="244"/>
      <c r="M795" s="244"/>
      <c r="N795" s="244"/>
      <c r="O795" s="244"/>
      <c r="P795" s="244"/>
      <c r="Q795" s="244"/>
      <c r="R795" s="244"/>
      <c r="S795" s="244"/>
      <c r="T795" s="246"/>
      <c r="U795" s="246"/>
      <c r="V795" s="244"/>
      <c r="W795" s="247"/>
      <c r="X795" s="248"/>
      <c r="Y795" s="244"/>
      <c r="Z795" s="244"/>
      <c r="AA795" s="244"/>
      <c r="AB795" s="244"/>
      <c r="AC795" s="249"/>
      <c r="AD795" s="249"/>
      <c r="AE795" s="244"/>
      <c r="AF795" s="244"/>
      <c r="AG795" s="244"/>
      <c r="AH795" s="244"/>
      <c r="AI795" s="244"/>
      <c r="AJ795" s="244"/>
      <c r="AK795" s="250"/>
      <c r="AL795" s="244"/>
      <c r="AM795" s="244"/>
      <c r="AN795" s="244"/>
      <c r="AO795" s="251"/>
      <c r="AP795" s="244"/>
      <c r="AQ795" s="244"/>
      <c r="AR795" s="244"/>
      <c r="AS795" s="244"/>
      <c r="AT795" s="252"/>
      <c r="AU795" s="244"/>
      <c r="AV795" s="244"/>
      <c r="AW795" s="244"/>
      <c r="AX795" s="25"/>
      <c r="AY795" s="244"/>
      <c r="AZ795" s="244"/>
      <c r="BA795" s="244"/>
      <c r="BB795" s="244"/>
      <c r="BC795" s="244"/>
      <c r="BD795" s="244"/>
      <c r="BE795" s="244"/>
      <c r="BF795" s="244"/>
      <c r="BG795" s="244"/>
      <c r="BH795" s="244"/>
      <c r="BI795" s="244"/>
      <c r="BJ795" s="242"/>
      <c r="BK795" s="242"/>
      <c r="BL795" s="244"/>
      <c r="BM795" s="244"/>
      <c r="BN795" s="244"/>
      <c r="BO795" s="244"/>
      <c r="BP795" s="244"/>
      <c r="BQ795" s="244"/>
      <c r="BR795" s="244"/>
      <c r="BS795" s="244"/>
      <c r="BT795" s="244"/>
      <c r="BU795" s="242"/>
      <c r="BV795" s="244"/>
    </row>
    <row r="796" customFormat="false" ht="13.8" hidden="false" customHeight="false" outlineLevel="0" collapsed="false">
      <c r="A796" s="241"/>
      <c r="B796" s="242"/>
      <c r="C796" s="242"/>
      <c r="D796" s="242"/>
      <c r="E796" s="242"/>
      <c r="F796" s="242"/>
      <c r="G796" s="244"/>
      <c r="H796" s="244"/>
      <c r="I796" s="244"/>
      <c r="J796" s="245"/>
      <c r="K796" s="244"/>
      <c r="L796" s="244"/>
      <c r="M796" s="244"/>
      <c r="N796" s="244"/>
      <c r="O796" s="244"/>
      <c r="P796" s="244"/>
      <c r="Q796" s="244"/>
      <c r="R796" s="244"/>
      <c r="S796" s="244"/>
      <c r="T796" s="246"/>
      <c r="U796" s="246"/>
      <c r="V796" s="244"/>
      <c r="W796" s="247"/>
      <c r="X796" s="248"/>
      <c r="Y796" s="244"/>
      <c r="Z796" s="244"/>
      <c r="AA796" s="244"/>
      <c r="AB796" s="244"/>
      <c r="AC796" s="249"/>
      <c r="AD796" s="249"/>
      <c r="AE796" s="244"/>
      <c r="AF796" s="244"/>
      <c r="AG796" s="244"/>
      <c r="AH796" s="244"/>
      <c r="AI796" s="244"/>
      <c r="AJ796" s="244"/>
      <c r="AK796" s="250"/>
      <c r="AL796" s="244"/>
      <c r="AM796" s="244"/>
      <c r="AN796" s="244"/>
      <c r="AO796" s="251"/>
      <c r="AP796" s="244"/>
      <c r="AQ796" s="244"/>
      <c r="AR796" s="244"/>
      <c r="AS796" s="244"/>
      <c r="AT796" s="252"/>
      <c r="AU796" s="244"/>
      <c r="AV796" s="244"/>
      <c r="AW796" s="244"/>
      <c r="AX796" s="25"/>
      <c r="AY796" s="244"/>
      <c r="AZ796" s="244"/>
      <c r="BA796" s="244"/>
      <c r="BB796" s="244"/>
      <c r="BC796" s="244"/>
      <c r="BD796" s="244"/>
      <c r="BE796" s="244"/>
      <c r="BF796" s="244"/>
      <c r="BG796" s="244"/>
      <c r="BH796" s="244"/>
      <c r="BI796" s="244"/>
      <c r="BJ796" s="242"/>
      <c r="BK796" s="242"/>
      <c r="BL796" s="244"/>
      <c r="BM796" s="244"/>
      <c r="BN796" s="244"/>
      <c r="BO796" s="244"/>
      <c r="BP796" s="244"/>
      <c r="BQ796" s="244"/>
      <c r="BR796" s="244"/>
      <c r="BS796" s="244"/>
      <c r="BT796" s="244"/>
      <c r="BU796" s="242"/>
      <c r="BV796" s="244"/>
    </row>
    <row r="797" customFormat="false" ht="13.8" hidden="false" customHeight="false" outlineLevel="0" collapsed="false">
      <c r="A797" s="241"/>
      <c r="B797" s="242"/>
      <c r="C797" s="242"/>
      <c r="D797" s="242"/>
      <c r="E797" s="242"/>
      <c r="F797" s="242"/>
      <c r="G797" s="244"/>
      <c r="H797" s="244"/>
      <c r="I797" s="244"/>
      <c r="J797" s="245"/>
      <c r="K797" s="244"/>
      <c r="L797" s="244"/>
      <c r="M797" s="244"/>
      <c r="N797" s="244"/>
      <c r="O797" s="244"/>
      <c r="P797" s="244"/>
      <c r="Q797" s="244"/>
      <c r="R797" s="244"/>
      <c r="S797" s="244"/>
      <c r="T797" s="246"/>
      <c r="U797" s="246"/>
      <c r="V797" s="244"/>
      <c r="W797" s="247"/>
      <c r="X797" s="248"/>
      <c r="Y797" s="244"/>
      <c r="Z797" s="244"/>
      <c r="AA797" s="244"/>
      <c r="AB797" s="244"/>
      <c r="AC797" s="249"/>
      <c r="AD797" s="249"/>
      <c r="AE797" s="244"/>
      <c r="AF797" s="244"/>
      <c r="AG797" s="244"/>
      <c r="AH797" s="244"/>
      <c r="AI797" s="244"/>
      <c r="AJ797" s="244"/>
      <c r="AK797" s="250"/>
      <c r="AL797" s="244"/>
      <c r="AM797" s="244"/>
      <c r="AN797" s="244"/>
      <c r="AO797" s="251"/>
      <c r="AP797" s="244"/>
      <c r="AQ797" s="244"/>
      <c r="AR797" s="244"/>
      <c r="AS797" s="244"/>
      <c r="AT797" s="252"/>
      <c r="AU797" s="244"/>
      <c r="AV797" s="244"/>
      <c r="AW797" s="244"/>
      <c r="AX797" s="25"/>
      <c r="AY797" s="244"/>
      <c r="AZ797" s="244"/>
      <c r="BA797" s="244"/>
      <c r="BB797" s="244"/>
      <c r="BC797" s="244"/>
      <c r="BD797" s="244"/>
      <c r="BE797" s="244"/>
      <c r="BF797" s="244"/>
      <c r="BG797" s="244"/>
      <c r="BH797" s="244"/>
      <c r="BI797" s="244"/>
      <c r="BJ797" s="242"/>
      <c r="BK797" s="242"/>
      <c r="BL797" s="244"/>
      <c r="BM797" s="244"/>
      <c r="BN797" s="244"/>
      <c r="BO797" s="244"/>
      <c r="BP797" s="244"/>
      <c r="BQ797" s="244"/>
      <c r="BR797" s="244"/>
      <c r="BS797" s="244"/>
      <c r="BT797" s="244"/>
      <c r="BU797" s="242"/>
      <c r="BV797" s="244"/>
    </row>
    <row r="798" customFormat="false" ht="13.8" hidden="false" customHeight="false" outlineLevel="0" collapsed="false">
      <c r="A798" s="241"/>
      <c r="B798" s="242"/>
      <c r="C798" s="242"/>
      <c r="D798" s="242"/>
      <c r="E798" s="242"/>
      <c r="F798" s="242"/>
      <c r="G798" s="244"/>
      <c r="H798" s="244"/>
      <c r="I798" s="244"/>
      <c r="J798" s="245"/>
      <c r="K798" s="244"/>
      <c r="L798" s="244"/>
      <c r="M798" s="244"/>
      <c r="N798" s="244"/>
      <c r="O798" s="244"/>
      <c r="P798" s="244"/>
      <c r="Q798" s="244"/>
      <c r="R798" s="244"/>
      <c r="S798" s="244"/>
      <c r="T798" s="246"/>
      <c r="U798" s="246"/>
      <c r="V798" s="244"/>
      <c r="W798" s="247"/>
      <c r="X798" s="248"/>
      <c r="Y798" s="244"/>
      <c r="Z798" s="244"/>
      <c r="AA798" s="244"/>
      <c r="AB798" s="244"/>
      <c r="AC798" s="249"/>
      <c r="AD798" s="249"/>
      <c r="AE798" s="244"/>
      <c r="AF798" s="244"/>
      <c r="AG798" s="244"/>
      <c r="AH798" s="244"/>
      <c r="AI798" s="244"/>
      <c r="AJ798" s="244"/>
      <c r="AK798" s="250"/>
      <c r="AL798" s="244"/>
      <c r="AM798" s="244"/>
      <c r="AN798" s="244"/>
      <c r="AO798" s="251"/>
      <c r="AP798" s="244"/>
      <c r="AQ798" s="244"/>
      <c r="AR798" s="244"/>
      <c r="AS798" s="244"/>
      <c r="AT798" s="252"/>
      <c r="AU798" s="244"/>
      <c r="AV798" s="244"/>
      <c r="AW798" s="244"/>
      <c r="AX798" s="25"/>
      <c r="AY798" s="244"/>
      <c r="AZ798" s="244"/>
      <c r="BA798" s="244"/>
      <c r="BB798" s="244"/>
      <c r="BC798" s="244"/>
      <c r="BD798" s="244"/>
      <c r="BE798" s="244"/>
      <c r="BF798" s="244"/>
      <c r="BG798" s="244"/>
      <c r="BH798" s="244"/>
      <c r="BI798" s="244"/>
      <c r="BJ798" s="242"/>
      <c r="BK798" s="242"/>
      <c r="BL798" s="244"/>
      <c r="BM798" s="244"/>
      <c r="BN798" s="244"/>
      <c r="BO798" s="244"/>
      <c r="BP798" s="244"/>
      <c r="BQ798" s="244"/>
      <c r="BR798" s="244"/>
      <c r="BS798" s="244"/>
      <c r="BT798" s="244"/>
      <c r="BU798" s="242"/>
      <c r="BV798" s="244"/>
    </row>
    <row r="799" customFormat="false" ht="13.8" hidden="false" customHeight="false" outlineLevel="0" collapsed="false">
      <c r="A799" s="241"/>
      <c r="B799" s="242"/>
      <c r="C799" s="242"/>
      <c r="D799" s="242"/>
      <c r="E799" s="242"/>
      <c r="F799" s="242"/>
      <c r="G799" s="244"/>
      <c r="H799" s="244"/>
      <c r="I799" s="244"/>
      <c r="J799" s="245"/>
      <c r="K799" s="244"/>
      <c r="L799" s="244"/>
      <c r="M799" s="244"/>
      <c r="N799" s="244"/>
      <c r="O799" s="244"/>
      <c r="P799" s="244"/>
      <c r="Q799" s="244"/>
      <c r="R799" s="244"/>
      <c r="S799" s="244"/>
      <c r="T799" s="246"/>
      <c r="U799" s="246"/>
      <c r="V799" s="244"/>
      <c r="W799" s="247"/>
      <c r="X799" s="248"/>
      <c r="Y799" s="244"/>
      <c r="Z799" s="244"/>
      <c r="AA799" s="244"/>
      <c r="AB799" s="244"/>
      <c r="AC799" s="249"/>
      <c r="AD799" s="249"/>
      <c r="AE799" s="244"/>
      <c r="AF799" s="244"/>
      <c r="AG799" s="244"/>
      <c r="AH799" s="244"/>
      <c r="AI799" s="244"/>
      <c r="AJ799" s="244"/>
      <c r="AK799" s="250"/>
      <c r="AL799" s="244"/>
      <c r="AM799" s="244"/>
      <c r="AN799" s="244"/>
      <c r="AO799" s="251"/>
      <c r="AP799" s="244"/>
      <c r="AQ799" s="244"/>
      <c r="AR799" s="244"/>
      <c r="AS799" s="244"/>
      <c r="AT799" s="252"/>
      <c r="AU799" s="244"/>
      <c r="AV799" s="244"/>
      <c r="AW799" s="244"/>
      <c r="AX799" s="25"/>
      <c r="AY799" s="244"/>
      <c r="AZ799" s="244"/>
      <c r="BA799" s="244"/>
      <c r="BB799" s="244"/>
      <c r="BC799" s="244"/>
      <c r="BD799" s="244"/>
      <c r="BE799" s="244"/>
      <c r="BF799" s="244"/>
      <c r="BG799" s="244"/>
      <c r="BH799" s="244"/>
      <c r="BI799" s="244"/>
      <c r="BJ799" s="242"/>
      <c r="BK799" s="242"/>
      <c r="BL799" s="244"/>
      <c r="BM799" s="244"/>
      <c r="BN799" s="244"/>
      <c r="BO799" s="244"/>
      <c r="BP799" s="244"/>
      <c r="BQ799" s="244"/>
      <c r="BR799" s="244"/>
      <c r="BS799" s="244"/>
      <c r="BT799" s="244"/>
      <c r="BU799" s="242"/>
      <c r="BV799" s="244"/>
    </row>
    <row r="800" customFormat="false" ht="13.8" hidden="false" customHeight="false" outlineLevel="0" collapsed="false">
      <c r="A800" s="241"/>
      <c r="B800" s="242"/>
      <c r="C800" s="242"/>
      <c r="D800" s="242"/>
      <c r="E800" s="242"/>
      <c r="F800" s="242"/>
      <c r="G800" s="244"/>
      <c r="H800" s="244"/>
      <c r="I800" s="244"/>
      <c r="J800" s="245"/>
      <c r="K800" s="244"/>
      <c r="L800" s="244"/>
      <c r="M800" s="244"/>
      <c r="N800" s="244"/>
      <c r="O800" s="244"/>
      <c r="P800" s="244"/>
      <c r="Q800" s="244"/>
      <c r="R800" s="244"/>
      <c r="S800" s="244"/>
      <c r="T800" s="246"/>
      <c r="U800" s="246"/>
      <c r="V800" s="244"/>
      <c r="W800" s="247"/>
      <c r="X800" s="248"/>
      <c r="Y800" s="244"/>
      <c r="Z800" s="244"/>
      <c r="AA800" s="244"/>
      <c r="AB800" s="244"/>
      <c r="AC800" s="249"/>
      <c r="AD800" s="249"/>
      <c r="AE800" s="244"/>
      <c r="AF800" s="244"/>
      <c r="AG800" s="244"/>
      <c r="AH800" s="244"/>
      <c r="AI800" s="244"/>
      <c r="AJ800" s="244"/>
      <c r="AK800" s="250"/>
      <c r="AL800" s="244"/>
      <c r="AM800" s="244"/>
      <c r="AN800" s="244"/>
      <c r="AO800" s="251"/>
      <c r="AP800" s="244"/>
      <c r="AQ800" s="244"/>
      <c r="AR800" s="244"/>
      <c r="AS800" s="244"/>
      <c r="AT800" s="252"/>
      <c r="AU800" s="244"/>
      <c r="AV800" s="244"/>
      <c r="AW800" s="244"/>
      <c r="AX800" s="25"/>
      <c r="AY800" s="244"/>
      <c r="AZ800" s="244"/>
      <c r="BA800" s="244"/>
      <c r="BB800" s="244"/>
      <c r="BC800" s="244"/>
      <c r="BD800" s="244"/>
      <c r="BE800" s="244"/>
      <c r="BF800" s="244"/>
      <c r="BG800" s="244"/>
      <c r="BH800" s="244"/>
      <c r="BI800" s="244"/>
      <c r="BJ800" s="242"/>
      <c r="BK800" s="242"/>
      <c r="BL800" s="244"/>
      <c r="BM800" s="244"/>
      <c r="BN800" s="244"/>
      <c r="BO800" s="244"/>
      <c r="BP800" s="244"/>
      <c r="BQ800" s="244"/>
      <c r="BR800" s="244"/>
      <c r="BS800" s="244"/>
      <c r="BT800" s="244"/>
      <c r="BU800" s="242"/>
      <c r="BV800" s="244"/>
    </row>
    <row r="801" customFormat="false" ht="13.8" hidden="false" customHeight="false" outlineLevel="0" collapsed="false">
      <c r="A801" s="241"/>
      <c r="B801" s="242"/>
      <c r="C801" s="242"/>
      <c r="D801" s="242"/>
      <c r="E801" s="242"/>
      <c r="F801" s="242"/>
      <c r="G801" s="244"/>
      <c r="H801" s="244"/>
      <c r="I801" s="244"/>
      <c r="J801" s="245"/>
      <c r="K801" s="244"/>
      <c r="L801" s="244"/>
      <c r="M801" s="244"/>
      <c r="N801" s="244"/>
      <c r="O801" s="244"/>
      <c r="P801" s="244"/>
      <c r="Q801" s="244"/>
      <c r="R801" s="244"/>
      <c r="S801" s="244"/>
      <c r="T801" s="246"/>
      <c r="U801" s="246"/>
      <c r="V801" s="244"/>
      <c r="W801" s="247"/>
      <c r="X801" s="248"/>
      <c r="Y801" s="244"/>
      <c r="Z801" s="244"/>
      <c r="AA801" s="244"/>
      <c r="AB801" s="244"/>
      <c r="AC801" s="249"/>
      <c r="AD801" s="249"/>
      <c r="AE801" s="244"/>
      <c r="AF801" s="244"/>
      <c r="AG801" s="244"/>
      <c r="AH801" s="244"/>
      <c r="AI801" s="244"/>
      <c r="AJ801" s="244"/>
      <c r="AK801" s="250"/>
      <c r="AL801" s="244"/>
      <c r="AM801" s="244"/>
      <c r="AN801" s="244"/>
      <c r="AO801" s="251"/>
      <c r="AP801" s="244"/>
      <c r="AQ801" s="244"/>
      <c r="AR801" s="244"/>
      <c r="AS801" s="244"/>
      <c r="AT801" s="252"/>
      <c r="AU801" s="244"/>
      <c r="AV801" s="244"/>
      <c r="AW801" s="244"/>
      <c r="AX801" s="25"/>
      <c r="AY801" s="244"/>
      <c r="AZ801" s="244"/>
      <c r="BA801" s="244"/>
      <c r="BB801" s="244"/>
      <c r="BC801" s="244"/>
      <c r="BD801" s="244"/>
      <c r="BE801" s="244"/>
      <c r="BF801" s="244"/>
      <c r="BG801" s="244"/>
      <c r="BH801" s="244"/>
      <c r="BI801" s="244"/>
      <c r="BJ801" s="242"/>
      <c r="BK801" s="242"/>
      <c r="BL801" s="244"/>
      <c r="BM801" s="244"/>
      <c r="BN801" s="244"/>
      <c r="BO801" s="244"/>
      <c r="BP801" s="244"/>
      <c r="BQ801" s="244"/>
      <c r="BR801" s="244"/>
      <c r="BS801" s="244"/>
      <c r="BT801" s="244"/>
      <c r="BU801" s="242"/>
      <c r="BV801" s="244"/>
    </row>
    <row r="802" customFormat="false" ht="13.8" hidden="false" customHeight="false" outlineLevel="0" collapsed="false">
      <c r="A802" s="241"/>
      <c r="B802" s="242"/>
      <c r="C802" s="242"/>
      <c r="D802" s="242"/>
      <c r="E802" s="242"/>
      <c r="F802" s="242"/>
      <c r="G802" s="244"/>
      <c r="H802" s="244"/>
      <c r="I802" s="244"/>
      <c r="J802" s="245"/>
      <c r="K802" s="244"/>
      <c r="L802" s="244"/>
      <c r="M802" s="244"/>
      <c r="N802" s="244"/>
      <c r="O802" s="244"/>
      <c r="P802" s="244"/>
      <c r="Q802" s="244"/>
      <c r="R802" s="244"/>
      <c r="S802" s="244"/>
      <c r="T802" s="246"/>
      <c r="U802" s="246"/>
      <c r="V802" s="244"/>
      <c r="W802" s="247"/>
      <c r="X802" s="248"/>
      <c r="Y802" s="244"/>
      <c r="Z802" s="244"/>
      <c r="AA802" s="244"/>
      <c r="AB802" s="244"/>
      <c r="AC802" s="249"/>
      <c r="AD802" s="249"/>
      <c r="AE802" s="244"/>
      <c r="AF802" s="244"/>
      <c r="AG802" s="244"/>
      <c r="AH802" s="244"/>
      <c r="AI802" s="244"/>
      <c r="AJ802" s="244"/>
      <c r="AK802" s="250"/>
      <c r="AL802" s="244"/>
      <c r="AM802" s="244"/>
      <c r="AN802" s="244"/>
      <c r="AO802" s="251"/>
      <c r="AP802" s="244"/>
      <c r="AQ802" s="244"/>
      <c r="AR802" s="244"/>
      <c r="AS802" s="244"/>
      <c r="AT802" s="252"/>
      <c r="AU802" s="244"/>
      <c r="AV802" s="244"/>
      <c r="AW802" s="244"/>
      <c r="AX802" s="25"/>
      <c r="AY802" s="244"/>
      <c r="AZ802" s="244"/>
      <c r="BA802" s="244"/>
      <c r="BB802" s="244"/>
      <c r="BC802" s="244"/>
      <c r="BD802" s="244"/>
      <c r="BE802" s="244"/>
      <c r="BF802" s="244"/>
      <c r="BG802" s="244"/>
      <c r="BH802" s="244"/>
      <c r="BI802" s="244"/>
      <c r="BJ802" s="242"/>
      <c r="BK802" s="242"/>
      <c r="BL802" s="244"/>
      <c r="BM802" s="244"/>
      <c r="BN802" s="244"/>
      <c r="BO802" s="244"/>
      <c r="BP802" s="244"/>
      <c r="BQ802" s="244"/>
      <c r="BR802" s="244"/>
      <c r="BS802" s="244"/>
      <c r="BT802" s="244"/>
      <c r="BU802" s="242"/>
      <c r="BV802" s="244"/>
    </row>
    <row r="803" customFormat="false" ht="13.8" hidden="false" customHeight="false" outlineLevel="0" collapsed="false">
      <c r="A803" s="241"/>
      <c r="B803" s="242"/>
      <c r="C803" s="242"/>
      <c r="D803" s="242"/>
      <c r="E803" s="242"/>
      <c r="F803" s="242"/>
      <c r="G803" s="244"/>
      <c r="H803" s="244"/>
      <c r="I803" s="244"/>
      <c r="J803" s="245"/>
      <c r="K803" s="244"/>
      <c r="L803" s="244"/>
      <c r="M803" s="244"/>
      <c r="N803" s="244"/>
      <c r="O803" s="244"/>
      <c r="P803" s="244"/>
      <c r="Q803" s="244"/>
      <c r="R803" s="244"/>
      <c r="S803" s="244"/>
      <c r="T803" s="246"/>
      <c r="U803" s="246"/>
      <c r="V803" s="244"/>
      <c r="W803" s="247"/>
      <c r="X803" s="248"/>
      <c r="Y803" s="244"/>
      <c r="Z803" s="244"/>
      <c r="AA803" s="244"/>
      <c r="AB803" s="244"/>
      <c r="AC803" s="249"/>
      <c r="AD803" s="249"/>
      <c r="AE803" s="244"/>
      <c r="AF803" s="244"/>
      <c r="AG803" s="244"/>
      <c r="AH803" s="244"/>
      <c r="AI803" s="244"/>
      <c r="AJ803" s="244"/>
      <c r="AK803" s="250"/>
      <c r="AL803" s="244"/>
      <c r="AM803" s="244"/>
      <c r="AN803" s="244"/>
      <c r="AO803" s="251"/>
      <c r="AP803" s="244"/>
      <c r="AQ803" s="244"/>
      <c r="AR803" s="244"/>
      <c r="AS803" s="244"/>
      <c r="AT803" s="252"/>
      <c r="AU803" s="244"/>
      <c r="AV803" s="244"/>
      <c r="AW803" s="244"/>
      <c r="AX803" s="25"/>
      <c r="AY803" s="244"/>
      <c r="AZ803" s="244"/>
      <c r="BA803" s="244"/>
      <c r="BB803" s="244"/>
      <c r="BC803" s="244"/>
      <c r="BD803" s="244"/>
      <c r="BE803" s="244"/>
      <c r="BF803" s="244"/>
      <c r="BG803" s="244"/>
      <c r="BH803" s="244"/>
      <c r="BI803" s="244"/>
      <c r="BJ803" s="242"/>
      <c r="BK803" s="242"/>
      <c r="BL803" s="244"/>
      <c r="BM803" s="244"/>
      <c r="BN803" s="244"/>
      <c r="BO803" s="244"/>
      <c r="BP803" s="244"/>
      <c r="BQ803" s="244"/>
      <c r="BR803" s="244"/>
      <c r="BS803" s="244"/>
      <c r="BT803" s="244"/>
      <c r="BU803" s="242"/>
      <c r="BV803" s="244"/>
    </row>
    <row r="804" customFormat="false" ht="13.8" hidden="false" customHeight="false" outlineLevel="0" collapsed="false">
      <c r="A804" s="241"/>
      <c r="B804" s="242"/>
      <c r="C804" s="242"/>
      <c r="D804" s="242"/>
      <c r="E804" s="242"/>
      <c r="F804" s="242"/>
      <c r="G804" s="244"/>
      <c r="H804" s="244"/>
      <c r="I804" s="244"/>
      <c r="J804" s="245"/>
      <c r="K804" s="244"/>
      <c r="L804" s="244"/>
      <c r="M804" s="244"/>
      <c r="N804" s="244"/>
      <c r="O804" s="244"/>
      <c r="P804" s="244"/>
      <c r="Q804" s="244"/>
      <c r="R804" s="244"/>
      <c r="S804" s="244"/>
      <c r="T804" s="246"/>
      <c r="U804" s="246"/>
      <c r="V804" s="244"/>
      <c r="W804" s="247"/>
      <c r="X804" s="248"/>
      <c r="Y804" s="244"/>
      <c r="Z804" s="244"/>
      <c r="AA804" s="244"/>
      <c r="AB804" s="244"/>
      <c r="AC804" s="249"/>
      <c r="AD804" s="249"/>
      <c r="AE804" s="244"/>
      <c r="AF804" s="244"/>
      <c r="AG804" s="244"/>
      <c r="AH804" s="244"/>
      <c r="AI804" s="244"/>
      <c r="AJ804" s="244"/>
      <c r="AK804" s="250"/>
      <c r="AL804" s="244"/>
      <c r="AM804" s="244"/>
      <c r="AN804" s="244"/>
      <c r="AO804" s="251"/>
      <c r="AP804" s="244"/>
      <c r="AQ804" s="244"/>
      <c r="AR804" s="244"/>
      <c r="AS804" s="244"/>
      <c r="AT804" s="252"/>
      <c r="AU804" s="244"/>
      <c r="AV804" s="244"/>
      <c r="AW804" s="244"/>
      <c r="AX804" s="25"/>
      <c r="AY804" s="244"/>
      <c r="AZ804" s="244"/>
      <c r="BA804" s="244"/>
      <c r="BB804" s="244"/>
      <c r="BC804" s="244"/>
      <c r="BD804" s="244"/>
      <c r="BE804" s="244"/>
      <c r="BF804" s="244"/>
      <c r="BG804" s="244"/>
      <c r="BH804" s="244"/>
      <c r="BI804" s="244"/>
      <c r="BJ804" s="242"/>
      <c r="BK804" s="242"/>
      <c r="BL804" s="244"/>
      <c r="BM804" s="244"/>
      <c r="BN804" s="244"/>
      <c r="BO804" s="244"/>
      <c r="BP804" s="244"/>
      <c r="BQ804" s="244"/>
      <c r="BR804" s="244"/>
      <c r="BS804" s="244"/>
      <c r="BT804" s="244"/>
      <c r="BU804" s="242"/>
      <c r="BV804" s="244"/>
    </row>
    <row r="805" customFormat="false" ht="13.8" hidden="false" customHeight="false" outlineLevel="0" collapsed="false">
      <c r="A805" s="241"/>
      <c r="B805" s="242"/>
      <c r="C805" s="242"/>
      <c r="D805" s="242"/>
      <c r="E805" s="242"/>
      <c r="F805" s="242"/>
      <c r="G805" s="244"/>
      <c r="H805" s="244"/>
      <c r="I805" s="244"/>
      <c r="J805" s="245"/>
      <c r="K805" s="244"/>
      <c r="L805" s="244"/>
      <c r="M805" s="244"/>
      <c r="N805" s="244"/>
      <c r="O805" s="244"/>
      <c r="P805" s="244"/>
      <c r="Q805" s="244"/>
      <c r="R805" s="244"/>
      <c r="S805" s="244"/>
      <c r="T805" s="246"/>
      <c r="U805" s="246"/>
      <c r="V805" s="244"/>
      <c r="W805" s="247"/>
      <c r="X805" s="248"/>
      <c r="Y805" s="244"/>
      <c r="Z805" s="244"/>
      <c r="AA805" s="244"/>
      <c r="AB805" s="244"/>
      <c r="AC805" s="249"/>
      <c r="AD805" s="249"/>
      <c r="AE805" s="244"/>
      <c r="AF805" s="244"/>
      <c r="AG805" s="244"/>
      <c r="AH805" s="244"/>
      <c r="AI805" s="244"/>
      <c r="AJ805" s="244"/>
      <c r="AK805" s="250"/>
      <c r="AL805" s="244"/>
      <c r="AM805" s="244"/>
      <c r="AN805" s="244"/>
      <c r="AO805" s="251"/>
      <c r="AP805" s="244"/>
      <c r="AQ805" s="244"/>
      <c r="AR805" s="244"/>
      <c r="AS805" s="244"/>
      <c r="AT805" s="252"/>
      <c r="AU805" s="244"/>
      <c r="AV805" s="244"/>
      <c r="AW805" s="244"/>
      <c r="AX805" s="25"/>
      <c r="AY805" s="244"/>
      <c r="AZ805" s="244"/>
      <c r="BA805" s="244"/>
      <c r="BB805" s="244"/>
      <c r="BC805" s="244"/>
      <c r="BD805" s="244"/>
      <c r="BE805" s="244"/>
      <c r="BF805" s="244"/>
      <c r="BG805" s="244"/>
      <c r="BH805" s="244"/>
      <c r="BI805" s="244"/>
      <c r="BJ805" s="242"/>
      <c r="BK805" s="242"/>
      <c r="BL805" s="244"/>
      <c r="BM805" s="244"/>
      <c r="BN805" s="244"/>
      <c r="BO805" s="244"/>
      <c r="BP805" s="244"/>
      <c r="BQ805" s="244"/>
      <c r="BR805" s="244"/>
      <c r="BS805" s="244"/>
      <c r="BT805" s="244"/>
      <c r="BU805" s="242"/>
      <c r="BV805" s="244"/>
    </row>
    <row r="806" customFormat="false" ht="13.8" hidden="false" customHeight="false" outlineLevel="0" collapsed="false">
      <c r="A806" s="241"/>
      <c r="B806" s="242"/>
      <c r="C806" s="242"/>
      <c r="D806" s="242"/>
      <c r="E806" s="242"/>
      <c r="F806" s="242"/>
      <c r="G806" s="244"/>
      <c r="H806" s="244"/>
      <c r="I806" s="244"/>
      <c r="J806" s="245"/>
      <c r="K806" s="244"/>
      <c r="L806" s="244"/>
      <c r="M806" s="244"/>
      <c r="N806" s="244"/>
      <c r="O806" s="244"/>
      <c r="P806" s="244"/>
      <c r="Q806" s="244"/>
      <c r="R806" s="244"/>
      <c r="S806" s="244"/>
      <c r="T806" s="246"/>
      <c r="U806" s="246"/>
      <c r="V806" s="244"/>
      <c r="W806" s="247"/>
      <c r="X806" s="248"/>
      <c r="Y806" s="244"/>
      <c r="Z806" s="244"/>
      <c r="AA806" s="244"/>
      <c r="AB806" s="244"/>
      <c r="AC806" s="249"/>
      <c r="AD806" s="249"/>
      <c r="AE806" s="244"/>
      <c r="AF806" s="244"/>
      <c r="AG806" s="244"/>
      <c r="AH806" s="244"/>
      <c r="AI806" s="244"/>
      <c r="AJ806" s="244"/>
      <c r="AK806" s="250"/>
      <c r="AL806" s="244"/>
      <c r="AM806" s="244"/>
      <c r="AN806" s="244"/>
      <c r="AO806" s="251"/>
      <c r="AP806" s="244"/>
      <c r="AQ806" s="244"/>
      <c r="AR806" s="244"/>
      <c r="AS806" s="244"/>
      <c r="AT806" s="252"/>
      <c r="AU806" s="244"/>
      <c r="AV806" s="244"/>
      <c r="AW806" s="244"/>
      <c r="AX806" s="25"/>
      <c r="AY806" s="244"/>
      <c r="AZ806" s="244"/>
      <c r="BA806" s="244"/>
      <c r="BB806" s="244"/>
      <c r="BC806" s="244"/>
      <c r="BD806" s="244"/>
      <c r="BE806" s="244"/>
      <c r="BF806" s="244"/>
      <c r="BG806" s="244"/>
      <c r="BH806" s="244"/>
      <c r="BI806" s="244"/>
      <c r="BJ806" s="242"/>
      <c r="BK806" s="242"/>
      <c r="BL806" s="244"/>
      <c r="BM806" s="244"/>
      <c r="BN806" s="244"/>
      <c r="BO806" s="244"/>
      <c r="BP806" s="244"/>
      <c r="BQ806" s="244"/>
      <c r="BR806" s="244"/>
      <c r="BS806" s="244"/>
      <c r="BT806" s="244"/>
      <c r="BU806" s="242"/>
      <c r="BV806" s="244"/>
    </row>
    <row r="807" customFormat="false" ht="13.8" hidden="false" customHeight="false" outlineLevel="0" collapsed="false">
      <c r="A807" s="241"/>
      <c r="B807" s="242"/>
      <c r="C807" s="242"/>
      <c r="D807" s="242"/>
      <c r="E807" s="242"/>
      <c r="F807" s="242"/>
      <c r="G807" s="244"/>
      <c r="H807" s="244"/>
      <c r="I807" s="244"/>
      <c r="J807" s="245"/>
      <c r="K807" s="244"/>
      <c r="L807" s="244"/>
      <c r="M807" s="244"/>
      <c r="N807" s="244"/>
      <c r="O807" s="244"/>
      <c r="P807" s="244"/>
      <c r="Q807" s="244"/>
      <c r="R807" s="244"/>
      <c r="S807" s="244"/>
      <c r="T807" s="246"/>
      <c r="U807" s="246"/>
      <c r="V807" s="244"/>
      <c r="W807" s="247"/>
      <c r="X807" s="248"/>
      <c r="Y807" s="244"/>
      <c r="Z807" s="244"/>
      <c r="AA807" s="244"/>
      <c r="AB807" s="244"/>
      <c r="AC807" s="249"/>
      <c r="AD807" s="249"/>
      <c r="AE807" s="244"/>
      <c r="AF807" s="244"/>
      <c r="AG807" s="244"/>
      <c r="AH807" s="244"/>
      <c r="AI807" s="244"/>
      <c r="AJ807" s="244"/>
      <c r="AK807" s="250"/>
      <c r="AL807" s="244"/>
      <c r="AM807" s="244"/>
      <c r="AN807" s="244"/>
      <c r="AO807" s="251"/>
      <c r="AP807" s="244"/>
      <c r="AQ807" s="244"/>
      <c r="AR807" s="244"/>
      <c r="AS807" s="244"/>
      <c r="AT807" s="252"/>
      <c r="AU807" s="244"/>
      <c r="AV807" s="244"/>
      <c r="AW807" s="244"/>
      <c r="AX807" s="25"/>
      <c r="AY807" s="244"/>
      <c r="AZ807" s="244"/>
      <c r="BA807" s="244"/>
      <c r="BB807" s="244"/>
      <c r="BC807" s="244"/>
      <c r="BD807" s="244"/>
      <c r="BE807" s="244"/>
      <c r="BF807" s="244"/>
      <c r="BG807" s="244"/>
      <c r="BH807" s="244"/>
      <c r="BI807" s="244"/>
      <c r="BJ807" s="242"/>
      <c r="BK807" s="242"/>
      <c r="BL807" s="244"/>
      <c r="BM807" s="244"/>
      <c r="BN807" s="244"/>
      <c r="BO807" s="244"/>
      <c r="BP807" s="244"/>
      <c r="BQ807" s="244"/>
      <c r="BR807" s="244"/>
      <c r="BS807" s="244"/>
      <c r="BT807" s="244"/>
      <c r="BU807" s="242"/>
      <c r="BV807" s="244"/>
    </row>
    <row r="808" customFormat="false" ht="13.8" hidden="false" customHeight="false" outlineLevel="0" collapsed="false">
      <c r="A808" s="241"/>
      <c r="B808" s="242"/>
      <c r="C808" s="242"/>
      <c r="D808" s="242"/>
      <c r="E808" s="242"/>
      <c r="F808" s="242"/>
      <c r="G808" s="244"/>
      <c r="H808" s="244"/>
      <c r="I808" s="244"/>
      <c r="J808" s="245"/>
      <c r="K808" s="244"/>
      <c r="L808" s="244"/>
      <c r="M808" s="244"/>
      <c r="N808" s="244"/>
      <c r="O808" s="244"/>
      <c r="P808" s="244"/>
      <c r="Q808" s="244"/>
      <c r="R808" s="244"/>
      <c r="S808" s="244"/>
      <c r="T808" s="246"/>
      <c r="U808" s="246"/>
      <c r="V808" s="244"/>
      <c r="W808" s="247"/>
      <c r="X808" s="248"/>
      <c r="Y808" s="244"/>
      <c r="Z808" s="244"/>
      <c r="AA808" s="244"/>
      <c r="AB808" s="244"/>
      <c r="AC808" s="249"/>
      <c r="AD808" s="249"/>
      <c r="AE808" s="244"/>
      <c r="AF808" s="244"/>
      <c r="AG808" s="244"/>
      <c r="AH808" s="244"/>
      <c r="AI808" s="244"/>
      <c r="AJ808" s="244"/>
      <c r="AK808" s="250"/>
      <c r="AL808" s="244"/>
      <c r="AM808" s="244"/>
      <c r="AN808" s="244"/>
      <c r="AO808" s="251"/>
      <c r="AP808" s="244"/>
      <c r="AQ808" s="244"/>
      <c r="AR808" s="244"/>
      <c r="AS808" s="244"/>
      <c r="AT808" s="252"/>
      <c r="AU808" s="244"/>
      <c r="AV808" s="244"/>
      <c r="AW808" s="244"/>
      <c r="AX808" s="25"/>
      <c r="AY808" s="244"/>
      <c r="AZ808" s="244"/>
      <c r="BA808" s="244"/>
      <c r="BB808" s="244"/>
      <c r="BC808" s="244"/>
      <c r="BD808" s="244"/>
      <c r="BE808" s="244"/>
      <c r="BF808" s="244"/>
      <c r="BG808" s="244"/>
      <c r="BH808" s="244"/>
      <c r="BI808" s="244"/>
      <c r="BJ808" s="242"/>
      <c r="BK808" s="242"/>
      <c r="BL808" s="244"/>
      <c r="BM808" s="244"/>
      <c r="BN808" s="244"/>
      <c r="BO808" s="244"/>
      <c r="BP808" s="244"/>
      <c r="BQ808" s="244"/>
      <c r="BR808" s="244"/>
      <c r="BS808" s="244"/>
      <c r="BT808" s="244"/>
      <c r="BU808" s="242"/>
      <c r="BV808" s="244"/>
    </row>
    <row r="809" customFormat="false" ht="13.8" hidden="false" customHeight="false" outlineLevel="0" collapsed="false">
      <c r="A809" s="241"/>
      <c r="B809" s="242"/>
      <c r="C809" s="242"/>
      <c r="D809" s="242"/>
      <c r="E809" s="242"/>
      <c r="F809" s="242"/>
      <c r="G809" s="244"/>
      <c r="H809" s="244"/>
      <c r="I809" s="244"/>
      <c r="J809" s="245"/>
      <c r="K809" s="244"/>
      <c r="L809" s="244"/>
      <c r="M809" s="244"/>
      <c r="N809" s="244"/>
      <c r="O809" s="244"/>
      <c r="P809" s="244"/>
      <c r="Q809" s="244"/>
      <c r="R809" s="244"/>
      <c r="S809" s="244"/>
      <c r="T809" s="246"/>
      <c r="U809" s="246"/>
      <c r="V809" s="244"/>
      <c r="W809" s="247"/>
      <c r="X809" s="248"/>
      <c r="Y809" s="244"/>
      <c r="Z809" s="244"/>
      <c r="AA809" s="244"/>
      <c r="AB809" s="244"/>
      <c r="AC809" s="249"/>
      <c r="AD809" s="249"/>
      <c r="AE809" s="244"/>
      <c r="AF809" s="244"/>
      <c r="AG809" s="244"/>
      <c r="AH809" s="244"/>
      <c r="AI809" s="244"/>
      <c r="AJ809" s="244"/>
      <c r="AK809" s="250"/>
      <c r="AL809" s="244"/>
      <c r="AM809" s="244"/>
      <c r="AN809" s="244"/>
      <c r="AO809" s="251"/>
      <c r="AP809" s="244"/>
      <c r="AQ809" s="244"/>
      <c r="AR809" s="244"/>
      <c r="AS809" s="244"/>
      <c r="AT809" s="252"/>
      <c r="AU809" s="244"/>
      <c r="AV809" s="244"/>
      <c r="AW809" s="244"/>
      <c r="AX809" s="25"/>
      <c r="AY809" s="244"/>
      <c r="AZ809" s="244"/>
      <c r="BA809" s="244"/>
      <c r="BB809" s="244"/>
      <c r="BC809" s="244"/>
      <c r="BD809" s="244"/>
      <c r="BE809" s="244"/>
      <c r="BF809" s="244"/>
      <c r="BG809" s="244"/>
      <c r="BH809" s="244"/>
      <c r="BI809" s="244"/>
      <c r="BJ809" s="242"/>
      <c r="BK809" s="242"/>
      <c r="BL809" s="244"/>
      <c r="BM809" s="244"/>
      <c r="BN809" s="244"/>
      <c r="BO809" s="244"/>
      <c r="BP809" s="244"/>
      <c r="BQ809" s="244"/>
      <c r="BR809" s="244"/>
      <c r="BS809" s="244"/>
      <c r="BT809" s="244"/>
      <c r="BU809" s="242"/>
      <c r="BV809" s="244"/>
    </row>
    <row r="810" customFormat="false" ht="13.8" hidden="false" customHeight="false" outlineLevel="0" collapsed="false">
      <c r="A810" s="241"/>
      <c r="B810" s="242"/>
      <c r="C810" s="242"/>
      <c r="D810" s="242"/>
      <c r="E810" s="242"/>
      <c r="F810" s="242"/>
      <c r="G810" s="244"/>
      <c r="H810" s="244"/>
      <c r="I810" s="244"/>
      <c r="J810" s="245"/>
      <c r="K810" s="244"/>
      <c r="L810" s="244"/>
      <c r="M810" s="244"/>
      <c r="N810" s="244"/>
      <c r="O810" s="244"/>
      <c r="P810" s="244"/>
      <c r="Q810" s="244"/>
      <c r="R810" s="244"/>
      <c r="S810" s="244"/>
      <c r="T810" s="246"/>
      <c r="U810" s="246"/>
      <c r="V810" s="244"/>
      <c r="W810" s="247"/>
      <c r="X810" s="248"/>
      <c r="Y810" s="244"/>
      <c r="Z810" s="244"/>
      <c r="AA810" s="244"/>
      <c r="AB810" s="244"/>
      <c r="AC810" s="249"/>
      <c r="AD810" s="249"/>
      <c r="AE810" s="244"/>
      <c r="AF810" s="244"/>
      <c r="AG810" s="244"/>
      <c r="AH810" s="244"/>
      <c r="AI810" s="244"/>
      <c r="AJ810" s="244"/>
      <c r="AK810" s="250"/>
      <c r="AL810" s="244"/>
      <c r="AM810" s="244"/>
      <c r="AN810" s="244"/>
      <c r="AO810" s="251"/>
      <c r="AP810" s="244"/>
      <c r="AQ810" s="244"/>
      <c r="AR810" s="244"/>
      <c r="AS810" s="244"/>
      <c r="AT810" s="252"/>
      <c r="AU810" s="244"/>
      <c r="AV810" s="244"/>
      <c r="AW810" s="244"/>
      <c r="AX810" s="25"/>
      <c r="AY810" s="244"/>
      <c r="AZ810" s="244"/>
      <c r="BA810" s="244"/>
      <c r="BB810" s="244"/>
      <c r="BC810" s="244"/>
      <c r="BD810" s="244"/>
      <c r="BE810" s="244"/>
      <c r="BF810" s="244"/>
      <c r="BG810" s="244"/>
      <c r="BH810" s="244"/>
      <c r="BI810" s="244"/>
      <c r="BJ810" s="242"/>
      <c r="BK810" s="242"/>
      <c r="BL810" s="244"/>
      <c r="BM810" s="244"/>
      <c r="BN810" s="244"/>
      <c r="BO810" s="244"/>
      <c r="BP810" s="244"/>
      <c r="BQ810" s="244"/>
      <c r="BR810" s="244"/>
      <c r="BS810" s="244"/>
      <c r="BT810" s="244"/>
      <c r="BU810" s="242"/>
      <c r="BV810" s="244"/>
    </row>
    <row r="811" customFormat="false" ht="13.8" hidden="false" customHeight="false" outlineLevel="0" collapsed="false">
      <c r="A811" s="241"/>
      <c r="B811" s="242"/>
      <c r="C811" s="242"/>
      <c r="D811" s="242"/>
      <c r="E811" s="242"/>
      <c r="F811" s="242"/>
      <c r="G811" s="244"/>
      <c r="H811" s="244"/>
      <c r="I811" s="244"/>
      <c r="J811" s="245"/>
      <c r="K811" s="244"/>
      <c r="L811" s="244"/>
      <c r="M811" s="244"/>
      <c r="N811" s="244"/>
      <c r="O811" s="244"/>
      <c r="P811" s="244"/>
      <c r="Q811" s="244"/>
      <c r="R811" s="244"/>
      <c r="S811" s="244"/>
      <c r="T811" s="246"/>
      <c r="U811" s="246"/>
      <c r="V811" s="244"/>
      <c r="W811" s="247"/>
      <c r="X811" s="248"/>
      <c r="Y811" s="244"/>
      <c r="Z811" s="244"/>
      <c r="AA811" s="244"/>
      <c r="AB811" s="244"/>
      <c r="AC811" s="249"/>
      <c r="AD811" s="249"/>
      <c r="AE811" s="244"/>
      <c r="AF811" s="244"/>
      <c r="AG811" s="244"/>
      <c r="AH811" s="244"/>
      <c r="AI811" s="244"/>
      <c r="AJ811" s="244"/>
      <c r="AK811" s="250"/>
      <c r="AL811" s="244"/>
      <c r="AM811" s="244"/>
      <c r="AN811" s="244"/>
      <c r="AO811" s="251"/>
      <c r="AP811" s="244"/>
      <c r="AQ811" s="244"/>
      <c r="AR811" s="244"/>
      <c r="AS811" s="244"/>
      <c r="AT811" s="252"/>
      <c r="AU811" s="244"/>
      <c r="AV811" s="244"/>
      <c r="AW811" s="244"/>
      <c r="AX811" s="25"/>
      <c r="AY811" s="244"/>
      <c r="AZ811" s="244"/>
      <c r="BA811" s="244"/>
      <c r="BB811" s="244"/>
      <c r="BC811" s="244"/>
      <c r="BD811" s="244"/>
      <c r="BE811" s="244"/>
      <c r="BF811" s="244"/>
      <c r="BG811" s="244"/>
      <c r="BH811" s="244"/>
      <c r="BI811" s="244"/>
      <c r="BJ811" s="242"/>
      <c r="BK811" s="242"/>
      <c r="BL811" s="244"/>
      <c r="BM811" s="244"/>
      <c r="BN811" s="244"/>
      <c r="BO811" s="244"/>
      <c r="BP811" s="244"/>
      <c r="BQ811" s="244"/>
      <c r="BR811" s="244"/>
      <c r="BS811" s="244"/>
      <c r="BT811" s="244"/>
      <c r="BU811" s="242"/>
      <c r="BV811" s="244"/>
    </row>
    <row r="812" customFormat="false" ht="13.8" hidden="false" customHeight="false" outlineLevel="0" collapsed="false">
      <c r="A812" s="241"/>
      <c r="B812" s="242"/>
      <c r="C812" s="242"/>
      <c r="D812" s="242"/>
      <c r="E812" s="242"/>
      <c r="F812" s="242"/>
      <c r="G812" s="244"/>
      <c r="H812" s="244"/>
      <c r="I812" s="244"/>
      <c r="J812" s="245"/>
      <c r="K812" s="244"/>
      <c r="L812" s="244"/>
      <c r="M812" s="244"/>
      <c r="N812" s="244"/>
      <c r="O812" s="244"/>
      <c r="P812" s="244"/>
      <c r="Q812" s="244"/>
      <c r="R812" s="244"/>
      <c r="S812" s="244"/>
      <c r="T812" s="246"/>
      <c r="U812" s="246"/>
      <c r="V812" s="244"/>
      <c r="W812" s="247"/>
      <c r="X812" s="248"/>
      <c r="Y812" s="244"/>
      <c r="Z812" s="244"/>
      <c r="AA812" s="244"/>
      <c r="AB812" s="244"/>
      <c r="AC812" s="249"/>
      <c r="AD812" s="249"/>
      <c r="AE812" s="244"/>
      <c r="AF812" s="244"/>
      <c r="AG812" s="244"/>
      <c r="AH812" s="244"/>
      <c r="AI812" s="244"/>
      <c r="AJ812" s="244"/>
      <c r="AK812" s="250"/>
      <c r="AL812" s="244"/>
      <c r="AM812" s="244"/>
      <c r="AN812" s="244"/>
      <c r="AO812" s="251"/>
      <c r="AP812" s="244"/>
      <c r="AQ812" s="244"/>
      <c r="AR812" s="244"/>
      <c r="AS812" s="244"/>
      <c r="AT812" s="252"/>
      <c r="AU812" s="244"/>
      <c r="AV812" s="244"/>
      <c r="AW812" s="244"/>
      <c r="AX812" s="25"/>
      <c r="AY812" s="244"/>
      <c r="AZ812" s="244"/>
      <c r="BA812" s="244"/>
      <c r="BB812" s="244"/>
      <c r="BC812" s="244"/>
      <c r="BD812" s="244"/>
      <c r="BE812" s="244"/>
      <c r="BF812" s="244"/>
      <c r="BG812" s="244"/>
      <c r="BH812" s="244"/>
      <c r="BI812" s="244"/>
      <c r="BJ812" s="242"/>
      <c r="BK812" s="242"/>
      <c r="BL812" s="244"/>
      <c r="BM812" s="244"/>
      <c r="BN812" s="244"/>
      <c r="BO812" s="244"/>
      <c r="BP812" s="244"/>
      <c r="BQ812" s="244"/>
      <c r="BR812" s="244"/>
      <c r="BS812" s="244"/>
      <c r="BT812" s="244"/>
      <c r="BU812" s="242"/>
      <c r="BV812" s="244"/>
    </row>
    <row r="813" customFormat="false" ht="13.8" hidden="false" customHeight="false" outlineLevel="0" collapsed="false">
      <c r="A813" s="241"/>
      <c r="B813" s="242"/>
      <c r="C813" s="242"/>
      <c r="D813" s="242"/>
      <c r="E813" s="242"/>
      <c r="F813" s="242"/>
      <c r="G813" s="244"/>
      <c r="H813" s="244"/>
      <c r="I813" s="244"/>
      <c r="J813" s="245"/>
      <c r="K813" s="244"/>
      <c r="L813" s="244"/>
      <c r="M813" s="244"/>
      <c r="N813" s="244"/>
      <c r="O813" s="244"/>
      <c r="P813" s="244"/>
      <c r="Q813" s="244"/>
      <c r="R813" s="244"/>
      <c r="S813" s="244"/>
      <c r="T813" s="246"/>
      <c r="U813" s="246"/>
      <c r="V813" s="244"/>
      <c r="W813" s="247"/>
      <c r="X813" s="248"/>
      <c r="Y813" s="244"/>
      <c r="Z813" s="244"/>
      <c r="AA813" s="244"/>
      <c r="AB813" s="244"/>
      <c r="AC813" s="249"/>
      <c r="AD813" s="249"/>
      <c r="AE813" s="244"/>
      <c r="AF813" s="244"/>
      <c r="AG813" s="244"/>
      <c r="AH813" s="244"/>
      <c r="AI813" s="244"/>
      <c r="AJ813" s="244"/>
      <c r="AK813" s="250"/>
      <c r="AL813" s="244"/>
      <c r="AM813" s="244"/>
      <c r="AN813" s="244"/>
      <c r="AO813" s="251"/>
      <c r="AP813" s="244"/>
      <c r="AQ813" s="244"/>
      <c r="AR813" s="244"/>
      <c r="AS813" s="244"/>
      <c r="AT813" s="252"/>
      <c r="AU813" s="244"/>
      <c r="AV813" s="244"/>
      <c r="AW813" s="244"/>
      <c r="AX813" s="25"/>
      <c r="AY813" s="244"/>
      <c r="AZ813" s="244"/>
      <c r="BA813" s="244"/>
      <c r="BB813" s="244"/>
      <c r="BC813" s="244"/>
      <c r="BD813" s="244"/>
      <c r="BE813" s="244"/>
      <c r="BF813" s="244"/>
      <c r="BG813" s="244"/>
      <c r="BH813" s="244"/>
      <c r="BI813" s="244"/>
      <c r="BJ813" s="242"/>
      <c r="BK813" s="242"/>
      <c r="BL813" s="244"/>
      <c r="BM813" s="244"/>
      <c r="BN813" s="244"/>
      <c r="BO813" s="244"/>
      <c r="BP813" s="244"/>
      <c r="BQ813" s="244"/>
      <c r="BR813" s="244"/>
      <c r="BS813" s="244"/>
      <c r="BT813" s="244"/>
      <c r="BU813" s="242"/>
      <c r="BV813" s="244"/>
    </row>
    <row r="814" customFormat="false" ht="13.8" hidden="false" customHeight="false" outlineLevel="0" collapsed="false">
      <c r="A814" s="241"/>
      <c r="B814" s="242"/>
      <c r="C814" s="242"/>
      <c r="D814" s="242"/>
      <c r="E814" s="242"/>
      <c r="F814" s="242"/>
      <c r="G814" s="244"/>
      <c r="H814" s="244"/>
      <c r="I814" s="244"/>
      <c r="J814" s="245"/>
      <c r="K814" s="244"/>
      <c r="L814" s="244"/>
      <c r="M814" s="244"/>
      <c r="N814" s="244"/>
      <c r="O814" s="244"/>
      <c r="P814" s="244"/>
      <c r="Q814" s="244"/>
      <c r="R814" s="244"/>
      <c r="S814" s="244"/>
      <c r="T814" s="246"/>
      <c r="U814" s="246"/>
      <c r="V814" s="244"/>
      <c r="W814" s="247"/>
      <c r="X814" s="248"/>
      <c r="Y814" s="244"/>
      <c r="Z814" s="244"/>
      <c r="AA814" s="244"/>
      <c r="AB814" s="244"/>
      <c r="AC814" s="249"/>
      <c r="AD814" s="249"/>
      <c r="AE814" s="244"/>
      <c r="AF814" s="244"/>
      <c r="AG814" s="244"/>
      <c r="AH814" s="244"/>
      <c r="AI814" s="244"/>
      <c r="AJ814" s="244"/>
      <c r="AK814" s="250"/>
      <c r="AL814" s="244"/>
      <c r="AM814" s="244"/>
      <c r="AN814" s="244"/>
      <c r="AO814" s="251"/>
      <c r="AP814" s="244"/>
      <c r="AQ814" s="244"/>
      <c r="AR814" s="244"/>
      <c r="AS814" s="244"/>
      <c r="AT814" s="252"/>
      <c r="AU814" s="244"/>
      <c r="AV814" s="244"/>
      <c r="AW814" s="244"/>
      <c r="AX814" s="25"/>
      <c r="AY814" s="244"/>
      <c r="AZ814" s="244"/>
      <c r="BA814" s="244"/>
      <c r="BB814" s="244"/>
      <c r="BC814" s="244"/>
      <c r="BD814" s="244"/>
      <c r="BE814" s="244"/>
      <c r="BF814" s="244"/>
      <c r="BG814" s="244"/>
      <c r="BH814" s="244"/>
      <c r="BI814" s="244"/>
      <c r="BJ814" s="242"/>
      <c r="BK814" s="242"/>
      <c r="BL814" s="244"/>
      <c r="BM814" s="244"/>
      <c r="BN814" s="244"/>
      <c r="BO814" s="244"/>
      <c r="BP814" s="244"/>
      <c r="BQ814" s="244"/>
      <c r="BR814" s="244"/>
      <c r="BS814" s="244"/>
      <c r="BT814" s="244"/>
      <c r="BU814" s="242"/>
      <c r="BV814" s="244"/>
    </row>
    <row r="815" customFormat="false" ht="13.8" hidden="false" customHeight="false" outlineLevel="0" collapsed="false">
      <c r="A815" s="241"/>
      <c r="B815" s="242"/>
      <c r="C815" s="242"/>
      <c r="D815" s="242"/>
      <c r="E815" s="242"/>
      <c r="F815" s="242"/>
      <c r="G815" s="244"/>
      <c r="H815" s="244"/>
      <c r="I815" s="244"/>
      <c r="J815" s="245"/>
      <c r="K815" s="244"/>
      <c r="L815" s="244"/>
      <c r="M815" s="244"/>
      <c r="N815" s="244"/>
      <c r="O815" s="244"/>
      <c r="P815" s="244"/>
      <c r="Q815" s="244"/>
      <c r="R815" s="244"/>
      <c r="S815" s="244"/>
      <c r="T815" s="246"/>
      <c r="U815" s="246"/>
      <c r="V815" s="244"/>
      <c r="W815" s="247"/>
      <c r="X815" s="248"/>
      <c r="Y815" s="244"/>
      <c r="Z815" s="244"/>
      <c r="AA815" s="244"/>
      <c r="AB815" s="244"/>
      <c r="AC815" s="249"/>
      <c r="AD815" s="249"/>
      <c r="AE815" s="244"/>
      <c r="AF815" s="244"/>
      <c r="AG815" s="244"/>
      <c r="AH815" s="244"/>
      <c r="AI815" s="244"/>
      <c r="AJ815" s="244"/>
      <c r="AK815" s="250"/>
      <c r="AL815" s="244"/>
      <c r="AM815" s="244"/>
      <c r="AN815" s="244"/>
      <c r="AO815" s="251"/>
      <c r="AP815" s="244"/>
      <c r="AQ815" s="244"/>
      <c r="AR815" s="244"/>
      <c r="AS815" s="244"/>
      <c r="AT815" s="252"/>
      <c r="AU815" s="244"/>
      <c r="AV815" s="244"/>
      <c r="AW815" s="244"/>
      <c r="AX815" s="25"/>
      <c r="AY815" s="244"/>
      <c r="AZ815" s="244"/>
      <c r="BA815" s="244"/>
      <c r="BB815" s="244"/>
      <c r="BC815" s="244"/>
      <c r="BD815" s="244"/>
      <c r="BE815" s="244"/>
      <c r="BF815" s="244"/>
      <c r="BG815" s="244"/>
      <c r="BH815" s="244"/>
      <c r="BI815" s="244"/>
      <c r="BJ815" s="242"/>
      <c r="BK815" s="242"/>
      <c r="BL815" s="244"/>
      <c r="BM815" s="244"/>
      <c r="BN815" s="244"/>
      <c r="BO815" s="244"/>
      <c r="BP815" s="244"/>
      <c r="BQ815" s="244"/>
      <c r="BR815" s="244"/>
      <c r="BS815" s="244"/>
      <c r="BT815" s="244"/>
      <c r="BU815" s="242"/>
      <c r="BV815" s="244"/>
    </row>
    <row r="816" customFormat="false" ht="13.8" hidden="false" customHeight="false" outlineLevel="0" collapsed="false">
      <c r="A816" s="241"/>
      <c r="B816" s="242"/>
      <c r="C816" s="242"/>
      <c r="D816" s="242"/>
      <c r="E816" s="242"/>
      <c r="F816" s="242"/>
      <c r="G816" s="244"/>
      <c r="H816" s="244"/>
      <c r="I816" s="244"/>
      <c r="J816" s="245"/>
      <c r="K816" s="244"/>
      <c r="L816" s="244"/>
      <c r="M816" s="244"/>
      <c r="N816" s="244"/>
      <c r="O816" s="244"/>
      <c r="P816" s="244"/>
      <c r="Q816" s="244"/>
      <c r="R816" s="244"/>
      <c r="S816" s="244"/>
      <c r="T816" s="246"/>
      <c r="U816" s="246"/>
      <c r="V816" s="244"/>
      <c r="W816" s="247"/>
      <c r="X816" s="248"/>
      <c r="Y816" s="244"/>
      <c r="Z816" s="244"/>
      <c r="AA816" s="244"/>
      <c r="AB816" s="244"/>
      <c r="AC816" s="249"/>
      <c r="AD816" s="249"/>
      <c r="AE816" s="244"/>
      <c r="AF816" s="244"/>
      <c r="AG816" s="244"/>
      <c r="AH816" s="244"/>
      <c r="AI816" s="244"/>
      <c r="AJ816" s="244"/>
      <c r="AK816" s="250"/>
      <c r="AL816" s="244"/>
      <c r="AM816" s="244"/>
      <c r="AN816" s="244"/>
      <c r="AO816" s="251"/>
      <c r="AP816" s="244"/>
      <c r="AQ816" s="244"/>
      <c r="AR816" s="244"/>
      <c r="AS816" s="244"/>
      <c r="AT816" s="252"/>
      <c r="AU816" s="244"/>
      <c r="AV816" s="244"/>
      <c r="AW816" s="244"/>
      <c r="AX816" s="25"/>
      <c r="AY816" s="244"/>
      <c r="AZ816" s="244"/>
      <c r="BA816" s="244"/>
      <c r="BB816" s="244"/>
      <c r="BC816" s="244"/>
      <c r="BD816" s="244"/>
      <c r="BE816" s="244"/>
      <c r="BF816" s="244"/>
      <c r="BG816" s="244"/>
      <c r="BH816" s="244"/>
      <c r="BI816" s="244"/>
      <c r="BJ816" s="242"/>
      <c r="BK816" s="242"/>
      <c r="BL816" s="244"/>
      <c r="BM816" s="244"/>
      <c r="BN816" s="244"/>
      <c r="BO816" s="244"/>
      <c r="BP816" s="244"/>
      <c r="BQ816" s="244"/>
      <c r="BR816" s="244"/>
      <c r="BS816" s="244"/>
      <c r="BT816" s="244"/>
      <c r="BU816" s="242"/>
      <c r="BV816" s="244"/>
    </row>
    <row r="817" customFormat="false" ht="13.8" hidden="false" customHeight="false" outlineLevel="0" collapsed="false">
      <c r="A817" s="241"/>
      <c r="B817" s="242"/>
      <c r="C817" s="242"/>
      <c r="D817" s="242"/>
      <c r="E817" s="242"/>
      <c r="F817" s="242"/>
      <c r="G817" s="244"/>
      <c r="H817" s="244"/>
      <c r="I817" s="244"/>
      <c r="J817" s="245"/>
      <c r="K817" s="244"/>
      <c r="L817" s="244"/>
      <c r="M817" s="244"/>
      <c r="N817" s="244"/>
      <c r="O817" s="244"/>
      <c r="P817" s="244"/>
      <c r="Q817" s="244"/>
      <c r="R817" s="244"/>
      <c r="S817" s="244"/>
      <c r="T817" s="246"/>
      <c r="U817" s="246"/>
      <c r="V817" s="244"/>
      <c r="W817" s="247"/>
      <c r="X817" s="248"/>
      <c r="Y817" s="244"/>
      <c r="Z817" s="244"/>
      <c r="AA817" s="244"/>
      <c r="AB817" s="244"/>
      <c r="AC817" s="249"/>
      <c r="AD817" s="249"/>
      <c r="AE817" s="244"/>
      <c r="AF817" s="244"/>
      <c r="AG817" s="244"/>
      <c r="AH817" s="244"/>
      <c r="AI817" s="244"/>
      <c r="AJ817" s="244"/>
      <c r="AK817" s="250"/>
      <c r="AL817" s="244"/>
      <c r="AM817" s="244"/>
      <c r="AN817" s="244"/>
      <c r="AO817" s="251"/>
      <c r="AP817" s="244"/>
      <c r="AQ817" s="244"/>
      <c r="AR817" s="244"/>
      <c r="AS817" s="244"/>
      <c r="AT817" s="252"/>
      <c r="AU817" s="244"/>
      <c r="AV817" s="244"/>
      <c r="AW817" s="244"/>
      <c r="AX817" s="25"/>
      <c r="AY817" s="244"/>
      <c r="AZ817" s="244"/>
      <c r="BA817" s="244"/>
      <c r="BB817" s="244"/>
      <c r="BC817" s="244"/>
      <c r="BD817" s="244"/>
      <c r="BE817" s="244"/>
      <c r="BF817" s="244"/>
      <c r="BG817" s="244"/>
      <c r="BH817" s="244"/>
      <c r="BI817" s="244"/>
      <c r="BJ817" s="242"/>
      <c r="BK817" s="242"/>
      <c r="BL817" s="244"/>
      <c r="BM817" s="244"/>
      <c r="BN817" s="244"/>
      <c r="BO817" s="244"/>
      <c r="BP817" s="244"/>
      <c r="BQ817" s="244"/>
      <c r="BR817" s="244"/>
      <c r="BS817" s="244"/>
      <c r="BT817" s="244"/>
      <c r="BU817" s="242"/>
      <c r="BV817" s="244"/>
    </row>
    <row r="818" customFormat="false" ht="13.8" hidden="false" customHeight="false" outlineLevel="0" collapsed="false">
      <c r="A818" s="241"/>
      <c r="B818" s="242"/>
      <c r="C818" s="242"/>
      <c r="D818" s="242"/>
      <c r="E818" s="242"/>
      <c r="F818" s="242"/>
      <c r="G818" s="244"/>
      <c r="H818" s="244"/>
      <c r="I818" s="244"/>
      <c r="J818" s="245"/>
      <c r="K818" s="244"/>
      <c r="L818" s="244"/>
      <c r="M818" s="244"/>
      <c r="N818" s="244"/>
      <c r="O818" s="244"/>
      <c r="P818" s="244"/>
      <c r="Q818" s="244"/>
      <c r="R818" s="244"/>
      <c r="S818" s="244"/>
      <c r="T818" s="246"/>
      <c r="U818" s="246"/>
      <c r="V818" s="244"/>
      <c r="W818" s="247"/>
      <c r="X818" s="248"/>
      <c r="Y818" s="244"/>
      <c r="Z818" s="244"/>
      <c r="AA818" s="244"/>
      <c r="AB818" s="244"/>
      <c r="AC818" s="249"/>
      <c r="AD818" s="249"/>
      <c r="AE818" s="244"/>
      <c r="AF818" s="244"/>
      <c r="AG818" s="244"/>
      <c r="AH818" s="244"/>
      <c r="AI818" s="244"/>
      <c r="AJ818" s="244"/>
      <c r="AK818" s="250"/>
      <c r="AL818" s="244"/>
      <c r="AM818" s="244"/>
      <c r="AN818" s="244"/>
      <c r="AO818" s="251"/>
      <c r="AP818" s="244"/>
      <c r="AQ818" s="244"/>
      <c r="AR818" s="244"/>
      <c r="AS818" s="244"/>
      <c r="AT818" s="252"/>
      <c r="AU818" s="244"/>
      <c r="AV818" s="244"/>
      <c r="AW818" s="244"/>
      <c r="AX818" s="25"/>
      <c r="AY818" s="244"/>
      <c r="AZ818" s="244"/>
      <c r="BA818" s="244"/>
      <c r="BB818" s="244"/>
      <c r="BC818" s="244"/>
      <c r="BD818" s="244"/>
      <c r="BE818" s="244"/>
      <c r="BF818" s="244"/>
      <c r="BG818" s="244"/>
      <c r="BH818" s="244"/>
      <c r="BI818" s="244"/>
      <c r="BJ818" s="242"/>
      <c r="BK818" s="242"/>
      <c r="BL818" s="244"/>
      <c r="BM818" s="244"/>
      <c r="BN818" s="244"/>
      <c r="BO818" s="244"/>
      <c r="BP818" s="244"/>
      <c r="BQ818" s="244"/>
      <c r="BR818" s="244"/>
      <c r="BS818" s="244"/>
      <c r="BT818" s="244"/>
      <c r="BU818" s="242"/>
      <c r="BV818" s="244"/>
    </row>
    <row r="819" customFormat="false" ht="13.8" hidden="false" customHeight="false" outlineLevel="0" collapsed="false">
      <c r="A819" s="241"/>
      <c r="B819" s="242"/>
      <c r="C819" s="242"/>
      <c r="D819" s="242"/>
      <c r="E819" s="242"/>
      <c r="F819" s="242"/>
      <c r="G819" s="244"/>
      <c r="H819" s="244"/>
      <c r="I819" s="244"/>
      <c r="J819" s="245"/>
      <c r="K819" s="244"/>
      <c r="L819" s="244"/>
      <c r="M819" s="244"/>
      <c r="N819" s="244"/>
      <c r="O819" s="244"/>
      <c r="P819" s="244"/>
      <c r="Q819" s="244"/>
      <c r="R819" s="244"/>
      <c r="S819" s="244"/>
      <c r="T819" s="246"/>
      <c r="U819" s="246"/>
      <c r="V819" s="244"/>
      <c r="W819" s="247"/>
      <c r="X819" s="248"/>
      <c r="Y819" s="244"/>
      <c r="Z819" s="244"/>
      <c r="AA819" s="244"/>
      <c r="AB819" s="244"/>
      <c r="AC819" s="249"/>
      <c r="AD819" s="249"/>
      <c r="AE819" s="244"/>
      <c r="AF819" s="244"/>
      <c r="AG819" s="244"/>
      <c r="AH819" s="244"/>
      <c r="AI819" s="244"/>
      <c r="AJ819" s="244"/>
      <c r="AK819" s="250"/>
      <c r="AL819" s="244"/>
      <c r="AM819" s="244"/>
      <c r="AN819" s="244"/>
      <c r="AO819" s="251"/>
      <c r="AP819" s="244"/>
      <c r="AQ819" s="244"/>
      <c r="AR819" s="244"/>
      <c r="AS819" s="244"/>
      <c r="AT819" s="252"/>
      <c r="AU819" s="244"/>
      <c r="AV819" s="244"/>
      <c r="AW819" s="244"/>
      <c r="AX819" s="25"/>
      <c r="AY819" s="244"/>
      <c r="AZ819" s="244"/>
      <c r="BA819" s="244"/>
      <c r="BB819" s="244"/>
      <c r="BC819" s="244"/>
      <c r="BD819" s="244"/>
      <c r="BE819" s="244"/>
      <c r="BF819" s="244"/>
      <c r="BG819" s="244"/>
      <c r="BH819" s="244"/>
      <c r="BI819" s="244"/>
      <c r="BJ819" s="242"/>
      <c r="BK819" s="242"/>
      <c r="BL819" s="244"/>
      <c r="BM819" s="244"/>
      <c r="BN819" s="244"/>
      <c r="BO819" s="244"/>
      <c r="BP819" s="244"/>
      <c r="BQ819" s="244"/>
      <c r="BR819" s="244"/>
      <c r="BS819" s="244"/>
      <c r="BT819" s="244"/>
      <c r="BU819" s="242"/>
      <c r="BV819" s="244"/>
    </row>
    <row r="820" customFormat="false" ht="13.8" hidden="false" customHeight="false" outlineLevel="0" collapsed="false">
      <c r="A820" s="241"/>
      <c r="B820" s="242"/>
      <c r="C820" s="242"/>
      <c r="D820" s="242"/>
      <c r="E820" s="242"/>
      <c r="F820" s="242"/>
      <c r="G820" s="244"/>
      <c r="H820" s="244"/>
      <c r="I820" s="244"/>
      <c r="J820" s="245"/>
      <c r="K820" s="244"/>
      <c r="L820" s="244"/>
      <c r="M820" s="244"/>
      <c r="N820" s="244"/>
      <c r="O820" s="244"/>
      <c r="P820" s="244"/>
      <c r="Q820" s="244"/>
      <c r="R820" s="244"/>
      <c r="S820" s="244"/>
      <c r="T820" s="246"/>
      <c r="U820" s="246"/>
      <c r="V820" s="244"/>
      <c r="W820" s="247"/>
      <c r="X820" s="248"/>
      <c r="Y820" s="244"/>
      <c r="Z820" s="244"/>
      <c r="AA820" s="244"/>
      <c r="AB820" s="244"/>
      <c r="AC820" s="249"/>
      <c r="AD820" s="249"/>
      <c r="AE820" s="244"/>
      <c r="AF820" s="244"/>
      <c r="AG820" s="244"/>
      <c r="AH820" s="244"/>
      <c r="AI820" s="244"/>
      <c r="AJ820" s="244"/>
      <c r="AK820" s="250"/>
      <c r="AL820" s="244"/>
      <c r="AM820" s="244"/>
      <c r="AN820" s="244"/>
      <c r="AO820" s="251"/>
      <c r="AP820" s="244"/>
      <c r="AQ820" s="244"/>
      <c r="AR820" s="244"/>
      <c r="AS820" s="244"/>
      <c r="AT820" s="252"/>
      <c r="AU820" s="244"/>
      <c r="AV820" s="244"/>
      <c r="AW820" s="244"/>
      <c r="AX820" s="25"/>
      <c r="AY820" s="244"/>
      <c r="AZ820" s="244"/>
      <c r="BA820" s="244"/>
      <c r="BB820" s="244"/>
      <c r="BC820" s="244"/>
      <c r="BD820" s="244"/>
      <c r="BE820" s="244"/>
      <c r="BF820" s="244"/>
      <c r="BG820" s="244"/>
      <c r="BH820" s="244"/>
      <c r="BI820" s="244"/>
      <c r="BJ820" s="242"/>
      <c r="BK820" s="242"/>
      <c r="BL820" s="244"/>
      <c r="BM820" s="244"/>
      <c r="BN820" s="244"/>
      <c r="BO820" s="244"/>
      <c r="BP820" s="244"/>
      <c r="BQ820" s="244"/>
      <c r="BR820" s="244"/>
      <c r="BS820" s="244"/>
      <c r="BT820" s="244"/>
      <c r="BU820" s="242"/>
      <c r="BV820" s="244"/>
    </row>
    <row r="821" customFormat="false" ht="13.8" hidden="false" customHeight="false" outlineLevel="0" collapsed="false">
      <c r="A821" s="241"/>
      <c r="B821" s="242"/>
      <c r="C821" s="242"/>
      <c r="D821" s="242"/>
      <c r="E821" s="242"/>
      <c r="F821" s="242"/>
      <c r="G821" s="244"/>
      <c r="H821" s="244"/>
      <c r="I821" s="244"/>
      <c r="J821" s="245"/>
      <c r="K821" s="244"/>
      <c r="L821" s="244"/>
      <c r="M821" s="244"/>
      <c r="N821" s="244"/>
      <c r="O821" s="244"/>
      <c r="P821" s="244"/>
      <c r="Q821" s="244"/>
      <c r="R821" s="244"/>
      <c r="S821" s="244"/>
      <c r="T821" s="246"/>
      <c r="U821" s="246"/>
      <c r="V821" s="244"/>
      <c r="W821" s="247"/>
      <c r="X821" s="248"/>
      <c r="Y821" s="244"/>
      <c r="Z821" s="244"/>
      <c r="AA821" s="244"/>
      <c r="AB821" s="244"/>
      <c r="AC821" s="249"/>
      <c r="AD821" s="249"/>
      <c r="AE821" s="244"/>
      <c r="AF821" s="244"/>
      <c r="AG821" s="244"/>
      <c r="AH821" s="244"/>
      <c r="AI821" s="244"/>
      <c r="AJ821" s="244"/>
      <c r="AK821" s="250"/>
      <c r="AL821" s="244"/>
      <c r="AM821" s="244"/>
      <c r="AN821" s="244"/>
      <c r="AO821" s="251"/>
      <c r="AP821" s="244"/>
      <c r="AQ821" s="244"/>
      <c r="AR821" s="244"/>
      <c r="AS821" s="244"/>
      <c r="AT821" s="252"/>
      <c r="AU821" s="244"/>
      <c r="AV821" s="244"/>
      <c r="AW821" s="244"/>
      <c r="AX821" s="25"/>
      <c r="AY821" s="244"/>
      <c r="AZ821" s="244"/>
      <c r="BA821" s="244"/>
      <c r="BB821" s="244"/>
      <c r="BC821" s="244"/>
      <c r="BD821" s="244"/>
      <c r="BE821" s="244"/>
      <c r="BF821" s="244"/>
      <c r="BG821" s="244"/>
      <c r="BH821" s="244"/>
      <c r="BI821" s="244"/>
      <c r="BJ821" s="242"/>
      <c r="BK821" s="242"/>
      <c r="BL821" s="244"/>
      <c r="BM821" s="244"/>
      <c r="BN821" s="244"/>
      <c r="BO821" s="244"/>
      <c r="BP821" s="244"/>
      <c r="BQ821" s="244"/>
      <c r="BR821" s="244"/>
      <c r="BS821" s="244"/>
      <c r="BT821" s="244"/>
      <c r="BU821" s="242"/>
      <c r="BV821" s="244"/>
    </row>
    <row r="822" customFormat="false" ht="13.8" hidden="false" customHeight="false" outlineLevel="0" collapsed="false">
      <c r="A822" s="241"/>
      <c r="B822" s="242"/>
      <c r="C822" s="242"/>
      <c r="D822" s="242"/>
      <c r="E822" s="242"/>
      <c r="F822" s="242"/>
      <c r="G822" s="244"/>
      <c r="H822" s="244"/>
      <c r="I822" s="244"/>
      <c r="J822" s="245"/>
      <c r="K822" s="244"/>
      <c r="L822" s="244"/>
      <c r="M822" s="244"/>
      <c r="N822" s="244"/>
      <c r="O822" s="244"/>
      <c r="P822" s="244"/>
      <c r="Q822" s="244"/>
      <c r="R822" s="244"/>
      <c r="S822" s="244"/>
      <c r="T822" s="246"/>
      <c r="U822" s="246"/>
      <c r="V822" s="244"/>
      <c r="W822" s="247"/>
      <c r="X822" s="248"/>
      <c r="Y822" s="244"/>
      <c r="Z822" s="244"/>
      <c r="AA822" s="244"/>
      <c r="AB822" s="244"/>
      <c r="AC822" s="249"/>
      <c r="AD822" s="249"/>
      <c r="AE822" s="244"/>
      <c r="AF822" s="244"/>
      <c r="AG822" s="244"/>
      <c r="AH822" s="244"/>
      <c r="AI822" s="244"/>
      <c r="AJ822" s="244"/>
      <c r="AK822" s="250"/>
      <c r="AL822" s="244"/>
      <c r="AM822" s="244"/>
      <c r="AN822" s="244"/>
      <c r="AO822" s="251"/>
      <c r="AP822" s="244"/>
      <c r="AQ822" s="244"/>
      <c r="AR822" s="244"/>
      <c r="AS822" s="244"/>
      <c r="AT822" s="252"/>
      <c r="AU822" s="244"/>
      <c r="AV822" s="244"/>
      <c r="AW822" s="244"/>
      <c r="AX822" s="25"/>
      <c r="AY822" s="244"/>
      <c r="AZ822" s="244"/>
      <c r="BA822" s="244"/>
      <c r="BB822" s="244"/>
      <c r="BC822" s="244"/>
      <c r="BD822" s="244"/>
      <c r="BE822" s="244"/>
      <c r="BF822" s="244"/>
      <c r="BG822" s="244"/>
      <c r="BH822" s="244"/>
      <c r="BI822" s="244"/>
      <c r="BJ822" s="242"/>
      <c r="BK822" s="242"/>
      <c r="BL822" s="244"/>
      <c r="BM822" s="244"/>
      <c r="BN822" s="244"/>
      <c r="BO822" s="244"/>
      <c r="BP822" s="244"/>
      <c r="BQ822" s="244"/>
      <c r="BR822" s="244"/>
      <c r="BS822" s="244"/>
      <c r="BT822" s="244"/>
      <c r="BU822" s="242"/>
      <c r="BV822" s="244"/>
    </row>
    <row r="823" customFormat="false" ht="13.8" hidden="false" customHeight="false" outlineLevel="0" collapsed="false">
      <c r="A823" s="241"/>
      <c r="B823" s="242"/>
      <c r="C823" s="242"/>
      <c r="D823" s="242"/>
      <c r="E823" s="242"/>
      <c r="F823" s="242"/>
      <c r="G823" s="244"/>
      <c r="H823" s="244"/>
      <c r="I823" s="244"/>
      <c r="J823" s="245"/>
      <c r="K823" s="244"/>
      <c r="L823" s="244"/>
      <c r="M823" s="244"/>
      <c r="N823" s="244"/>
      <c r="O823" s="244"/>
      <c r="P823" s="244"/>
      <c r="Q823" s="244"/>
      <c r="R823" s="244"/>
      <c r="S823" s="244"/>
      <c r="T823" s="246"/>
      <c r="U823" s="246"/>
      <c r="V823" s="244"/>
      <c r="W823" s="247"/>
      <c r="X823" s="248"/>
      <c r="Y823" s="244"/>
      <c r="Z823" s="244"/>
      <c r="AA823" s="244"/>
      <c r="AB823" s="244"/>
      <c r="AC823" s="249"/>
      <c r="AD823" s="249"/>
      <c r="AE823" s="244"/>
      <c r="AF823" s="244"/>
      <c r="AG823" s="244"/>
      <c r="AH823" s="244"/>
      <c r="AI823" s="244"/>
      <c r="AJ823" s="244"/>
      <c r="AK823" s="250"/>
      <c r="AL823" s="244"/>
      <c r="AM823" s="244"/>
      <c r="AN823" s="244"/>
      <c r="AO823" s="251"/>
      <c r="AP823" s="244"/>
      <c r="AQ823" s="244"/>
      <c r="AR823" s="244"/>
      <c r="AS823" s="244"/>
      <c r="AT823" s="252"/>
      <c r="AU823" s="244"/>
      <c r="AV823" s="244"/>
      <c r="AW823" s="244"/>
      <c r="AX823" s="25"/>
      <c r="AY823" s="244"/>
      <c r="AZ823" s="244"/>
      <c r="BA823" s="244"/>
      <c r="BB823" s="244"/>
      <c r="BC823" s="244"/>
      <c r="BD823" s="244"/>
      <c r="BE823" s="244"/>
      <c r="BF823" s="244"/>
      <c r="BG823" s="244"/>
      <c r="BH823" s="244"/>
      <c r="BI823" s="244"/>
      <c r="BJ823" s="242"/>
      <c r="BK823" s="242"/>
      <c r="BL823" s="244"/>
      <c r="BM823" s="244"/>
      <c r="BN823" s="244"/>
      <c r="BO823" s="244"/>
      <c r="BP823" s="244"/>
      <c r="BQ823" s="244"/>
      <c r="BR823" s="244"/>
      <c r="BS823" s="244"/>
      <c r="BT823" s="244"/>
      <c r="BU823" s="242"/>
      <c r="BV823" s="244"/>
    </row>
    <row r="824" customFormat="false" ht="13.8" hidden="false" customHeight="false" outlineLevel="0" collapsed="false">
      <c r="A824" s="241"/>
      <c r="B824" s="242"/>
      <c r="C824" s="242"/>
      <c r="D824" s="242"/>
      <c r="E824" s="242"/>
      <c r="F824" s="242"/>
      <c r="G824" s="244"/>
      <c r="H824" s="244"/>
      <c r="I824" s="244"/>
      <c r="J824" s="245"/>
      <c r="K824" s="244"/>
      <c r="L824" s="244"/>
      <c r="M824" s="244"/>
      <c r="N824" s="244"/>
      <c r="O824" s="244"/>
      <c r="P824" s="244"/>
      <c r="Q824" s="244"/>
      <c r="R824" s="244"/>
      <c r="S824" s="244"/>
      <c r="T824" s="246"/>
      <c r="U824" s="246"/>
      <c r="V824" s="244"/>
      <c r="W824" s="247"/>
      <c r="X824" s="248"/>
      <c r="Y824" s="244"/>
      <c r="Z824" s="244"/>
      <c r="AA824" s="244"/>
      <c r="AB824" s="244"/>
      <c r="AC824" s="249"/>
      <c r="AD824" s="249"/>
      <c r="AE824" s="244"/>
      <c r="AF824" s="244"/>
      <c r="AG824" s="244"/>
      <c r="AH824" s="244"/>
      <c r="AI824" s="244"/>
      <c r="AJ824" s="244"/>
      <c r="AK824" s="250"/>
      <c r="AL824" s="244"/>
      <c r="AM824" s="244"/>
      <c r="AN824" s="244"/>
      <c r="AO824" s="251"/>
      <c r="AP824" s="244"/>
      <c r="AQ824" s="244"/>
      <c r="AR824" s="244"/>
      <c r="AS824" s="244"/>
      <c r="AT824" s="252"/>
      <c r="AU824" s="244"/>
      <c r="AV824" s="244"/>
      <c r="AW824" s="244"/>
      <c r="AX824" s="25"/>
      <c r="AY824" s="244"/>
      <c r="AZ824" s="244"/>
      <c r="BA824" s="244"/>
      <c r="BB824" s="244"/>
      <c r="BC824" s="244"/>
      <c r="BD824" s="244"/>
      <c r="BE824" s="244"/>
      <c r="BF824" s="244"/>
      <c r="BG824" s="244"/>
      <c r="BH824" s="244"/>
      <c r="BI824" s="244"/>
      <c r="BJ824" s="242"/>
      <c r="BK824" s="242"/>
      <c r="BL824" s="244"/>
      <c r="BM824" s="244"/>
      <c r="BN824" s="244"/>
      <c r="BO824" s="244"/>
      <c r="BP824" s="244"/>
      <c r="BQ824" s="244"/>
      <c r="BR824" s="244"/>
      <c r="BS824" s="244"/>
      <c r="BT824" s="244"/>
      <c r="BU824" s="242"/>
      <c r="BV824" s="244"/>
    </row>
    <row r="825" customFormat="false" ht="13.8" hidden="false" customHeight="false" outlineLevel="0" collapsed="false">
      <c r="A825" s="241"/>
      <c r="B825" s="242"/>
      <c r="C825" s="242"/>
      <c r="D825" s="242"/>
      <c r="E825" s="242"/>
      <c r="F825" s="242"/>
      <c r="G825" s="244"/>
      <c r="H825" s="244"/>
      <c r="I825" s="244"/>
      <c r="J825" s="245"/>
      <c r="K825" s="244"/>
      <c r="L825" s="244"/>
      <c r="M825" s="244"/>
      <c r="N825" s="244"/>
      <c r="O825" s="244"/>
      <c r="P825" s="244"/>
      <c r="Q825" s="244"/>
      <c r="R825" s="244"/>
      <c r="S825" s="244"/>
      <c r="T825" s="246"/>
      <c r="U825" s="246"/>
      <c r="V825" s="244"/>
      <c r="W825" s="247"/>
      <c r="X825" s="248"/>
      <c r="Y825" s="244"/>
      <c r="Z825" s="244"/>
      <c r="AA825" s="244"/>
      <c r="AB825" s="244"/>
      <c r="AC825" s="249"/>
      <c r="AD825" s="249"/>
      <c r="AE825" s="244"/>
      <c r="AF825" s="244"/>
      <c r="AG825" s="244"/>
      <c r="AH825" s="244"/>
      <c r="AI825" s="244"/>
      <c r="AJ825" s="244"/>
      <c r="AK825" s="250"/>
      <c r="AL825" s="244"/>
      <c r="AM825" s="244"/>
      <c r="AN825" s="244"/>
      <c r="AO825" s="251"/>
      <c r="AP825" s="244"/>
      <c r="AQ825" s="244"/>
      <c r="AR825" s="244"/>
      <c r="AS825" s="244"/>
      <c r="AT825" s="252"/>
      <c r="AU825" s="244"/>
      <c r="AV825" s="244"/>
      <c r="AW825" s="244"/>
      <c r="AX825" s="25"/>
      <c r="AY825" s="244"/>
      <c r="AZ825" s="244"/>
      <c r="BA825" s="244"/>
      <c r="BB825" s="244"/>
      <c r="BC825" s="244"/>
      <c r="BD825" s="244"/>
      <c r="BE825" s="244"/>
      <c r="BF825" s="244"/>
      <c r="BG825" s="244"/>
      <c r="BH825" s="244"/>
      <c r="BI825" s="244"/>
      <c r="BJ825" s="242"/>
      <c r="BK825" s="242"/>
      <c r="BL825" s="244"/>
      <c r="BM825" s="244"/>
      <c r="BN825" s="244"/>
      <c r="BO825" s="244"/>
      <c r="BP825" s="244"/>
      <c r="BQ825" s="244"/>
      <c r="BR825" s="244"/>
      <c r="BS825" s="244"/>
      <c r="BT825" s="244"/>
      <c r="BU825" s="242"/>
      <c r="BV825" s="244"/>
    </row>
    <row r="826" customFormat="false" ht="13.8" hidden="false" customHeight="false" outlineLevel="0" collapsed="false">
      <c r="A826" s="241"/>
      <c r="B826" s="242"/>
      <c r="C826" s="242"/>
      <c r="D826" s="242"/>
      <c r="E826" s="242"/>
      <c r="F826" s="242"/>
      <c r="G826" s="244"/>
      <c r="H826" s="244"/>
      <c r="I826" s="244"/>
      <c r="J826" s="245"/>
      <c r="K826" s="244"/>
      <c r="L826" s="244"/>
      <c r="M826" s="244"/>
      <c r="N826" s="244"/>
      <c r="O826" s="244"/>
      <c r="P826" s="244"/>
      <c r="Q826" s="244"/>
      <c r="R826" s="244"/>
      <c r="S826" s="244"/>
      <c r="T826" s="246"/>
      <c r="U826" s="246"/>
      <c r="V826" s="244"/>
      <c r="W826" s="247"/>
      <c r="X826" s="248"/>
      <c r="Y826" s="244"/>
      <c r="Z826" s="244"/>
      <c r="AA826" s="244"/>
      <c r="AB826" s="244"/>
      <c r="AC826" s="249"/>
      <c r="AD826" s="249"/>
      <c r="AE826" s="244"/>
      <c r="AF826" s="244"/>
      <c r="AG826" s="244"/>
      <c r="AH826" s="244"/>
      <c r="AI826" s="244"/>
      <c r="AJ826" s="244"/>
      <c r="AK826" s="250"/>
      <c r="AL826" s="244"/>
      <c r="AM826" s="244"/>
      <c r="AN826" s="244"/>
      <c r="AO826" s="251"/>
      <c r="AP826" s="244"/>
      <c r="AQ826" s="244"/>
      <c r="AR826" s="244"/>
      <c r="AS826" s="244"/>
      <c r="AT826" s="252"/>
      <c r="AU826" s="244"/>
      <c r="AV826" s="244"/>
      <c r="AW826" s="244"/>
      <c r="AX826" s="25"/>
      <c r="AY826" s="244"/>
      <c r="AZ826" s="244"/>
      <c r="BA826" s="244"/>
      <c r="BB826" s="244"/>
      <c r="BC826" s="244"/>
      <c r="BD826" s="244"/>
      <c r="BE826" s="244"/>
      <c r="BF826" s="244"/>
      <c r="BG826" s="244"/>
      <c r="BH826" s="244"/>
      <c r="BI826" s="244"/>
      <c r="BJ826" s="242"/>
      <c r="BK826" s="242"/>
      <c r="BL826" s="244"/>
      <c r="BM826" s="244"/>
      <c r="BN826" s="244"/>
      <c r="BO826" s="244"/>
      <c r="BP826" s="244"/>
      <c r="BQ826" s="244"/>
      <c r="BR826" s="244"/>
      <c r="BS826" s="244"/>
      <c r="BT826" s="244"/>
      <c r="BU826" s="242"/>
      <c r="BV826" s="244"/>
    </row>
    <row r="827" customFormat="false" ht="13.8" hidden="false" customHeight="false" outlineLevel="0" collapsed="false">
      <c r="A827" s="241"/>
      <c r="B827" s="242"/>
      <c r="C827" s="242"/>
      <c r="D827" s="242"/>
      <c r="E827" s="242"/>
      <c r="F827" s="242"/>
      <c r="G827" s="244"/>
      <c r="H827" s="244"/>
      <c r="I827" s="244"/>
      <c r="J827" s="245"/>
      <c r="K827" s="244"/>
      <c r="L827" s="244"/>
      <c r="M827" s="244"/>
      <c r="N827" s="244"/>
      <c r="O827" s="244"/>
      <c r="P827" s="244"/>
      <c r="Q827" s="244"/>
      <c r="R827" s="244"/>
      <c r="S827" s="244"/>
      <c r="T827" s="246"/>
      <c r="U827" s="246"/>
      <c r="V827" s="244"/>
      <c r="W827" s="247"/>
      <c r="X827" s="248"/>
      <c r="Y827" s="244"/>
      <c r="Z827" s="244"/>
      <c r="AA827" s="244"/>
      <c r="AB827" s="244"/>
      <c r="AC827" s="249"/>
      <c r="AD827" s="249"/>
      <c r="AE827" s="244"/>
      <c r="AF827" s="244"/>
      <c r="AG827" s="244"/>
      <c r="AH827" s="244"/>
      <c r="AI827" s="244"/>
      <c r="AJ827" s="244"/>
      <c r="AK827" s="250"/>
      <c r="AL827" s="244"/>
      <c r="AM827" s="244"/>
      <c r="AN827" s="244"/>
      <c r="AO827" s="251"/>
      <c r="AP827" s="244"/>
      <c r="AQ827" s="244"/>
      <c r="AR827" s="244"/>
      <c r="AS827" s="244"/>
      <c r="AT827" s="252"/>
      <c r="AU827" s="244"/>
      <c r="AV827" s="244"/>
      <c r="AW827" s="244"/>
      <c r="AX827" s="25"/>
      <c r="AY827" s="244"/>
      <c r="AZ827" s="244"/>
      <c r="BA827" s="244"/>
      <c r="BB827" s="244"/>
      <c r="BC827" s="244"/>
      <c r="BD827" s="244"/>
      <c r="BE827" s="244"/>
      <c r="BF827" s="244"/>
      <c r="BG827" s="244"/>
      <c r="BH827" s="244"/>
      <c r="BI827" s="244"/>
      <c r="BJ827" s="242"/>
      <c r="BK827" s="242"/>
      <c r="BL827" s="244"/>
      <c r="BM827" s="244"/>
      <c r="BN827" s="244"/>
      <c r="BO827" s="244"/>
      <c r="BP827" s="244"/>
      <c r="BQ827" s="244"/>
      <c r="BR827" s="244"/>
      <c r="BS827" s="244"/>
      <c r="BT827" s="244"/>
      <c r="BU827" s="242"/>
      <c r="BV827" s="244"/>
    </row>
    <row r="828" customFormat="false" ht="13.8" hidden="false" customHeight="false" outlineLevel="0" collapsed="false">
      <c r="A828" s="241"/>
      <c r="B828" s="242"/>
      <c r="C828" s="242"/>
      <c r="D828" s="242"/>
      <c r="E828" s="242"/>
      <c r="F828" s="242"/>
      <c r="G828" s="244"/>
      <c r="H828" s="244"/>
      <c r="I828" s="244"/>
      <c r="J828" s="245"/>
      <c r="K828" s="244"/>
      <c r="L828" s="244"/>
      <c r="M828" s="244"/>
      <c r="N828" s="244"/>
      <c r="O828" s="244"/>
      <c r="P828" s="244"/>
      <c r="Q828" s="244"/>
      <c r="R828" s="244"/>
      <c r="S828" s="244"/>
      <c r="T828" s="246"/>
      <c r="U828" s="246"/>
      <c r="V828" s="244"/>
      <c r="W828" s="247"/>
      <c r="X828" s="248"/>
      <c r="Y828" s="244"/>
      <c r="Z828" s="244"/>
      <c r="AA828" s="244"/>
      <c r="AB828" s="244"/>
      <c r="AC828" s="249"/>
      <c r="AD828" s="249"/>
      <c r="AE828" s="244"/>
      <c r="AF828" s="244"/>
      <c r="AG828" s="244"/>
      <c r="AH828" s="244"/>
      <c r="AI828" s="244"/>
      <c r="AJ828" s="244"/>
      <c r="AK828" s="250"/>
      <c r="AL828" s="244"/>
      <c r="AM828" s="244"/>
      <c r="AN828" s="244"/>
      <c r="AO828" s="251"/>
      <c r="AP828" s="244"/>
      <c r="AQ828" s="244"/>
      <c r="AR828" s="244"/>
      <c r="AS828" s="244"/>
      <c r="AT828" s="252"/>
      <c r="AU828" s="244"/>
      <c r="AV828" s="244"/>
      <c r="AW828" s="244"/>
      <c r="AX828" s="25"/>
      <c r="AY828" s="244"/>
      <c r="AZ828" s="244"/>
      <c r="BA828" s="244"/>
      <c r="BB828" s="244"/>
      <c r="BC828" s="244"/>
      <c r="BD828" s="244"/>
      <c r="BE828" s="244"/>
      <c r="BF828" s="244"/>
      <c r="BG828" s="244"/>
      <c r="BH828" s="244"/>
      <c r="BI828" s="244"/>
      <c r="BJ828" s="242"/>
      <c r="BK828" s="242"/>
      <c r="BL828" s="244"/>
      <c r="BM828" s="244"/>
      <c r="BN828" s="244"/>
      <c r="BO828" s="244"/>
      <c r="BP828" s="244"/>
      <c r="BQ828" s="244"/>
      <c r="BR828" s="244"/>
      <c r="BS828" s="244"/>
      <c r="BT828" s="244"/>
      <c r="BU828" s="242"/>
      <c r="BV828" s="244"/>
    </row>
    <row r="829" customFormat="false" ht="13.8" hidden="false" customHeight="false" outlineLevel="0" collapsed="false">
      <c r="A829" s="241"/>
      <c r="B829" s="242"/>
      <c r="C829" s="242"/>
      <c r="D829" s="242"/>
      <c r="E829" s="242"/>
      <c r="F829" s="242"/>
      <c r="G829" s="244"/>
      <c r="H829" s="244"/>
      <c r="I829" s="244"/>
      <c r="J829" s="245"/>
      <c r="K829" s="244"/>
      <c r="L829" s="244"/>
      <c r="M829" s="244"/>
      <c r="N829" s="244"/>
      <c r="O829" s="244"/>
      <c r="P829" s="244"/>
      <c r="Q829" s="244"/>
      <c r="R829" s="244"/>
      <c r="S829" s="244"/>
      <c r="T829" s="246"/>
      <c r="U829" s="246"/>
      <c r="V829" s="244"/>
      <c r="W829" s="247"/>
      <c r="X829" s="248"/>
      <c r="Y829" s="244"/>
      <c r="Z829" s="244"/>
      <c r="AA829" s="244"/>
      <c r="AB829" s="244"/>
      <c r="AC829" s="249"/>
      <c r="AD829" s="249"/>
      <c r="AE829" s="244"/>
      <c r="AF829" s="244"/>
      <c r="AG829" s="244"/>
      <c r="AH829" s="244"/>
      <c r="AI829" s="244"/>
      <c r="AJ829" s="244"/>
      <c r="AK829" s="250"/>
      <c r="AL829" s="244"/>
      <c r="AM829" s="244"/>
      <c r="AN829" s="244"/>
      <c r="AO829" s="251"/>
      <c r="AP829" s="244"/>
      <c r="AQ829" s="244"/>
      <c r="AR829" s="244"/>
      <c r="AS829" s="244"/>
      <c r="AT829" s="252"/>
      <c r="AU829" s="244"/>
      <c r="AV829" s="244"/>
      <c r="AW829" s="244"/>
      <c r="AX829" s="25"/>
      <c r="AY829" s="244"/>
      <c r="AZ829" s="244"/>
      <c r="BA829" s="244"/>
      <c r="BB829" s="244"/>
      <c r="BC829" s="244"/>
      <c r="BD829" s="244"/>
      <c r="BE829" s="244"/>
      <c r="BF829" s="244"/>
      <c r="BG829" s="244"/>
      <c r="BH829" s="244"/>
      <c r="BI829" s="244"/>
      <c r="BJ829" s="242"/>
      <c r="BK829" s="242"/>
      <c r="BL829" s="244"/>
      <c r="BM829" s="244"/>
      <c r="BN829" s="244"/>
      <c r="BO829" s="244"/>
      <c r="BP829" s="244"/>
      <c r="BQ829" s="244"/>
      <c r="BR829" s="244"/>
      <c r="BS829" s="244"/>
      <c r="BT829" s="244"/>
      <c r="BU829" s="242"/>
      <c r="BV829" s="244"/>
    </row>
    <row r="830" customFormat="false" ht="13.8" hidden="false" customHeight="false" outlineLevel="0" collapsed="false">
      <c r="A830" s="241"/>
      <c r="B830" s="242"/>
      <c r="C830" s="242"/>
      <c r="D830" s="242"/>
      <c r="E830" s="242"/>
      <c r="F830" s="242"/>
      <c r="G830" s="244"/>
      <c r="H830" s="244"/>
      <c r="I830" s="244"/>
      <c r="J830" s="245"/>
      <c r="K830" s="244"/>
      <c r="L830" s="244"/>
      <c r="M830" s="244"/>
      <c r="N830" s="244"/>
      <c r="O830" s="244"/>
      <c r="P830" s="244"/>
      <c r="Q830" s="244"/>
      <c r="R830" s="244"/>
      <c r="S830" s="244"/>
      <c r="T830" s="246"/>
      <c r="U830" s="246"/>
      <c r="V830" s="244"/>
      <c r="W830" s="247"/>
      <c r="X830" s="248"/>
      <c r="Y830" s="244"/>
      <c r="Z830" s="244"/>
      <c r="AA830" s="244"/>
      <c r="AB830" s="244"/>
      <c r="AC830" s="249"/>
      <c r="AD830" s="249"/>
      <c r="AE830" s="244"/>
      <c r="AF830" s="244"/>
      <c r="AG830" s="244"/>
      <c r="AH830" s="244"/>
      <c r="AI830" s="244"/>
      <c r="AJ830" s="244"/>
      <c r="AK830" s="250"/>
      <c r="AL830" s="244"/>
      <c r="AM830" s="244"/>
      <c r="AN830" s="244"/>
      <c r="AO830" s="251"/>
      <c r="AP830" s="244"/>
      <c r="AQ830" s="244"/>
      <c r="AR830" s="244"/>
      <c r="AS830" s="244"/>
      <c r="AT830" s="252"/>
      <c r="AU830" s="244"/>
      <c r="AV830" s="244"/>
      <c r="AW830" s="244"/>
      <c r="AX830" s="25"/>
      <c r="AY830" s="244"/>
      <c r="AZ830" s="244"/>
      <c r="BA830" s="244"/>
      <c r="BB830" s="244"/>
      <c r="BC830" s="244"/>
      <c r="BD830" s="244"/>
      <c r="BE830" s="244"/>
      <c r="BF830" s="244"/>
      <c r="BG830" s="244"/>
      <c r="BH830" s="244"/>
      <c r="BI830" s="244"/>
      <c r="BJ830" s="242"/>
      <c r="BK830" s="242"/>
      <c r="BL830" s="244"/>
      <c r="BM830" s="244"/>
      <c r="BN830" s="244"/>
      <c r="BO830" s="244"/>
      <c r="BP830" s="244"/>
      <c r="BQ830" s="244"/>
      <c r="BR830" s="244"/>
      <c r="BS830" s="244"/>
      <c r="BT830" s="244"/>
      <c r="BU830" s="242"/>
      <c r="BV830" s="244"/>
    </row>
    <row r="831" customFormat="false" ht="13.8" hidden="false" customHeight="false" outlineLevel="0" collapsed="false">
      <c r="A831" s="241"/>
      <c r="B831" s="242"/>
      <c r="C831" s="242"/>
      <c r="D831" s="242"/>
      <c r="E831" s="242"/>
      <c r="F831" s="242"/>
      <c r="G831" s="244"/>
      <c r="H831" s="244"/>
      <c r="I831" s="244"/>
      <c r="J831" s="245"/>
      <c r="K831" s="244"/>
      <c r="L831" s="244"/>
      <c r="M831" s="244"/>
      <c r="N831" s="244"/>
      <c r="O831" s="244"/>
      <c r="P831" s="244"/>
      <c r="Q831" s="244"/>
      <c r="R831" s="244"/>
      <c r="S831" s="244"/>
      <c r="T831" s="246"/>
      <c r="U831" s="246"/>
      <c r="V831" s="244"/>
      <c r="W831" s="247"/>
      <c r="X831" s="248"/>
      <c r="Y831" s="244"/>
      <c r="Z831" s="244"/>
      <c r="AA831" s="244"/>
      <c r="AB831" s="244"/>
      <c r="AC831" s="249"/>
      <c r="AD831" s="249"/>
      <c r="AE831" s="244"/>
      <c r="AF831" s="244"/>
      <c r="AG831" s="244"/>
      <c r="AH831" s="244"/>
      <c r="AI831" s="244"/>
      <c r="AJ831" s="244"/>
      <c r="AK831" s="250"/>
      <c r="AL831" s="244"/>
      <c r="AM831" s="244"/>
      <c r="AN831" s="244"/>
      <c r="AO831" s="251"/>
      <c r="AP831" s="244"/>
      <c r="AQ831" s="244"/>
      <c r="AR831" s="244"/>
      <c r="AS831" s="244"/>
      <c r="AT831" s="252"/>
      <c r="AU831" s="244"/>
      <c r="AV831" s="244"/>
      <c r="AW831" s="244"/>
      <c r="AX831" s="25"/>
      <c r="AY831" s="244"/>
      <c r="AZ831" s="244"/>
      <c r="BA831" s="244"/>
      <c r="BB831" s="244"/>
      <c r="BC831" s="244"/>
      <c r="BD831" s="244"/>
      <c r="BE831" s="244"/>
      <c r="BF831" s="244"/>
      <c r="BG831" s="244"/>
      <c r="BH831" s="244"/>
      <c r="BI831" s="244"/>
      <c r="BJ831" s="242"/>
      <c r="BK831" s="242"/>
      <c r="BL831" s="244"/>
      <c r="BM831" s="244"/>
      <c r="BN831" s="244"/>
      <c r="BO831" s="244"/>
      <c r="BP831" s="244"/>
      <c r="BQ831" s="244"/>
      <c r="BR831" s="244"/>
      <c r="BS831" s="244"/>
      <c r="BT831" s="244"/>
      <c r="BU831" s="242"/>
      <c r="BV831" s="244"/>
    </row>
    <row r="832" customFormat="false" ht="13.8" hidden="false" customHeight="false" outlineLevel="0" collapsed="false">
      <c r="A832" s="241"/>
      <c r="B832" s="242"/>
      <c r="C832" s="242"/>
      <c r="D832" s="242"/>
      <c r="E832" s="242"/>
      <c r="F832" s="242"/>
      <c r="G832" s="244"/>
      <c r="H832" s="244"/>
      <c r="I832" s="244"/>
      <c r="J832" s="245"/>
      <c r="K832" s="244"/>
      <c r="L832" s="244"/>
      <c r="M832" s="244"/>
      <c r="N832" s="244"/>
      <c r="O832" s="244"/>
      <c r="P832" s="244"/>
      <c r="Q832" s="244"/>
      <c r="R832" s="244"/>
      <c r="S832" s="244"/>
      <c r="T832" s="246"/>
      <c r="U832" s="246"/>
      <c r="V832" s="244"/>
      <c r="W832" s="247"/>
      <c r="X832" s="248"/>
      <c r="Y832" s="244"/>
      <c r="Z832" s="244"/>
      <c r="AA832" s="244"/>
      <c r="AB832" s="244"/>
      <c r="AC832" s="249"/>
      <c r="AD832" s="249"/>
      <c r="AE832" s="244"/>
      <c r="AF832" s="244"/>
      <c r="AG832" s="244"/>
      <c r="AH832" s="244"/>
      <c r="AI832" s="244"/>
      <c r="AJ832" s="244"/>
      <c r="AK832" s="250"/>
      <c r="AL832" s="244"/>
      <c r="AM832" s="244"/>
      <c r="AN832" s="244"/>
      <c r="AO832" s="251"/>
      <c r="AP832" s="244"/>
      <c r="AQ832" s="244"/>
      <c r="AR832" s="244"/>
      <c r="AS832" s="244"/>
      <c r="AT832" s="252"/>
      <c r="AU832" s="244"/>
      <c r="AV832" s="244"/>
      <c r="AW832" s="244"/>
      <c r="AX832" s="25"/>
      <c r="AY832" s="244"/>
      <c r="AZ832" s="244"/>
      <c r="BA832" s="244"/>
      <c r="BB832" s="244"/>
      <c r="BC832" s="244"/>
      <c r="BD832" s="244"/>
      <c r="BE832" s="244"/>
      <c r="BF832" s="244"/>
      <c r="BG832" s="244"/>
      <c r="BH832" s="244"/>
      <c r="BI832" s="244"/>
      <c r="BJ832" s="242"/>
      <c r="BK832" s="242"/>
      <c r="BL832" s="244"/>
      <c r="BM832" s="244"/>
      <c r="BN832" s="244"/>
      <c r="BO832" s="244"/>
      <c r="BP832" s="244"/>
      <c r="BQ832" s="244"/>
      <c r="BR832" s="244"/>
      <c r="BS832" s="244"/>
      <c r="BT832" s="244"/>
      <c r="BU832" s="242"/>
      <c r="BV832" s="244"/>
    </row>
    <row r="833" customFormat="false" ht="13.8" hidden="false" customHeight="false" outlineLevel="0" collapsed="false">
      <c r="A833" s="241"/>
      <c r="B833" s="242"/>
      <c r="C833" s="242"/>
      <c r="D833" s="242"/>
      <c r="E833" s="242"/>
      <c r="F833" s="242"/>
      <c r="G833" s="244"/>
      <c r="H833" s="244"/>
      <c r="I833" s="244"/>
      <c r="J833" s="245"/>
      <c r="K833" s="244"/>
      <c r="L833" s="244"/>
      <c r="M833" s="244"/>
      <c r="N833" s="244"/>
      <c r="O833" s="244"/>
      <c r="P833" s="244"/>
      <c r="Q833" s="244"/>
      <c r="R833" s="244"/>
      <c r="S833" s="244"/>
      <c r="T833" s="246"/>
      <c r="U833" s="246"/>
      <c r="V833" s="244"/>
      <c r="W833" s="247"/>
      <c r="X833" s="248"/>
      <c r="Y833" s="244"/>
      <c r="Z833" s="244"/>
      <c r="AA833" s="244"/>
      <c r="AB833" s="244"/>
      <c r="AC833" s="249"/>
      <c r="AD833" s="249"/>
      <c r="AE833" s="244"/>
      <c r="AF833" s="244"/>
      <c r="AG833" s="244"/>
      <c r="AH833" s="244"/>
      <c r="AI833" s="244"/>
      <c r="AJ833" s="244"/>
      <c r="AK833" s="250"/>
      <c r="AL833" s="244"/>
      <c r="AM833" s="244"/>
      <c r="AN833" s="244"/>
      <c r="AO833" s="251"/>
      <c r="AP833" s="244"/>
      <c r="AQ833" s="244"/>
      <c r="AR833" s="244"/>
      <c r="AS833" s="244"/>
      <c r="AT833" s="252"/>
      <c r="AU833" s="244"/>
      <c r="AV833" s="244"/>
      <c r="AW833" s="244"/>
      <c r="AX833" s="25"/>
      <c r="AY833" s="244"/>
      <c r="AZ833" s="244"/>
      <c r="BA833" s="244"/>
      <c r="BB833" s="244"/>
      <c r="BC833" s="244"/>
      <c r="BD833" s="244"/>
      <c r="BE833" s="244"/>
      <c r="BF833" s="244"/>
      <c r="BG833" s="244"/>
      <c r="BH833" s="244"/>
      <c r="BI833" s="244"/>
      <c r="BJ833" s="242"/>
      <c r="BK833" s="242"/>
      <c r="BL833" s="244"/>
      <c r="BM833" s="244"/>
      <c r="BN833" s="244"/>
      <c r="BO833" s="244"/>
      <c r="BP833" s="244"/>
      <c r="BQ833" s="244"/>
      <c r="BR833" s="244"/>
      <c r="BS833" s="244"/>
      <c r="BT833" s="244"/>
      <c r="BU833" s="242"/>
      <c r="BV833" s="244"/>
    </row>
    <row r="834" customFormat="false" ht="13.8" hidden="false" customHeight="false" outlineLevel="0" collapsed="false">
      <c r="A834" s="241"/>
      <c r="B834" s="242"/>
      <c r="C834" s="242"/>
      <c r="D834" s="242"/>
      <c r="E834" s="242"/>
      <c r="F834" s="242"/>
      <c r="G834" s="244"/>
      <c r="H834" s="244"/>
      <c r="I834" s="244"/>
      <c r="J834" s="245"/>
      <c r="K834" s="244"/>
      <c r="L834" s="244"/>
      <c r="M834" s="244"/>
      <c r="N834" s="244"/>
      <c r="O834" s="244"/>
      <c r="P834" s="244"/>
      <c r="Q834" s="244"/>
      <c r="R834" s="244"/>
      <c r="S834" s="244"/>
      <c r="T834" s="246"/>
      <c r="U834" s="246"/>
      <c r="V834" s="244"/>
      <c r="W834" s="247"/>
      <c r="X834" s="248"/>
      <c r="Y834" s="244"/>
      <c r="Z834" s="244"/>
      <c r="AA834" s="244"/>
      <c r="AB834" s="244"/>
      <c r="AC834" s="249"/>
      <c r="AD834" s="249"/>
      <c r="AE834" s="244"/>
      <c r="AF834" s="244"/>
      <c r="AG834" s="244"/>
      <c r="AH834" s="244"/>
      <c r="AI834" s="244"/>
      <c r="AJ834" s="244"/>
      <c r="AK834" s="250"/>
      <c r="AL834" s="244"/>
      <c r="AM834" s="244"/>
      <c r="AN834" s="244"/>
      <c r="AO834" s="251"/>
      <c r="AP834" s="244"/>
      <c r="AQ834" s="244"/>
      <c r="AR834" s="244"/>
      <c r="AS834" s="244"/>
      <c r="AT834" s="252"/>
      <c r="AU834" s="244"/>
      <c r="AV834" s="244"/>
      <c r="AW834" s="244"/>
      <c r="AX834" s="25"/>
      <c r="AY834" s="244"/>
      <c r="AZ834" s="244"/>
      <c r="BA834" s="244"/>
      <c r="BB834" s="244"/>
      <c r="BC834" s="244"/>
      <c r="BD834" s="244"/>
      <c r="BE834" s="244"/>
      <c r="BF834" s="244"/>
      <c r="BG834" s="244"/>
      <c r="BH834" s="244"/>
      <c r="BI834" s="244"/>
      <c r="BJ834" s="242"/>
      <c r="BK834" s="242"/>
      <c r="BL834" s="244"/>
      <c r="BM834" s="244"/>
      <c r="BN834" s="244"/>
      <c r="BO834" s="244"/>
      <c r="BP834" s="244"/>
      <c r="BQ834" s="244"/>
      <c r="BR834" s="244"/>
      <c r="BS834" s="244"/>
      <c r="BT834" s="244"/>
      <c r="BU834" s="242"/>
      <c r="BV834" s="244"/>
    </row>
    <row r="835" customFormat="false" ht="13.8" hidden="false" customHeight="false" outlineLevel="0" collapsed="false">
      <c r="A835" s="241"/>
      <c r="B835" s="242"/>
      <c r="C835" s="242"/>
      <c r="D835" s="242"/>
      <c r="E835" s="242"/>
      <c r="F835" s="242"/>
      <c r="G835" s="244"/>
      <c r="H835" s="244"/>
      <c r="I835" s="244"/>
      <c r="J835" s="245"/>
      <c r="K835" s="244"/>
      <c r="L835" s="244"/>
      <c r="M835" s="244"/>
      <c r="N835" s="244"/>
      <c r="O835" s="244"/>
      <c r="P835" s="244"/>
      <c r="Q835" s="244"/>
      <c r="R835" s="244"/>
      <c r="S835" s="244"/>
      <c r="T835" s="246"/>
      <c r="U835" s="246"/>
      <c r="V835" s="244"/>
      <c r="W835" s="247"/>
      <c r="X835" s="248"/>
      <c r="Y835" s="244"/>
      <c r="Z835" s="244"/>
      <c r="AA835" s="244"/>
      <c r="AB835" s="244"/>
      <c r="AC835" s="249"/>
      <c r="AD835" s="249"/>
      <c r="AE835" s="244"/>
      <c r="AF835" s="244"/>
      <c r="AG835" s="244"/>
      <c r="AH835" s="244"/>
      <c r="AI835" s="244"/>
      <c r="AJ835" s="244"/>
      <c r="AK835" s="250"/>
      <c r="AL835" s="244"/>
      <c r="AM835" s="244"/>
      <c r="AN835" s="244"/>
      <c r="AO835" s="251"/>
      <c r="AP835" s="244"/>
      <c r="AQ835" s="244"/>
      <c r="AR835" s="244"/>
      <c r="AS835" s="244"/>
      <c r="AT835" s="252"/>
      <c r="AU835" s="244"/>
      <c r="AV835" s="244"/>
      <c r="AW835" s="244"/>
      <c r="AX835" s="25"/>
      <c r="AY835" s="244"/>
      <c r="AZ835" s="244"/>
      <c r="BA835" s="244"/>
      <c r="BB835" s="244"/>
      <c r="BC835" s="244"/>
      <c r="BD835" s="244"/>
      <c r="BE835" s="244"/>
      <c r="BF835" s="244"/>
      <c r="BG835" s="244"/>
      <c r="BH835" s="244"/>
      <c r="BI835" s="244"/>
      <c r="BJ835" s="242"/>
      <c r="BK835" s="242"/>
      <c r="BL835" s="244"/>
      <c r="BM835" s="244"/>
      <c r="BN835" s="244"/>
      <c r="BO835" s="244"/>
      <c r="BP835" s="244"/>
      <c r="BQ835" s="244"/>
      <c r="BR835" s="244"/>
      <c r="BS835" s="244"/>
      <c r="BT835" s="244"/>
      <c r="BU835" s="242"/>
      <c r="BV835" s="244"/>
    </row>
    <row r="836" customFormat="false" ht="13.8" hidden="false" customHeight="false" outlineLevel="0" collapsed="false">
      <c r="A836" s="241"/>
      <c r="B836" s="242"/>
      <c r="C836" s="242"/>
      <c r="D836" s="242"/>
      <c r="E836" s="242"/>
      <c r="F836" s="242"/>
      <c r="G836" s="244"/>
      <c r="H836" s="244"/>
      <c r="I836" s="244"/>
      <c r="J836" s="245"/>
      <c r="K836" s="244"/>
      <c r="L836" s="244"/>
      <c r="M836" s="244"/>
      <c r="N836" s="244"/>
      <c r="O836" s="244"/>
      <c r="P836" s="244"/>
      <c r="Q836" s="244"/>
      <c r="R836" s="244"/>
      <c r="S836" s="244"/>
      <c r="T836" s="246"/>
      <c r="U836" s="246"/>
      <c r="V836" s="244"/>
      <c r="W836" s="247"/>
      <c r="X836" s="248"/>
      <c r="Y836" s="244"/>
      <c r="Z836" s="244"/>
      <c r="AA836" s="244"/>
      <c r="AB836" s="244"/>
      <c r="AC836" s="249"/>
      <c r="AD836" s="249"/>
      <c r="AE836" s="244"/>
      <c r="AF836" s="244"/>
      <c r="AG836" s="244"/>
      <c r="AH836" s="244"/>
      <c r="AI836" s="244"/>
      <c r="AJ836" s="244"/>
      <c r="AK836" s="250"/>
      <c r="AL836" s="244"/>
      <c r="AM836" s="244"/>
      <c r="AN836" s="244"/>
      <c r="AO836" s="251"/>
      <c r="AP836" s="244"/>
      <c r="AQ836" s="244"/>
      <c r="AR836" s="244"/>
      <c r="AS836" s="244"/>
      <c r="AT836" s="252"/>
      <c r="AU836" s="244"/>
      <c r="AV836" s="244"/>
      <c r="AW836" s="244"/>
      <c r="AX836" s="25"/>
      <c r="AY836" s="244"/>
      <c r="AZ836" s="244"/>
      <c r="BA836" s="244"/>
      <c r="BB836" s="244"/>
      <c r="BC836" s="244"/>
      <c r="BD836" s="244"/>
      <c r="BE836" s="244"/>
      <c r="BF836" s="244"/>
      <c r="BG836" s="244"/>
      <c r="BH836" s="244"/>
      <c r="BI836" s="244"/>
      <c r="BJ836" s="242"/>
      <c r="BK836" s="242"/>
      <c r="BL836" s="244"/>
      <c r="BM836" s="244"/>
      <c r="BN836" s="244"/>
      <c r="BO836" s="244"/>
      <c r="BP836" s="244"/>
      <c r="BQ836" s="244"/>
      <c r="BR836" s="244"/>
      <c r="BS836" s="244"/>
      <c r="BT836" s="244"/>
      <c r="BU836" s="242"/>
      <c r="BV836" s="244"/>
    </row>
    <row r="837" customFormat="false" ht="13.8" hidden="false" customHeight="false" outlineLevel="0" collapsed="false">
      <c r="A837" s="241"/>
      <c r="B837" s="242"/>
      <c r="C837" s="242"/>
      <c r="D837" s="242"/>
      <c r="E837" s="242"/>
      <c r="F837" s="242"/>
      <c r="G837" s="244"/>
      <c r="H837" s="244"/>
      <c r="I837" s="244"/>
      <c r="J837" s="245"/>
      <c r="K837" s="244"/>
      <c r="L837" s="244"/>
      <c r="M837" s="244"/>
      <c r="N837" s="244"/>
      <c r="O837" s="244"/>
      <c r="P837" s="244"/>
      <c r="Q837" s="244"/>
      <c r="R837" s="244"/>
      <c r="S837" s="244"/>
      <c r="T837" s="246"/>
      <c r="U837" s="246"/>
      <c r="V837" s="244"/>
      <c r="W837" s="247"/>
      <c r="X837" s="248"/>
      <c r="Y837" s="244"/>
      <c r="Z837" s="244"/>
      <c r="AA837" s="244"/>
      <c r="AB837" s="244"/>
      <c r="AC837" s="249"/>
      <c r="AD837" s="249"/>
      <c r="AE837" s="244"/>
      <c r="AF837" s="244"/>
      <c r="AG837" s="244"/>
      <c r="AH837" s="244"/>
      <c r="AI837" s="244"/>
      <c r="AJ837" s="244"/>
      <c r="AK837" s="250"/>
      <c r="AL837" s="244"/>
      <c r="AM837" s="244"/>
      <c r="AN837" s="244"/>
      <c r="AO837" s="251"/>
      <c r="AP837" s="244"/>
      <c r="AQ837" s="244"/>
      <c r="AR837" s="244"/>
      <c r="AS837" s="244"/>
      <c r="AT837" s="252"/>
      <c r="AU837" s="244"/>
      <c r="AV837" s="244"/>
      <c r="AW837" s="244"/>
      <c r="AX837" s="25"/>
      <c r="AY837" s="244"/>
      <c r="AZ837" s="244"/>
      <c r="BA837" s="244"/>
      <c r="BB837" s="244"/>
      <c r="BC837" s="244"/>
      <c r="BD837" s="244"/>
      <c r="BE837" s="244"/>
      <c r="BF837" s="244"/>
      <c r="BG837" s="244"/>
      <c r="BH837" s="244"/>
      <c r="BI837" s="244"/>
      <c r="BJ837" s="242"/>
      <c r="BK837" s="242"/>
      <c r="BL837" s="244"/>
      <c r="BM837" s="244"/>
      <c r="BN837" s="244"/>
      <c r="BO837" s="244"/>
      <c r="BP837" s="244"/>
      <c r="BQ837" s="244"/>
      <c r="BR837" s="244"/>
      <c r="BS837" s="244"/>
      <c r="BT837" s="244"/>
      <c r="BU837" s="242"/>
      <c r="BV837" s="244"/>
    </row>
    <row r="838" customFormat="false" ht="13.8" hidden="false" customHeight="false" outlineLevel="0" collapsed="false">
      <c r="A838" s="241"/>
      <c r="B838" s="242"/>
      <c r="C838" s="242"/>
      <c r="D838" s="242"/>
      <c r="E838" s="242"/>
      <c r="F838" s="242"/>
      <c r="G838" s="244"/>
      <c r="H838" s="244"/>
      <c r="I838" s="244"/>
      <c r="J838" s="245"/>
      <c r="K838" s="244"/>
      <c r="L838" s="244"/>
      <c r="M838" s="244"/>
      <c r="N838" s="244"/>
      <c r="O838" s="244"/>
      <c r="P838" s="244"/>
      <c r="Q838" s="244"/>
      <c r="R838" s="244"/>
      <c r="S838" s="244"/>
      <c r="T838" s="246"/>
      <c r="U838" s="246"/>
      <c r="V838" s="244"/>
      <c r="W838" s="247"/>
      <c r="X838" s="248"/>
      <c r="Y838" s="244"/>
      <c r="Z838" s="244"/>
      <c r="AA838" s="244"/>
      <c r="AB838" s="244"/>
      <c r="AC838" s="249"/>
      <c r="AD838" s="249"/>
      <c r="AE838" s="244"/>
      <c r="AF838" s="244"/>
      <c r="AG838" s="244"/>
      <c r="AH838" s="244"/>
      <c r="AI838" s="244"/>
      <c r="AJ838" s="244"/>
      <c r="AK838" s="250"/>
      <c r="AL838" s="244"/>
      <c r="AM838" s="244"/>
      <c r="AN838" s="244"/>
      <c r="AO838" s="251"/>
      <c r="AP838" s="244"/>
      <c r="AQ838" s="244"/>
      <c r="AR838" s="244"/>
      <c r="AS838" s="244"/>
      <c r="AT838" s="252"/>
      <c r="AU838" s="244"/>
      <c r="AV838" s="244"/>
      <c r="AW838" s="244"/>
      <c r="AX838" s="25"/>
      <c r="AY838" s="244"/>
      <c r="AZ838" s="244"/>
      <c r="BA838" s="244"/>
      <c r="BB838" s="244"/>
      <c r="BC838" s="244"/>
      <c r="BD838" s="244"/>
      <c r="BE838" s="244"/>
      <c r="BF838" s="244"/>
      <c r="BG838" s="244"/>
      <c r="BH838" s="244"/>
      <c r="BI838" s="244"/>
      <c r="BJ838" s="242"/>
      <c r="BK838" s="242"/>
      <c r="BL838" s="244"/>
      <c r="BM838" s="244"/>
      <c r="BN838" s="244"/>
      <c r="BO838" s="244"/>
      <c r="BP838" s="244"/>
      <c r="BQ838" s="244"/>
      <c r="BR838" s="244"/>
      <c r="BS838" s="244"/>
      <c r="BT838" s="244"/>
      <c r="BU838" s="242"/>
      <c r="BV838" s="244"/>
    </row>
    <row r="839" customFormat="false" ht="13.8" hidden="false" customHeight="false" outlineLevel="0" collapsed="false">
      <c r="A839" s="241"/>
      <c r="B839" s="242"/>
      <c r="C839" s="242"/>
      <c r="D839" s="242"/>
      <c r="E839" s="242"/>
      <c r="F839" s="242"/>
      <c r="G839" s="244"/>
      <c r="H839" s="244"/>
      <c r="I839" s="244"/>
      <c r="J839" s="245"/>
      <c r="K839" s="244"/>
      <c r="L839" s="244"/>
      <c r="M839" s="244"/>
      <c r="N839" s="244"/>
      <c r="O839" s="244"/>
      <c r="P839" s="244"/>
      <c r="Q839" s="244"/>
      <c r="R839" s="244"/>
      <c r="S839" s="244"/>
      <c r="T839" s="246"/>
      <c r="U839" s="246"/>
      <c r="V839" s="244"/>
      <c r="W839" s="247"/>
      <c r="X839" s="248"/>
      <c r="Y839" s="244"/>
      <c r="Z839" s="244"/>
      <c r="AA839" s="244"/>
      <c r="AB839" s="244"/>
      <c r="AC839" s="249"/>
      <c r="AD839" s="249"/>
      <c r="AE839" s="244"/>
      <c r="AF839" s="244"/>
      <c r="AG839" s="244"/>
      <c r="AH839" s="244"/>
      <c r="AI839" s="244"/>
      <c r="AJ839" s="244"/>
      <c r="AK839" s="250"/>
      <c r="AL839" s="244"/>
      <c r="AM839" s="244"/>
      <c r="AN839" s="244"/>
      <c r="AO839" s="251"/>
      <c r="AP839" s="244"/>
      <c r="AQ839" s="244"/>
      <c r="AR839" s="244"/>
      <c r="AS839" s="244"/>
      <c r="AT839" s="252"/>
      <c r="AU839" s="244"/>
      <c r="AV839" s="244"/>
      <c r="AW839" s="244"/>
      <c r="AX839" s="25"/>
      <c r="AY839" s="244"/>
      <c r="AZ839" s="244"/>
      <c r="BA839" s="244"/>
      <c r="BB839" s="244"/>
      <c r="BC839" s="244"/>
      <c r="BD839" s="244"/>
      <c r="BE839" s="244"/>
      <c r="BF839" s="244"/>
      <c r="BG839" s="244"/>
      <c r="BH839" s="244"/>
      <c r="BI839" s="244"/>
      <c r="BJ839" s="242"/>
      <c r="BK839" s="242"/>
      <c r="BL839" s="244"/>
      <c r="BM839" s="244"/>
      <c r="BN839" s="244"/>
      <c r="BO839" s="244"/>
      <c r="BP839" s="244"/>
      <c r="BQ839" s="244"/>
      <c r="BR839" s="244"/>
      <c r="BS839" s="244"/>
      <c r="BT839" s="244"/>
      <c r="BU839" s="242"/>
      <c r="BV839" s="244"/>
    </row>
    <row r="840" customFormat="false" ht="13.8" hidden="false" customHeight="false" outlineLevel="0" collapsed="false">
      <c r="A840" s="241"/>
      <c r="B840" s="242"/>
      <c r="C840" s="242"/>
      <c r="D840" s="242"/>
      <c r="E840" s="242"/>
      <c r="F840" s="242"/>
      <c r="G840" s="244"/>
      <c r="H840" s="244"/>
      <c r="I840" s="244"/>
      <c r="J840" s="245"/>
      <c r="K840" s="244"/>
      <c r="L840" s="244"/>
      <c r="M840" s="244"/>
      <c r="N840" s="244"/>
      <c r="O840" s="244"/>
      <c r="P840" s="244"/>
      <c r="Q840" s="244"/>
      <c r="R840" s="244"/>
      <c r="S840" s="244"/>
      <c r="T840" s="246"/>
      <c r="U840" s="246"/>
      <c r="V840" s="244"/>
      <c r="W840" s="247"/>
      <c r="X840" s="248"/>
      <c r="Y840" s="244"/>
      <c r="Z840" s="244"/>
      <c r="AA840" s="244"/>
      <c r="AB840" s="244"/>
      <c r="AC840" s="249"/>
      <c r="AD840" s="249"/>
      <c r="AE840" s="244"/>
      <c r="AF840" s="244"/>
      <c r="AG840" s="244"/>
      <c r="AH840" s="244"/>
      <c r="AI840" s="244"/>
      <c r="AJ840" s="244"/>
      <c r="AK840" s="250"/>
      <c r="AL840" s="244"/>
      <c r="AM840" s="244"/>
      <c r="AN840" s="244"/>
      <c r="AO840" s="251"/>
      <c r="AP840" s="244"/>
      <c r="AQ840" s="244"/>
      <c r="AR840" s="244"/>
      <c r="AS840" s="244"/>
      <c r="AT840" s="252"/>
      <c r="AU840" s="244"/>
      <c r="AV840" s="244"/>
      <c r="AW840" s="244"/>
      <c r="AX840" s="25"/>
      <c r="AY840" s="244"/>
      <c r="AZ840" s="244"/>
      <c r="BA840" s="244"/>
      <c r="BB840" s="244"/>
      <c r="BC840" s="244"/>
      <c r="BD840" s="244"/>
      <c r="BE840" s="244"/>
      <c r="BF840" s="244"/>
      <c r="BG840" s="244"/>
      <c r="BH840" s="244"/>
      <c r="BI840" s="244"/>
      <c r="BJ840" s="242"/>
      <c r="BK840" s="242"/>
      <c r="BL840" s="244"/>
      <c r="BM840" s="244"/>
      <c r="BN840" s="244"/>
      <c r="BO840" s="244"/>
      <c r="BP840" s="244"/>
      <c r="BQ840" s="244"/>
      <c r="BR840" s="244"/>
      <c r="BS840" s="244"/>
      <c r="BT840" s="244"/>
      <c r="BU840" s="242"/>
      <c r="BV840" s="244"/>
    </row>
    <row r="841" customFormat="false" ht="13.8" hidden="false" customHeight="false" outlineLevel="0" collapsed="false">
      <c r="A841" s="241"/>
      <c r="B841" s="242"/>
      <c r="C841" s="242"/>
      <c r="D841" s="242"/>
      <c r="E841" s="242"/>
      <c r="F841" s="242"/>
      <c r="G841" s="244"/>
      <c r="H841" s="244"/>
      <c r="I841" s="244"/>
      <c r="J841" s="245"/>
      <c r="K841" s="244"/>
      <c r="L841" s="244"/>
      <c r="M841" s="244"/>
      <c r="N841" s="244"/>
      <c r="O841" s="244"/>
      <c r="P841" s="244"/>
      <c r="Q841" s="244"/>
      <c r="R841" s="244"/>
      <c r="S841" s="244"/>
      <c r="T841" s="246"/>
      <c r="U841" s="246"/>
      <c r="V841" s="244"/>
      <c r="W841" s="247"/>
      <c r="X841" s="248"/>
      <c r="Y841" s="244"/>
      <c r="Z841" s="244"/>
      <c r="AA841" s="244"/>
      <c r="AB841" s="244"/>
      <c r="AC841" s="249"/>
      <c r="AD841" s="249"/>
      <c r="AE841" s="244"/>
      <c r="AF841" s="244"/>
      <c r="AG841" s="244"/>
      <c r="AH841" s="244"/>
      <c r="AI841" s="244"/>
      <c r="AJ841" s="244"/>
      <c r="AK841" s="250"/>
      <c r="AL841" s="244"/>
      <c r="AM841" s="244"/>
      <c r="AN841" s="244"/>
      <c r="AO841" s="251"/>
      <c r="AP841" s="244"/>
      <c r="AQ841" s="244"/>
      <c r="AR841" s="244"/>
      <c r="AS841" s="244"/>
      <c r="AT841" s="252"/>
      <c r="AU841" s="244"/>
      <c r="AV841" s="244"/>
      <c r="AW841" s="244"/>
      <c r="AX841" s="25"/>
      <c r="AY841" s="244"/>
      <c r="AZ841" s="244"/>
      <c r="BA841" s="244"/>
      <c r="BB841" s="244"/>
      <c r="BC841" s="244"/>
      <c r="BD841" s="244"/>
      <c r="BE841" s="244"/>
      <c r="BF841" s="244"/>
      <c r="BG841" s="244"/>
      <c r="BH841" s="244"/>
      <c r="BI841" s="244"/>
      <c r="BJ841" s="242"/>
      <c r="BK841" s="242"/>
      <c r="BL841" s="244"/>
      <c r="BM841" s="244"/>
      <c r="BN841" s="244"/>
      <c r="BO841" s="244"/>
      <c r="BP841" s="244"/>
      <c r="BQ841" s="244"/>
      <c r="BR841" s="244"/>
      <c r="BS841" s="244"/>
      <c r="BT841" s="244"/>
      <c r="BU841" s="242"/>
      <c r="BV841" s="244"/>
    </row>
    <row r="842" customFormat="false" ht="13.8" hidden="false" customHeight="false" outlineLevel="0" collapsed="false">
      <c r="A842" s="241"/>
      <c r="B842" s="242"/>
      <c r="C842" s="242"/>
      <c r="D842" s="242"/>
      <c r="E842" s="242"/>
      <c r="F842" s="242"/>
      <c r="G842" s="244"/>
      <c r="H842" s="244"/>
      <c r="I842" s="244"/>
      <c r="J842" s="245"/>
      <c r="K842" s="244"/>
      <c r="L842" s="244"/>
      <c r="M842" s="244"/>
      <c r="N842" s="244"/>
      <c r="O842" s="244"/>
      <c r="P842" s="244"/>
      <c r="Q842" s="244"/>
      <c r="R842" s="244"/>
      <c r="S842" s="244"/>
      <c r="T842" s="246"/>
      <c r="U842" s="246"/>
      <c r="V842" s="244"/>
      <c r="W842" s="247"/>
      <c r="X842" s="248"/>
      <c r="Y842" s="244"/>
      <c r="Z842" s="244"/>
      <c r="AA842" s="244"/>
      <c r="AB842" s="244"/>
      <c r="AC842" s="249"/>
      <c r="AD842" s="249"/>
      <c r="AE842" s="244"/>
      <c r="AF842" s="244"/>
      <c r="AG842" s="244"/>
      <c r="AH842" s="244"/>
      <c r="AI842" s="244"/>
      <c r="AJ842" s="244"/>
      <c r="AK842" s="250"/>
      <c r="AL842" s="244"/>
      <c r="AM842" s="244"/>
      <c r="AN842" s="244"/>
      <c r="AO842" s="251"/>
      <c r="AP842" s="244"/>
      <c r="AQ842" s="244"/>
      <c r="AR842" s="244"/>
      <c r="AS842" s="244"/>
      <c r="AT842" s="252"/>
      <c r="AU842" s="244"/>
      <c r="AV842" s="244"/>
      <c r="AW842" s="244"/>
      <c r="AX842" s="25"/>
      <c r="AY842" s="244"/>
      <c r="AZ842" s="244"/>
      <c r="BA842" s="244"/>
      <c r="BB842" s="244"/>
      <c r="BC842" s="244"/>
      <c r="BD842" s="244"/>
      <c r="BE842" s="244"/>
      <c r="BF842" s="244"/>
      <c r="BG842" s="244"/>
      <c r="BH842" s="244"/>
      <c r="BI842" s="244"/>
      <c r="BJ842" s="242"/>
      <c r="BK842" s="242"/>
      <c r="BL842" s="244"/>
      <c r="BM842" s="244"/>
      <c r="BN842" s="244"/>
      <c r="BO842" s="244"/>
      <c r="BP842" s="244"/>
      <c r="BQ842" s="244"/>
      <c r="BR842" s="244"/>
      <c r="BS842" s="244"/>
      <c r="BT842" s="244"/>
      <c r="BU842" s="242"/>
      <c r="BV842" s="244"/>
    </row>
    <row r="843" customFormat="false" ht="13.8" hidden="false" customHeight="false" outlineLevel="0" collapsed="false">
      <c r="A843" s="241"/>
      <c r="B843" s="242"/>
      <c r="C843" s="242"/>
      <c r="D843" s="242"/>
      <c r="E843" s="242"/>
      <c r="F843" s="242"/>
      <c r="G843" s="244"/>
      <c r="H843" s="244"/>
      <c r="I843" s="244"/>
      <c r="J843" s="245"/>
      <c r="K843" s="244"/>
      <c r="L843" s="244"/>
      <c r="M843" s="244"/>
      <c r="N843" s="244"/>
      <c r="O843" s="244"/>
      <c r="P843" s="244"/>
      <c r="Q843" s="244"/>
      <c r="R843" s="244"/>
      <c r="S843" s="244"/>
      <c r="T843" s="246"/>
      <c r="U843" s="246"/>
      <c r="V843" s="244"/>
      <c r="W843" s="247"/>
      <c r="X843" s="248"/>
      <c r="Y843" s="244"/>
      <c r="Z843" s="244"/>
      <c r="AA843" s="244"/>
      <c r="AB843" s="244"/>
      <c r="AC843" s="249"/>
      <c r="AD843" s="249"/>
      <c r="AE843" s="244"/>
      <c r="AF843" s="244"/>
      <c r="AG843" s="244"/>
      <c r="AH843" s="244"/>
      <c r="AI843" s="244"/>
      <c r="AJ843" s="244"/>
      <c r="AK843" s="250"/>
      <c r="AL843" s="244"/>
      <c r="AM843" s="244"/>
      <c r="AN843" s="244"/>
      <c r="AO843" s="251"/>
      <c r="AP843" s="244"/>
      <c r="AQ843" s="244"/>
      <c r="AR843" s="244"/>
      <c r="AS843" s="244"/>
      <c r="AT843" s="252"/>
      <c r="AU843" s="244"/>
      <c r="AV843" s="244"/>
      <c r="AW843" s="244"/>
      <c r="AX843" s="25"/>
      <c r="AY843" s="244"/>
      <c r="AZ843" s="244"/>
      <c r="BA843" s="244"/>
      <c r="BB843" s="244"/>
      <c r="BC843" s="244"/>
      <c r="BD843" s="244"/>
      <c r="BE843" s="244"/>
      <c r="BF843" s="244"/>
      <c r="BG843" s="244"/>
      <c r="BH843" s="244"/>
      <c r="BI843" s="244"/>
      <c r="BJ843" s="242"/>
      <c r="BK843" s="242"/>
      <c r="BL843" s="244"/>
      <c r="BM843" s="244"/>
      <c r="BN843" s="244"/>
      <c r="BO843" s="244"/>
      <c r="BP843" s="244"/>
      <c r="BQ843" s="244"/>
      <c r="BR843" s="244"/>
      <c r="BS843" s="244"/>
      <c r="BT843" s="244"/>
      <c r="BU843" s="242"/>
      <c r="BV843" s="244"/>
    </row>
    <row r="844" customFormat="false" ht="13.8" hidden="false" customHeight="false" outlineLevel="0" collapsed="false">
      <c r="A844" s="241"/>
      <c r="B844" s="242"/>
      <c r="C844" s="242"/>
      <c r="D844" s="242"/>
      <c r="E844" s="242"/>
      <c r="F844" s="242"/>
      <c r="G844" s="244"/>
      <c r="H844" s="244"/>
      <c r="I844" s="244"/>
      <c r="J844" s="245"/>
      <c r="K844" s="244"/>
      <c r="L844" s="244"/>
      <c r="M844" s="244"/>
      <c r="N844" s="244"/>
      <c r="O844" s="244"/>
      <c r="P844" s="244"/>
      <c r="Q844" s="244"/>
      <c r="R844" s="244"/>
      <c r="S844" s="244"/>
      <c r="T844" s="246"/>
      <c r="U844" s="246"/>
      <c r="V844" s="244"/>
      <c r="W844" s="247"/>
      <c r="X844" s="248"/>
      <c r="Y844" s="244"/>
      <c r="Z844" s="244"/>
      <c r="AA844" s="244"/>
      <c r="AB844" s="244"/>
      <c r="AC844" s="249"/>
      <c r="AD844" s="249"/>
      <c r="AE844" s="244"/>
      <c r="AF844" s="244"/>
      <c r="AG844" s="244"/>
      <c r="AH844" s="244"/>
      <c r="AI844" s="244"/>
      <c r="AJ844" s="244"/>
      <c r="AK844" s="250"/>
      <c r="AL844" s="244"/>
      <c r="AM844" s="244"/>
      <c r="AN844" s="244"/>
      <c r="AO844" s="251"/>
      <c r="AP844" s="244"/>
      <c r="AQ844" s="244"/>
      <c r="AR844" s="244"/>
      <c r="AS844" s="244"/>
      <c r="AT844" s="252"/>
      <c r="AU844" s="244"/>
      <c r="AV844" s="244"/>
      <c r="AW844" s="244"/>
      <c r="AX844" s="25"/>
      <c r="AY844" s="244"/>
      <c r="AZ844" s="244"/>
      <c r="BA844" s="244"/>
      <c r="BB844" s="244"/>
      <c r="BC844" s="244"/>
      <c r="BD844" s="244"/>
      <c r="BE844" s="244"/>
      <c r="BF844" s="244"/>
      <c r="BG844" s="244"/>
      <c r="BH844" s="244"/>
      <c r="BI844" s="244"/>
      <c r="BJ844" s="242"/>
      <c r="BK844" s="242"/>
      <c r="BL844" s="244"/>
      <c r="BM844" s="244"/>
      <c r="BN844" s="244"/>
      <c r="BO844" s="244"/>
      <c r="BP844" s="244"/>
      <c r="BQ844" s="244"/>
      <c r="BR844" s="244"/>
      <c r="BS844" s="244"/>
      <c r="BT844" s="244"/>
      <c r="BU844" s="242"/>
      <c r="BV844" s="244"/>
    </row>
    <row r="845" customFormat="false" ht="13.8" hidden="false" customHeight="false" outlineLevel="0" collapsed="false">
      <c r="A845" s="241"/>
      <c r="B845" s="242"/>
      <c r="C845" s="242"/>
      <c r="D845" s="242"/>
      <c r="E845" s="242"/>
      <c r="F845" s="242"/>
      <c r="G845" s="244"/>
      <c r="H845" s="244"/>
      <c r="I845" s="244"/>
      <c r="J845" s="245"/>
      <c r="K845" s="244"/>
      <c r="L845" s="244"/>
      <c r="M845" s="244"/>
      <c r="N845" s="244"/>
      <c r="O845" s="244"/>
      <c r="P845" s="244"/>
      <c r="Q845" s="244"/>
      <c r="R845" s="244"/>
      <c r="S845" s="244"/>
      <c r="T845" s="246"/>
      <c r="U845" s="246"/>
      <c r="V845" s="244"/>
      <c r="W845" s="247"/>
      <c r="X845" s="248"/>
      <c r="Y845" s="244"/>
      <c r="Z845" s="244"/>
      <c r="AA845" s="244"/>
      <c r="AB845" s="244"/>
      <c r="AC845" s="249"/>
      <c r="AD845" s="249"/>
      <c r="AE845" s="244"/>
      <c r="AF845" s="244"/>
      <c r="AG845" s="244"/>
      <c r="AH845" s="244"/>
      <c r="AI845" s="244"/>
      <c r="AJ845" s="244"/>
      <c r="AK845" s="250"/>
      <c r="AL845" s="244"/>
      <c r="AM845" s="244"/>
      <c r="AN845" s="244"/>
      <c r="AO845" s="251"/>
      <c r="AP845" s="244"/>
      <c r="AQ845" s="244"/>
      <c r="AR845" s="244"/>
      <c r="AS845" s="244"/>
      <c r="AT845" s="252"/>
      <c r="AU845" s="244"/>
      <c r="AV845" s="244"/>
      <c r="AW845" s="244"/>
      <c r="AX845" s="25"/>
      <c r="AY845" s="244"/>
      <c r="AZ845" s="244"/>
      <c r="BA845" s="244"/>
      <c r="BB845" s="244"/>
      <c r="BC845" s="244"/>
      <c r="BD845" s="244"/>
      <c r="BE845" s="244"/>
      <c r="BF845" s="244"/>
      <c r="BG845" s="244"/>
      <c r="BH845" s="244"/>
      <c r="BI845" s="244"/>
      <c r="BJ845" s="242"/>
      <c r="BK845" s="242"/>
      <c r="BL845" s="244"/>
      <c r="BM845" s="244"/>
      <c r="BN845" s="244"/>
      <c r="BO845" s="244"/>
      <c r="BP845" s="244"/>
      <c r="BQ845" s="244"/>
      <c r="BR845" s="244"/>
      <c r="BS845" s="244"/>
      <c r="BT845" s="244"/>
      <c r="BU845" s="242"/>
      <c r="BV845" s="244"/>
    </row>
    <row r="846" customFormat="false" ht="13.8" hidden="false" customHeight="false" outlineLevel="0" collapsed="false">
      <c r="A846" s="241"/>
      <c r="B846" s="242"/>
      <c r="C846" s="242"/>
      <c r="D846" s="242"/>
      <c r="E846" s="242"/>
      <c r="F846" s="242"/>
      <c r="G846" s="244"/>
      <c r="H846" s="244"/>
      <c r="I846" s="244"/>
      <c r="J846" s="245"/>
      <c r="K846" s="244"/>
      <c r="L846" s="244"/>
      <c r="M846" s="244"/>
      <c r="N846" s="244"/>
      <c r="O846" s="244"/>
      <c r="P846" s="244"/>
      <c r="Q846" s="244"/>
      <c r="R846" s="244"/>
      <c r="S846" s="244"/>
      <c r="T846" s="246"/>
      <c r="U846" s="246"/>
      <c r="V846" s="244"/>
      <c r="W846" s="247"/>
      <c r="X846" s="248"/>
      <c r="Y846" s="244"/>
      <c r="Z846" s="244"/>
      <c r="AA846" s="244"/>
      <c r="AB846" s="244"/>
      <c r="AC846" s="249"/>
      <c r="AD846" s="249"/>
      <c r="AE846" s="244"/>
      <c r="AF846" s="244"/>
      <c r="AG846" s="244"/>
      <c r="AH846" s="244"/>
      <c r="AI846" s="244"/>
      <c r="AJ846" s="244"/>
      <c r="AK846" s="250"/>
      <c r="AL846" s="244"/>
      <c r="AM846" s="244"/>
      <c r="AN846" s="244"/>
      <c r="AO846" s="251"/>
      <c r="AP846" s="244"/>
      <c r="AQ846" s="244"/>
      <c r="AR846" s="244"/>
      <c r="AS846" s="244"/>
      <c r="AT846" s="252"/>
      <c r="AU846" s="244"/>
      <c r="AV846" s="244"/>
      <c r="AW846" s="244"/>
      <c r="AX846" s="25"/>
      <c r="AY846" s="244"/>
      <c r="AZ846" s="244"/>
      <c r="BA846" s="244"/>
      <c r="BB846" s="244"/>
      <c r="BC846" s="244"/>
      <c r="BD846" s="244"/>
      <c r="BE846" s="244"/>
      <c r="BF846" s="244"/>
      <c r="BG846" s="244"/>
      <c r="BH846" s="244"/>
      <c r="BI846" s="244"/>
      <c r="BJ846" s="242"/>
      <c r="BK846" s="242"/>
      <c r="BL846" s="244"/>
      <c r="BM846" s="244"/>
      <c r="BN846" s="244"/>
      <c r="BO846" s="244"/>
      <c r="BP846" s="244"/>
      <c r="BQ846" s="244"/>
      <c r="BR846" s="244"/>
      <c r="BS846" s="244"/>
      <c r="BT846" s="244"/>
      <c r="BU846" s="242"/>
      <c r="BV846" s="244"/>
    </row>
    <row r="847" customFormat="false" ht="13.8" hidden="false" customHeight="false" outlineLevel="0" collapsed="false">
      <c r="A847" s="241"/>
      <c r="B847" s="242"/>
      <c r="C847" s="242"/>
      <c r="D847" s="242"/>
      <c r="E847" s="242"/>
      <c r="F847" s="242"/>
      <c r="G847" s="244"/>
      <c r="H847" s="244"/>
      <c r="I847" s="244"/>
      <c r="J847" s="245"/>
      <c r="K847" s="244"/>
      <c r="L847" s="244"/>
      <c r="M847" s="244"/>
      <c r="N847" s="244"/>
      <c r="O847" s="244"/>
      <c r="P847" s="244"/>
      <c r="Q847" s="244"/>
      <c r="R847" s="244"/>
      <c r="S847" s="244"/>
      <c r="T847" s="246"/>
      <c r="U847" s="246"/>
      <c r="V847" s="244"/>
      <c r="W847" s="247"/>
      <c r="X847" s="248"/>
      <c r="Y847" s="244"/>
      <c r="Z847" s="244"/>
      <c r="AA847" s="244"/>
      <c r="AB847" s="244"/>
      <c r="AC847" s="249"/>
      <c r="AD847" s="249"/>
      <c r="AE847" s="244"/>
      <c r="AF847" s="244"/>
      <c r="AG847" s="244"/>
      <c r="AH847" s="244"/>
      <c r="AI847" s="244"/>
      <c r="AJ847" s="244"/>
      <c r="AK847" s="250"/>
      <c r="AL847" s="244"/>
      <c r="AM847" s="244"/>
      <c r="AN847" s="244"/>
      <c r="AO847" s="251"/>
      <c r="AP847" s="244"/>
      <c r="AQ847" s="244"/>
      <c r="AR847" s="244"/>
      <c r="AS847" s="244"/>
      <c r="AT847" s="252"/>
      <c r="AU847" s="244"/>
      <c r="AV847" s="244"/>
      <c r="AW847" s="244"/>
      <c r="AX847" s="25"/>
      <c r="AY847" s="244"/>
      <c r="AZ847" s="244"/>
      <c r="BA847" s="244"/>
      <c r="BB847" s="244"/>
      <c r="BC847" s="244"/>
      <c r="BD847" s="244"/>
      <c r="BE847" s="244"/>
      <c r="BF847" s="244"/>
      <c r="BG847" s="244"/>
      <c r="BH847" s="244"/>
      <c r="BI847" s="244"/>
      <c r="BJ847" s="242"/>
      <c r="BK847" s="242"/>
      <c r="BL847" s="244"/>
      <c r="BM847" s="244"/>
      <c r="BN847" s="244"/>
      <c r="BO847" s="244"/>
      <c r="BP847" s="244"/>
      <c r="BQ847" s="244"/>
      <c r="BR847" s="244"/>
      <c r="BS847" s="244"/>
      <c r="BT847" s="244"/>
      <c r="BU847" s="242"/>
      <c r="BV847" s="244"/>
    </row>
    <row r="848" customFormat="false" ht="13.8" hidden="false" customHeight="false" outlineLevel="0" collapsed="false">
      <c r="A848" s="241"/>
      <c r="B848" s="242"/>
      <c r="C848" s="242"/>
      <c r="D848" s="242"/>
      <c r="E848" s="242"/>
      <c r="F848" s="242"/>
      <c r="G848" s="244"/>
      <c r="H848" s="244"/>
      <c r="I848" s="244"/>
      <c r="J848" s="245"/>
      <c r="K848" s="244"/>
      <c r="L848" s="244"/>
      <c r="M848" s="244"/>
      <c r="N848" s="244"/>
      <c r="O848" s="244"/>
      <c r="P848" s="244"/>
      <c r="Q848" s="244"/>
      <c r="R848" s="244"/>
      <c r="S848" s="244"/>
      <c r="T848" s="246"/>
      <c r="U848" s="246"/>
      <c r="V848" s="244"/>
      <c r="W848" s="247"/>
      <c r="X848" s="248"/>
      <c r="Y848" s="244"/>
      <c r="Z848" s="244"/>
      <c r="AA848" s="244"/>
      <c r="AB848" s="244"/>
      <c r="AC848" s="249"/>
      <c r="AD848" s="249"/>
      <c r="AE848" s="244"/>
      <c r="AF848" s="244"/>
      <c r="AG848" s="244"/>
      <c r="AH848" s="244"/>
      <c r="AI848" s="244"/>
      <c r="AJ848" s="244"/>
      <c r="AK848" s="250"/>
      <c r="AL848" s="244"/>
      <c r="AM848" s="244"/>
      <c r="AN848" s="244"/>
      <c r="AO848" s="251"/>
      <c r="AP848" s="244"/>
      <c r="AQ848" s="244"/>
      <c r="AR848" s="244"/>
      <c r="AS848" s="244"/>
      <c r="AT848" s="252"/>
      <c r="AU848" s="244"/>
      <c r="AV848" s="244"/>
      <c r="AW848" s="244"/>
      <c r="AX848" s="25"/>
      <c r="AY848" s="244"/>
      <c r="AZ848" s="244"/>
      <c r="BA848" s="244"/>
      <c r="BB848" s="244"/>
      <c r="BC848" s="244"/>
      <c r="BD848" s="244"/>
      <c r="BE848" s="244"/>
      <c r="BF848" s="244"/>
      <c r="BG848" s="244"/>
      <c r="BH848" s="244"/>
      <c r="BI848" s="244"/>
      <c r="BJ848" s="242"/>
      <c r="BK848" s="242"/>
      <c r="BL848" s="244"/>
      <c r="BM848" s="244"/>
      <c r="BN848" s="244"/>
      <c r="BO848" s="244"/>
      <c r="BP848" s="244"/>
      <c r="BQ848" s="244"/>
      <c r="BR848" s="244"/>
      <c r="BS848" s="244"/>
      <c r="BT848" s="244"/>
      <c r="BU848" s="242"/>
      <c r="BV848" s="244"/>
    </row>
    <row r="849" customFormat="false" ht="13.8" hidden="false" customHeight="false" outlineLevel="0" collapsed="false">
      <c r="A849" s="241"/>
      <c r="B849" s="242"/>
      <c r="C849" s="242"/>
      <c r="D849" s="242"/>
      <c r="E849" s="242"/>
      <c r="F849" s="242"/>
      <c r="G849" s="244"/>
      <c r="H849" s="244"/>
      <c r="I849" s="244"/>
      <c r="J849" s="245"/>
      <c r="K849" s="244"/>
      <c r="L849" s="244"/>
      <c r="M849" s="244"/>
      <c r="N849" s="244"/>
      <c r="O849" s="244"/>
      <c r="P849" s="244"/>
      <c r="Q849" s="244"/>
      <c r="R849" s="244"/>
      <c r="S849" s="244"/>
      <c r="T849" s="246"/>
      <c r="U849" s="246"/>
      <c r="V849" s="244"/>
      <c r="W849" s="247"/>
      <c r="X849" s="248"/>
      <c r="Y849" s="244"/>
      <c r="Z849" s="244"/>
      <c r="AA849" s="244"/>
      <c r="AB849" s="244"/>
      <c r="AC849" s="249"/>
      <c r="AD849" s="249"/>
      <c r="AE849" s="244"/>
      <c r="AF849" s="244"/>
      <c r="AG849" s="244"/>
      <c r="AH849" s="244"/>
      <c r="AI849" s="244"/>
      <c r="AJ849" s="244"/>
      <c r="AK849" s="250"/>
      <c r="AL849" s="244"/>
      <c r="AM849" s="244"/>
      <c r="AN849" s="244"/>
      <c r="AO849" s="251"/>
      <c r="AP849" s="244"/>
      <c r="AQ849" s="244"/>
      <c r="AR849" s="244"/>
      <c r="AS849" s="244"/>
      <c r="AT849" s="252"/>
      <c r="AU849" s="244"/>
      <c r="AV849" s="244"/>
      <c r="AW849" s="244"/>
      <c r="AX849" s="25"/>
      <c r="AY849" s="244"/>
      <c r="AZ849" s="244"/>
      <c r="BA849" s="244"/>
      <c r="BB849" s="244"/>
      <c r="BC849" s="244"/>
      <c r="BD849" s="244"/>
      <c r="BE849" s="244"/>
      <c r="BF849" s="244"/>
      <c r="BG849" s="244"/>
      <c r="BH849" s="244"/>
      <c r="BI849" s="244"/>
      <c r="BJ849" s="242"/>
      <c r="BK849" s="242"/>
      <c r="BL849" s="244"/>
      <c r="BM849" s="244"/>
      <c r="BN849" s="244"/>
      <c r="BO849" s="244"/>
      <c r="BP849" s="244"/>
      <c r="BQ849" s="244"/>
      <c r="BR849" s="244"/>
      <c r="BS849" s="244"/>
      <c r="BT849" s="244"/>
      <c r="BU849" s="242"/>
      <c r="BV849" s="244"/>
    </row>
    <row r="850" customFormat="false" ht="13.8" hidden="false" customHeight="false" outlineLevel="0" collapsed="false">
      <c r="A850" s="241"/>
      <c r="B850" s="242"/>
      <c r="C850" s="242"/>
      <c r="D850" s="242"/>
      <c r="E850" s="242"/>
      <c r="F850" s="242"/>
      <c r="G850" s="244"/>
      <c r="H850" s="244"/>
      <c r="I850" s="244"/>
      <c r="J850" s="245"/>
      <c r="K850" s="244"/>
      <c r="L850" s="244"/>
      <c r="M850" s="244"/>
      <c r="N850" s="244"/>
      <c r="O850" s="244"/>
      <c r="P850" s="244"/>
      <c r="Q850" s="244"/>
      <c r="R850" s="244"/>
      <c r="S850" s="244"/>
      <c r="T850" s="246"/>
      <c r="U850" s="246"/>
      <c r="V850" s="244"/>
      <c r="W850" s="247"/>
      <c r="X850" s="248"/>
      <c r="Y850" s="244"/>
      <c r="Z850" s="244"/>
      <c r="AA850" s="244"/>
      <c r="AB850" s="244"/>
      <c r="AC850" s="249"/>
      <c r="AD850" s="249"/>
      <c r="AE850" s="244"/>
      <c r="AF850" s="244"/>
      <c r="AG850" s="244"/>
      <c r="AH850" s="244"/>
      <c r="AI850" s="244"/>
      <c r="AJ850" s="244"/>
      <c r="AK850" s="250"/>
      <c r="AL850" s="244"/>
      <c r="AM850" s="244"/>
      <c r="AN850" s="244"/>
      <c r="AO850" s="251"/>
      <c r="AP850" s="244"/>
      <c r="AQ850" s="244"/>
      <c r="AR850" s="244"/>
      <c r="AS850" s="244"/>
      <c r="AT850" s="252"/>
      <c r="AU850" s="244"/>
      <c r="AV850" s="244"/>
      <c r="AW850" s="244"/>
      <c r="AX850" s="25"/>
      <c r="AY850" s="244"/>
      <c r="AZ850" s="244"/>
      <c r="BA850" s="244"/>
      <c r="BB850" s="244"/>
      <c r="BC850" s="244"/>
      <c r="BD850" s="244"/>
      <c r="BE850" s="244"/>
      <c r="BF850" s="244"/>
      <c r="BG850" s="244"/>
      <c r="BH850" s="244"/>
      <c r="BI850" s="244"/>
      <c r="BJ850" s="242"/>
      <c r="BK850" s="242"/>
      <c r="BL850" s="244"/>
      <c r="BM850" s="244"/>
      <c r="BN850" s="244"/>
      <c r="BO850" s="244"/>
      <c r="BP850" s="244"/>
      <c r="BQ850" s="244"/>
      <c r="BR850" s="244"/>
      <c r="BS850" s="244"/>
      <c r="BT850" s="244"/>
      <c r="BU850" s="242"/>
      <c r="BV850" s="244"/>
    </row>
    <row r="851" customFormat="false" ht="13.8" hidden="false" customHeight="false" outlineLevel="0" collapsed="false">
      <c r="A851" s="241"/>
      <c r="B851" s="242"/>
      <c r="C851" s="242"/>
      <c r="D851" s="242"/>
      <c r="E851" s="242"/>
      <c r="F851" s="242"/>
      <c r="G851" s="244"/>
      <c r="H851" s="244"/>
      <c r="I851" s="244"/>
      <c r="J851" s="245"/>
      <c r="K851" s="244"/>
      <c r="L851" s="244"/>
      <c r="M851" s="244"/>
      <c r="N851" s="244"/>
      <c r="O851" s="244"/>
      <c r="P851" s="244"/>
      <c r="Q851" s="244"/>
      <c r="R851" s="244"/>
      <c r="S851" s="244"/>
      <c r="T851" s="246"/>
      <c r="U851" s="246"/>
      <c r="V851" s="244"/>
      <c r="W851" s="247"/>
      <c r="X851" s="248"/>
      <c r="Y851" s="244"/>
      <c r="Z851" s="244"/>
      <c r="AA851" s="244"/>
      <c r="AB851" s="244"/>
      <c r="AC851" s="249"/>
      <c r="AD851" s="249"/>
      <c r="AE851" s="244"/>
      <c r="AF851" s="244"/>
      <c r="AG851" s="244"/>
      <c r="AH851" s="244"/>
      <c r="AI851" s="244"/>
      <c r="AJ851" s="244"/>
      <c r="AK851" s="250"/>
      <c r="AL851" s="244"/>
      <c r="AM851" s="244"/>
      <c r="AN851" s="244"/>
      <c r="AO851" s="251"/>
      <c r="AP851" s="244"/>
      <c r="AQ851" s="244"/>
      <c r="AR851" s="244"/>
      <c r="AS851" s="244"/>
      <c r="AT851" s="252"/>
      <c r="AU851" s="244"/>
      <c r="AV851" s="244"/>
      <c r="AW851" s="244"/>
      <c r="AX851" s="25"/>
      <c r="AY851" s="244"/>
      <c r="AZ851" s="244"/>
      <c r="BA851" s="244"/>
      <c r="BB851" s="244"/>
      <c r="BC851" s="244"/>
      <c r="BD851" s="244"/>
      <c r="BE851" s="244"/>
      <c r="BF851" s="244"/>
      <c r="BG851" s="244"/>
      <c r="BH851" s="244"/>
      <c r="BI851" s="244"/>
      <c r="BJ851" s="242"/>
      <c r="BK851" s="242"/>
      <c r="BL851" s="244"/>
      <c r="BM851" s="244"/>
      <c r="BN851" s="244"/>
      <c r="BO851" s="244"/>
      <c r="BP851" s="244"/>
      <c r="BQ851" s="244"/>
      <c r="BR851" s="244"/>
      <c r="BS851" s="244"/>
      <c r="BT851" s="244"/>
      <c r="BU851" s="242"/>
      <c r="BV851" s="244"/>
    </row>
    <row r="852" customFormat="false" ht="13.8" hidden="false" customHeight="false" outlineLevel="0" collapsed="false">
      <c r="A852" s="241"/>
      <c r="B852" s="242"/>
      <c r="C852" s="242"/>
      <c r="D852" s="242"/>
      <c r="E852" s="242"/>
      <c r="F852" s="242"/>
      <c r="G852" s="244"/>
      <c r="H852" s="244"/>
      <c r="I852" s="244"/>
      <c r="J852" s="245"/>
      <c r="K852" s="244"/>
      <c r="L852" s="244"/>
      <c r="M852" s="244"/>
      <c r="N852" s="244"/>
      <c r="O852" s="244"/>
      <c r="P852" s="244"/>
      <c r="Q852" s="244"/>
      <c r="R852" s="244"/>
      <c r="S852" s="244"/>
      <c r="T852" s="246"/>
      <c r="U852" s="246"/>
      <c r="V852" s="244"/>
      <c r="W852" s="247"/>
      <c r="X852" s="248"/>
      <c r="Y852" s="244"/>
      <c r="Z852" s="244"/>
      <c r="AA852" s="244"/>
      <c r="AB852" s="244"/>
      <c r="AC852" s="249"/>
      <c r="AD852" s="249"/>
      <c r="AE852" s="244"/>
      <c r="AF852" s="244"/>
      <c r="AG852" s="244"/>
      <c r="AH852" s="244"/>
      <c r="AI852" s="244"/>
      <c r="AJ852" s="244"/>
      <c r="AK852" s="250"/>
      <c r="AL852" s="244"/>
      <c r="AM852" s="244"/>
      <c r="AN852" s="244"/>
      <c r="AO852" s="251"/>
      <c r="AP852" s="244"/>
      <c r="AQ852" s="244"/>
      <c r="AR852" s="244"/>
      <c r="AS852" s="244"/>
      <c r="AT852" s="252"/>
      <c r="AU852" s="244"/>
      <c r="AV852" s="244"/>
      <c r="AW852" s="244"/>
      <c r="AX852" s="25"/>
      <c r="AY852" s="244"/>
      <c r="AZ852" s="244"/>
      <c r="BA852" s="244"/>
      <c r="BB852" s="244"/>
      <c r="BC852" s="244"/>
      <c r="BD852" s="244"/>
      <c r="BE852" s="244"/>
      <c r="BF852" s="244"/>
      <c r="BG852" s="244"/>
      <c r="BH852" s="244"/>
      <c r="BI852" s="244"/>
      <c r="BJ852" s="242"/>
      <c r="BK852" s="242"/>
      <c r="BL852" s="244"/>
      <c r="BM852" s="244"/>
      <c r="BN852" s="244"/>
      <c r="BO852" s="244"/>
      <c r="BP852" s="244"/>
      <c r="BQ852" s="244"/>
      <c r="BR852" s="244"/>
      <c r="BS852" s="244"/>
      <c r="BT852" s="244"/>
      <c r="BU852" s="242"/>
      <c r="BV852" s="244"/>
    </row>
    <row r="853" customFormat="false" ht="13.8" hidden="false" customHeight="false" outlineLevel="0" collapsed="false">
      <c r="A853" s="241"/>
      <c r="B853" s="242"/>
      <c r="C853" s="242"/>
      <c r="D853" s="242"/>
      <c r="E853" s="242"/>
      <c r="F853" s="242"/>
      <c r="G853" s="244"/>
      <c r="H853" s="244"/>
      <c r="I853" s="244"/>
      <c r="J853" s="245"/>
      <c r="K853" s="244"/>
      <c r="L853" s="244"/>
      <c r="M853" s="244"/>
      <c r="N853" s="244"/>
      <c r="O853" s="244"/>
      <c r="P853" s="244"/>
      <c r="Q853" s="244"/>
      <c r="R853" s="244"/>
      <c r="S853" s="244"/>
      <c r="T853" s="246"/>
      <c r="U853" s="246"/>
      <c r="V853" s="244"/>
      <c r="W853" s="247"/>
      <c r="X853" s="248"/>
      <c r="Y853" s="244"/>
      <c r="Z853" s="244"/>
      <c r="AA853" s="244"/>
      <c r="AB853" s="244"/>
      <c r="AC853" s="249"/>
      <c r="AD853" s="249"/>
      <c r="AE853" s="244"/>
      <c r="AF853" s="244"/>
      <c r="AG853" s="244"/>
      <c r="AH853" s="244"/>
      <c r="AI853" s="244"/>
      <c r="AJ853" s="244"/>
      <c r="AK853" s="250"/>
      <c r="AL853" s="244"/>
      <c r="AM853" s="244"/>
      <c r="AN853" s="244"/>
      <c r="AO853" s="251"/>
      <c r="AP853" s="244"/>
      <c r="AQ853" s="244"/>
      <c r="AR853" s="244"/>
      <c r="AS853" s="244"/>
      <c r="AT853" s="252"/>
      <c r="AU853" s="244"/>
      <c r="AV853" s="244"/>
      <c r="AW853" s="244"/>
      <c r="AX853" s="25"/>
      <c r="AY853" s="244"/>
      <c r="AZ853" s="244"/>
      <c r="BA853" s="244"/>
      <c r="BB853" s="244"/>
      <c r="BC853" s="244"/>
      <c r="BD853" s="244"/>
      <c r="BE853" s="244"/>
      <c r="BF853" s="244"/>
      <c r="BG853" s="244"/>
      <c r="BH853" s="244"/>
      <c r="BI853" s="244"/>
      <c r="BJ853" s="242"/>
      <c r="BK853" s="242"/>
      <c r="BL853" s="244"/>
      <c r="BM853" s="244"/>
      <c r="BN853" s="244"/>
      <c r="BO853" s="244"/>
      <c r="BP853" s="244"/>
      <c r="BQ853" s="244"/>
      <c r="BR853" s="244"/>
      <c r="BS853" s="244"/>
      <c r="BT853" s="244"/>
      <c r="BU853" s="242"/>
      <c r="BV853" s="244"/>
    </row>
    <row r="854" customFormat="false" ht="13.8" hidden="false" customHeight="false" outlineLevel="0" collapsed="false">
      <c r="A854" s="241"/>
      <c r="B854" s="242"/>
      <c r="C854" s="242"/>
      <c r="D854" s="242"/>
      <c r="E854" s="242"/>
      <c r="F854" s="242"/>
      <c r="G854" s="244"/>
      <c r="H854" s="244"/>
      <c r="I854" s="244"/>
      <c r="J854" s="245"/>
      <c r="K854" s="244"/>
      <c r="L854" s="244"/>
      <c r="M854" s="244"/>
      <c r="N854" s="244"/>
      <c r="O854" s="244"/>
      <c r="P854" s="244"/>
      <c r="Q854" s="244"/>
      <c r="R854" s="244"/>
      <c r="S854" s="244"/>
      <c r="T854" s="246"/>
      <c r="U854" s="246"/>
      <c r="V854" s="244"/>
      <c r="W854" s="247"/>
      <c r="X854" s="248"/>
      <c r="Y854" s="244"/>
      <c r="Z854" s="244"/>
      <c r="AA854" s="244"/>
      <c r="AB854" s="244"/>
      <c r="AC854" s="249"/>
      <c r="AD854" s="249"/>
      <c r="AE854" s="244"/>
      <c r="AF854" s="244"/>
      <c r="AG854" s="244"/>
      <c r="AH854" s="244"/>
      <c r="AI854" s="244"/>
      <c r="AJ854" s="244"/>
      <c r="AK854" s="250"/>
      <c r="AL854" s="244"/>
      <c r="AM854" s="244"/>
      <c r="AN854" s="244"/>
      <c r="AO854" s="251"/>
      <c r="AP854" s="244"/>
      <c r="AQ854" s="244"/>
      <c r="AR854" s="244"/>
      <c r="AS854" s="244"/>
      <c r="AT854" s="252"/>
      <c r="AU854" s="244"/>
      <c r="AV854" s="244"/>
      <c r="AW854" s="244"/>
      <c r="AX854" s="25"/>
      <c r="AY854" s="244"/>
      <c r="AZ854" s="244"/>
      <c r="BA854" s="244"/>
      <c r="BB854" s="244"/>
      <c r="BC854" s="244"/>
      <c r="BD854" s="244"/>
      <c r="BE854" s="244"/>
      <c r="BF854" s="244"/>
      <c r="BG854" s="244"/>
      <c r="BH854" s="244"/>
      <c r="BI854" s="244"/>
      <c r="BJ854" s="242"/>
      <c r="BK854" s="242"/>
      <c r="BL854" s="244"/>
      <c r="BM854" s="244"/>
      <c r="BN854" s="244"/>
      <c r="BO854" s="244"/>
      <c r="BP854" s="244"/>
      <c r="BQ854" s="244"/>
      <c r="BR854" s="244"/>
      <c r="BS854" s="244"/>
      <c r="BT854" s="244"/>
      <c r="BU854" s="242"/>
      <c r="BV854" s="244"/>
    </row>
    <row r="855" customFormat="false" ht="13.8" hidden="false" customHeight="false" outlineLevel="0" collapsed="false">
      <c r="A855" s="241"/>
      <c r="B855" s="242"/>
      <c r="C855" s="242"/>
      <c r="D855" s="242"/>
      <c r="E855" s="242"/>
      <c r="F855" s="242"/>
      <c r="G855" s="244"/>
      <c r="H855" s="244"/>
      <c r="I855" s="244"/>
      <c r="J855" s="245"/>
      <c r="K855" s="244"/>
      <c r="L855" s="244"/>
      <c r="M855" s="244"/>
      <c r="N855" s="244"/>
      <c r="O855" s="244"/>
      <c r="P855" s="244"/>
      <c r="Q855" s="244"/>
      <c r="R855" s="244"/>
      <c r="S855" s="244"/>
      <c r="T855" s="246"/>
      <c r="U855" s="246"/>
      <c r="V855" s="244"/>
      <c r="W855" s="247"/>
      <c r="X855" s="248"/>
      <c r="Y855" s="244"/>
      <c r="Z855" s="244"/>
      <c r="AA855" s="244"/>
      <c r="AB855" s="244"/>
      <c r="AC855" s="249"/>
      <c r="AD855" s="249"/>
      <c r="AE855" s="244"/>
      <c r="AF855" s="244"/>
      <c r="AG855" s="244"/>
      <c r="AH855" s="244"/>
      <c r="AI855" s="244"/>
      <c r="AJ855" s="244"/>
      <c r="AK855" s="250"/>
      <c r="AL855" s="244"/>
      <c r="AM855" s="244"/>
      <c r="AN855" s="244"/>
      <c r="AO855" s="251"/>
      <c r="AP855" s="244"/>
      <c r="AQ855" s="244"/>
      <c r="AR855" s="244"/>
      <c r="AS855" s="244"/>
      <c r="AT855" s="252"/>
      <c r="AU855" s="244"/>
      <c r="AV855" s="244"/>
      <c r="AW855" s="244"/>
      <c r="AX855" s="25"/>
      <c r="AY855" s="244"/>
      <c r="AZ855" s="244"/>
      <c r="BA855" s="244"/>
      <c r="BB855" s="244"/>
      <c r="BC855" s="244"/>
      <c r="BD855" s="244"/>
      <c r="BE855" s="244"/>
      <c r="BF855" s="244"/>
      <c r="BG855" s="244"/>
      <c r="BH855" s="244"/>
      <c r="BI855" s="244"/>
      <c r="BJ855" s="242"/>
      <c r="BK855" s="242"/>
      <c r="BL855" s="244"/>
      <c r="BM855" s="244"/>
      <c r="BN855" s="244"/>
      <c r="BO855" s="244"/>
      <c r="BP855" s="244"/>
      <c r="BQ855" s="244"/>
      <c r="BR855" s="244"/>
      <c r="BS855" s="244"/>
      <c r="BT855" s="244"/>
      <c r="BU855" s="242"/>
      <c r="BV855" s="244"/>
    </row>
    <row r="856" customFormat="false" ht="13.8" hidden="false" customHeight="false" outlineLevel="0" collapsed="false">
      <c r="A856" s="241"/>
      <c r="B856" s="242"/>
      <c r="C856" s="242"/>
      <c r="D856" s="242"/>
      <c r="E856" s="242"/>
      <c r="F856" s="242"/>
      <c r="G856" s="244"/>
      <c r="H856" s="244"/>
      <c r="I856" s="244"/>
      <c r="J856" s="245"/>
      <c r="K856" s="244"/>
      <c r="L856" s="244"/>
      <c r="M856" s="244"/>
      <c r="N856" s="244"/>
      <c r="O856" s="244"/>
      <c r="P856" s="244"/>
      <c r="Q856" s="244"/>
      <c r="R856" s="244"/>
      <c r="S856" s="244"/>
      <c r="T856" s="246"/>
      <c r="U856" s="246"/>
      <c r="V856" s="244"/>
      <c r="W856" s="247"/>
      <c r="X856" s="248"/>
      <c r="Y856" s="244"/>
      <c r="Z856" s="244"/>
      <c r="AA856" s="244"/>
      <c r="AB856" s="244"/>
      <c r="AC856" s="249"/>
      <c r="AD856" s="249"/>
      <c r="AE856" s="244"/>
      <c r="AF856" s="244"/>
      <c r="AG856" s="244"/>
      <c r="AH856" s="244"/>
      <c r="AI856" s="244"/>
      <c r="AJ856" s="244"/>
      <c r="AK856" s="250"/>
      <c r="AL856" s="244"/>
      <c r="AM856" s="244"/>
      <c r="AN856" s="244"/>
      <c r="AO856" s="251"/>
      <c r="AP856" s="244"/>
      <c r="AQ856" s="244"/>
      <c r="AR856" s="244"/>
      <c r="AS856" s="244"/>
      <c r="AT856" s="252"/>
      <c r="AU856" s="244"/>
      <c r="AV856" s="244"/>
      <c r="AW856" s="244"/>
      <c r="AX856" s="25"/>
      <c r="AY856" s="244"/>
      <c r="AZ856" s="244"/>
      <c r="BA856" s="244"/>
      <c r="BB856" s="244"/>
      <c r="BC856" s="244"/>
      <c r="BD856" s="244"/>
      <c r="BE856" s="244"/>
      <c r="BF856" s="244"/>
      <c r="BG856" s="244"/>
      <c r="BH856" s="244"/>
      <c r="BI856" s="244"/>
      <c r="BJ856" s="242"/>
      <c r="BK856" s="242"/>
      <c r="BL856" s="244"/>
      <c r="BM856" s="244"/>
      <c r="BN856" s="244"/>
      <c r="BO856" s="244"/>
      <c r="BP856" s="244"/>
      <c r="BQ856" s="244"/>
      <c r="BR856" s="244"/>
      <c r="BS856" s="244"/>
      <c r="BT856" s="244"/>
      <c r="BU856" s="242"/>
      <c r="BV856" s="244"/>
    </row>
    <row r="857" customFormat="false" ht="13.8" hidden="false" customHeight="false" outlineLevel="0" collapsed="false">
      <c r="A857" s="241"/>
      <c r="B857" s="242"/>
      <c r="C857" s="242"/>
      <c r="D857" s="242"/>
      <c r="E857" s="242"/>
      <c r="F857" s="242"/>
      <c r="G857" s="244"/>
      <c r="H857" s="244"/>
      <c r="I857" s="244"/>
      <c r="J857" s="245"/>
      <c r="K857" s="244"/>
      <c r="L857" s="244"/>
      <c r="M857" s="244"/>
      <c r="N857" s="244"/>
      <c r="O857" s="244"/>
      <c r="P857" s="244"/>
      <c r="Q857" s="244"/>
      <c r="R857" s="244"/>
      <c r="S857" s="244"/>
      <c r="T857" s="246"/>
      <c r="U857" s="246"/>
      <c r="V857" s="244"/>
      <c r="W857" s="247"/>
      <c r="X857" s="248"/>
      <c r="Y857" s="244"/>
      <c r="Z857" s="244"/>
      <c r="AA857" s="244"/>
      <c r="AB857" s="244"/>
      <c r="AC857" s="249"/>
      <c r="AD857" s="249"/>
      <c r="AE857" s="244"/>
      <c r="AF857" s="244"/>
      <c r="AG857" s="244"/>
      <c r="AH857" s="244"/>
      <c r="AI857" s="244"/>
      <c r="AJ857" s="244"/>
      <c r="AK857" s="250"/>
      <c r="AL857" s="244"/>
      <c r="AM857" s="244"/>
      <c r="AN857" s="244"/>
      <c r="AO857" s="251"/>
      <c r="AP857" s="244"/>
      <c r="AQ857" s="244"/>
      <c r="AR857" s="244"/>
      <c r="AS857" s="244"/>
      <c r="AT857" s="252"/>
      <c r="AU857" s="244"/>
      <c r="AV857" s="244"/>
      <c r="AW857" s="244"/>
      <c r="AX857" s="25"/>
      <c r="AY857" s="244"/>
      <c r="AZ857" s="244"/>
      <c r="BA857" s="244"/>
      <c r="BB857" s="244"/>
      <c r="BC857" s="244"/>
      <c r="BD857" s="244"/>
      <c r="BE857" s="244"/>
      <c r="BF857" s="244"/>
      <c r="BG857" s="244"/>
      <c r="BH857" s="244"/>
      <c r="BI857" s="244"/>
      <c r="BJ857" s="242"/>
      <c r="BK857" s="242"/>
      <c r="BL857" s="244"/>
      <c r="BM857" s="244"/>
      <c r="BN857" s="244"/>
      <c r="BO857" s="244"/>
      <c r="BP857" s="244"/>
      <c r="BQ857" s="244"/>
      <c r="BR857" s="244"/>
      <c r="BS857" s="244"/>
      <c r="BT857" s="244"/>
      <c r="BU857" s="242"/>
      <c r="BV857" s="244"/>
    </row>
    <row r="858" customFormat="false" ht="13.8" hidden="false" customHeight="false" outlineLevel="0" collapsed="false">
      <c r="A858" s="241"/>
      <c r="B858" s="242"/>
      <c r="C858" s="242"/>
      <c r="D858" s="242"/>
      <c r="E858" s="242"/>
      <c r="F858" s="242"/>
      <c r="G858" s="244"/>
      <c r="H858" s="244"/>
      <c r="I858" s="244"/>
      <c r="J858" s="245"/>
      <c r="K858" s="244"/>
      <c r="L858" s="244"/>
      <c r="M858" s="244"/>
      <c r="N858" s="244"/>
      <c r="O858" s="244"/>
      <c r="P858" s="244"/>
      <c r="Q858" s="244"/>
      <c r="R858" s="244"/>
      <c r="S858" s="244"/>
      <c r="T858" s="246"/>
      <c r="U858" s="246"/>
      <c r="V858" s="244"/>
      <c r="W858" s="247"/>
      <c r="X858" s="248"/>
      <c r="Y858" s="244"/>
      <c r="Z858" s="244"/>
      <c r="AA858" s="244"/>
      <c r="AB858" s="244"/>
      <c r="AC858" s="249"/>
      <c r="AD858" s="249"/>
      <c r="AE858" s="244"/>
      <c r="AF858" s="244"/>
      <c r="AG858" s="244"/>
      <c r="AH858" s="244"/>
      <c r="AI858" s="244"/>
      <c r="AJ858" s="244"/>
      <c r="AK858" s="250"/>
      <c r="AL858" s="244"/>
      <c r="AM858" s="244"/>
      <c r="AN858" s="244"/>
      <c r="AO858" s="251"/>
      <c r="AP858" s="244"/>
      <c r="AQ858" s="244"/>
      <c r="AR858" s="244"/>
      <c r="AS858" s="244"/>
      <c r="AT858" s="252"/>
      <c r="AU858" s="244"/>
      <c r="AV858" s="244"/>
      <c r="AW858" s="244"/>
      <c r="AX858" s="25"/>
      <c r="AY858" s="244"/>
      <c r="AZ858" s="244"/>
      <c r="BA858" s="244"/>
      <c r="BB858" s="244"/>
      <c r="BC858" s="244"/>
      <c r="BD858" s="244"/>
      <c r="BE858" s="244"/>
      <c r="BF858" s="244"/>
      <c r="BG858" s="244"/>
      <c r="BH858" s="244"/>
      <c r="BI858" s="244"/>
      <c r="BJ858" s="242"/>
      <c r="BK858" s="242"/>
      <c r="BL858" s="244"/>
      <c r="BM858" s="244"/>
      <c r="BN858" s="244"/>
      <c r="BO858" s="244"/>
      <c r="BP858" s="244"/>
      <c r="BQ858" s="244"/>
      <c r="BR858" s="244"/>
      <c r="BS858" s="244"/>
      <c r="BT858" s="244"/>
      <c r="BU858" s="242"/>
      <c r="BV858" s="244"/>
    </row>
    <row r="859" customFormat="false" ht="13.8" hidden="false" customHeight="false" outlineLevel="0" collapsed="false">
      <c r="A859" s="241"/>
      <c r="B859" s="242"/>
      <c r="C859" s="242"/>
      <c r="D859" s="242"/>
      <c r="E859" s="242"/>
      <c r="F859" s="242"/>
      <c r="G859" s="244"/>
      <c r="H859" s="244"/>
      <c r="I859" s="244"/>
      <c r="J859" s="245"/>
      <c r="K859" s="244"/>
      <c r="L859" s="244"/>
      <c r="M859" s="244"/>
      <c r="N859" s="244"/>
      <c r="O859" s="244"/>
      <c r="P859" s="244"/>
      <c r="Q859" s="244"/>
      <c r="R859" s="244"/>
      <c r="S859" s="244"/>
      <c r="T859" s="246"/>
      <c r="U859" s="246"/>
      <c r="V859" s="244"/>
      <c r="W859" s="247"/>
      <c r="X859" s="248"/>
      <c r="Y859" s="244"/>
      <c r="Z859" s="244"/>
      <c r="AA859" s="244"/>
      <c r="AB859" s="244"/>
      <c r="AC859" s="249"/>
      <c r="AD859" s="249"/>
      <c r="AE859" s="244"/>
      <c r="AF859" s="244"/>
      <c r="AG859" s="244"/>
      <c r="AH859" s="244"/>
      <c r="AI859" s="244"/>
      <c r="AJ859" s="244"/>
      <c r="AK859" s="250"/>
      <c r="AL859" s="244"/>
      <c r="AM859" s="244"/>
      <c r="AN859" s="244"/>
      <c r="AO859" s="251"/>
      <c r="AP859" s="244"/>
      <c r="AQ859" s="244"/>
      <c r="AR859" s="244"/>
      <c r="AS859" s="244"/>
      <c r="AT859" s="252"/>
      <c r="AU859" s="244"/>
      <c r="AV859" s="244"/>
      <c r="AW859" s="244"/>
      <c r="AX859" s="25"/>
      <c r="AY859" s="244"/>
      <c r="AZ859" s="244"/>
      <c r="BA859" s="244"/>
      <c r="BB859" s="244"/>
      <c r="BC859" s="244"/>
      <c r="BD859" s="244"/>
      <c r="BE859" s="244"/>
      <c r="BF859" s="244"/>
      <c r="BG859" s="244"/>
      <c r="BH859" s="244"/>
      <c r="BI859" s="244"/>
      <c r="BJ859" s="242"/>
      <c r="BK859" s="242"/>
      <c r="BL859" s="244"/>
      <c r="BM859" s="244"/>
      <c r="BN859" s="244"/>
      <c r="BO859" s="244"/>
      <c r="BP859" s="244"/>
      <c r="BQ859" s="244"/>
      <c r="BR859" s="244"/>
      <c r="BS859" s="244"/>
      <c r="BT859" s="244"/>
      <c r="BU859" s="242"/>
      <c r="BV859" s="244"/>
    </row>
    <row r="860" customFormat="false" ht="13.8" hidden="false" customHeight="false" outlineLevel="0" collapsed="false">
      <c r="A860" s="241"/>
      <c r="B860" s="242"/>
      <c r="C860" s="242"/>
      <c r="D860" s="242"/>
      <c r="E860" s="242"/>
      <c r="F860" s="242"/>
      <c r="G860" s="244"/>
      <c r="H860" s="244"/>
      <c r="I860" s="244"/>
      <c r="J860" s="245"/>
      <c r="K860" s="244"/>
      <c r="L860" s="244"/>
      <c r="M860" s="244"/>
      <c r="N860" s="244"/>
      <c r="O860" s="244"/>
      <c r="P860" s="244"/>
      <c r="Q860" s="244"/>
      <c r="R860" s="244"/>
      <c r="S860" s="244"/>
      <c r="T860" s="246"/>
      <c r="U860" s="246"/>
      <c r="V860" s="244"/>
      <c r="W860" s="247"/>
      <c r="X860" s="248"/>
      <c r="Y860" s="244"/>
      <c r="Z860" s="244"/>
      <c r="AA860" s="244"/>
      <c r="AB860" s="244"/>
      <c r="AC860" s="249"/>
      <c r="AD860" s="249"/>
      <c r="AE860" s="244"/>
      <c r="AF860" s="244"/>
      <c r="AG860" s="244"/>
      <c r="AH860" s="244"/>
      <c r="AI860" s="244"/>
      <c r="AJ860" s="244"/>
      <c r="AK860" s="250"/>
      <c r="AL860" s="244"/>
      <c r="AM860" s="244"/>
      <c r="AN860" s="244"/>
      <c r="AO860" s="251"/>
      <c r="AP860" s="244"/>
      <c r="AQ860" s="244"/>
      <c r="AR860" s="244"/>
      <c r="AS860" s="244"/>
      <c r="AT860" s="252"/>
      <c r="AU860" s="244"/>
      <c r="AV860" s="244"/>
      <c r="AW860" s="244"/>
      <c r="AX860" s="25"/>
      <c r="AY860" s="244"/>
      <c r="AZ860" s="244"/>
      <c r="BA860" s="244"/>
      <c r="BB860" s="244"/>
      <c r="BC860" s="244"/>
      <c r="BD860" s="244"/>
      <c r="BE860" s="244"/>
      <c r="BF860" s="244"/>
      <c r="BG860" s="244"/>
      <c r="BH860" s="244"/>
      <c r="BI860" s="244"/>
      <c r="BJ860" s="242"/>
      <c r="BK860" s="242"/>
      <c r="BL860" s="244"/>
      <c r="BM860" s="244"/>
      <c r="BN860" s="244"/>
      <c r="BO860" s="244"/>
      <c r="BP860" s="244"/>
      <c r="BQ860" s="244"/>
      <c r="BR860" s="244"/>
      <c r="BS860" s="244"/>
      <c r="BT860" s="244"/>
      <c r="BU860" s="242"/>
      <c r="BV860" s="244"/>
    </row>
    <row r="861" customFormat="false" ht="13.8" hidden="false" customHeight="false" outlineLevel="0" collapsed="false">
      <c r="A861" s="241"/>
      <c r="B861" s="242"/>
      <c r="C861" s="242"/>
      <c r="D861" s="242"/>
      <c r="E861" s="242"/>
      <c r="F861" s="242"/>
      <c r="G861" s="244"/>
      <c r="H861" s="244"/>
      <c r="I861" s="244"/>
      <c r="J861" s="245"/>
      <c r="K861" s="244"/>
      <c r="L861" s="244"/>
      <c r="M861" s="244"/>
      <c r="N861" s="244"/>
      <c r="O861" s="244"/>
      <c r="P861" s="244"/>
      <c r="Q861" s="244"/>
      <c r="R861" s="244"/>
      <c r="S861" s="244"/>
      <c r="T861" s="246"/>
      <c r="U861" s="246"/>
      <c r="V861" s="244"/>
      <c r="W861" s="247"/>
      <c r="X861" s="248"/>
      <c r="Y861" s="244"/>
      <c r="Z861" s="244"/>
      <c r="AA861" s="244"/>
      <c r="AB861" s="244"/>
      <c r="AC861" s="249"/>
      <c r="AD861" s="249"/>
      <c r="AE861" s="244"/>
      <c r="AF861" s="244"/>
      <c r="AG861" s="244"/>
      <c r="AH861" s="244"/>
      <c r="AI861" s="244"/>
      <c r="AJ861" s="244"/>
      <c r="AK861" s="250"/>
      <c r="AL861" s="244"/>
      <c r="AM861" s="244"/>
      <c r="AN861" s="244"/>
      <c r="AO861" s="251"/>
      <c r="AP861" s="244"/>
      <c r="AQ861" s="244"/>
      <c r="AR861" s="244"/>
      <c r="AS861" s="244"/>
      <c r="AT861" s="252"/>
      <c r="AU861" s="244"/>
      <c r="AV861" s="244"/>
      <c r="AW861" s="244"/>
      <c r="AX861" s="25"/>
      <c r="AY861" s="244"/>
      <c r="AZ861" s="244"/>
      <c r="BA861" s="244"/>
      <c r="BB861" s="244"/>
      <c r="BC861" s="244"/>
      <c r="BD861" s="244"/>
      <c r="BE861" s="244"/>
      <c r="BF861" s="244"/>
      <c r="BG861" s="244"/>
      <c r="BH861" s="244"/>
      <c r="BI861" s="244"/>
      <c r="BJ861" s="242"/>
      <c r="BK861" s="242"/>
      <c r="BL861" s="244"/>
      <c r="BM861" s="244"/>
      <c r="BN861" s="244"/>
      <c r="BO861" s="244"/>
      <c r="BP861" s="244"/>
      <c r="BQ861" s="244"/>
      <c r="BR861" s="244"/>
      <c r="BS861" s="244"/>
      <c r="BT861" s="244"/>
      <c r="BU861" s="242"/>
      <c r="BV861" s="244"/>
    </row>
    <row r="862" customFormat="false" ht="13.8" hidden="false" customHeight="false" outlineLevel="0" collapsed="false">
      <c r="A862" s="241"/>
      <c r="B862" s="242"/>
      <c r="C862" s="242"/>
      <c r="D862" s="242"/>
      <c r="E862" s="242"/>
      <c r="F862" s="242"/>
      <c r="G862" s="244"/>
      <c r="H862" s="244"/>
      <c r="I862" s="244"/>
      <c r="J862" s="245"/>
      <c r="K862" s="244"/>
      <c r="L862" s="244"/>
      <c r="M862" s="244"/>
      <c r="N862" s="244"/>
      <c r="O862" s="244"/>
      <c r="P862" s="244"/>
      <c r="Q862" s="244"/>
      <c r="R862" s="244"/>
      <c r="S862" s="244"/>
      <c r="T862" s="246"/>
      <c r="U862" s="246"/>
      <c r="V862" s="244"/>
      <c r="W862" s="247"/>
      <c r="X862" s="248"/>
      <c r="Y862" s="244"/>
      <c r="Z862" s="244"/>
      <c r="AA862" s="244"/>
      <c r="AB862" s="244"/>
      <c r="AC862" s="249"/>
      <c r="AD862" s="249"/>
      <c r="AE862" s="244"/>
      <c r="AF862" s="244"/>
      <c r="AG862" s="244"/>
      <c r="AH862" s="244"/>
      <c r="AI862" s="244"/>
      <c r="AJ862" s="244"/>
      <c r="AK862" s="250"/>
      <c r="AL862" s="244"/>
      <c r="AM862" s="244"/>
      <c r="AN862" s="244"/>
      <c r="AO862" s="251"/>
      <c r="AP862" s="244"/>
      <c r="AQ862" s="244"/>
      <c r="AR862" s="244"/>
      <c r="AS862" s="244"/>
      <c r="AT862" s="252"/>
      <c r="AU862" s="244"/>
      <c r="AV862" s="244"/>
      <c r="AW862" s="244"/>
      <c r="AX862" s="25"/>
      <c r="AY862" s="244"/>
      <c r="AZ862" s="244"/>
      <c r="BA862" s="244"/>
      <c r="BB862" s="244"/>
      <c r="BC862" s="244"/>
      <c r="BD862" s="244"/>
      <c r="BE862" s="244"/>
      <c r="BF862" s="244"/>
      <c r="BG862" s="244"/>
      <c r="BH862" s="244"/>
      <c r="BI862" s="244"/>
      <c r="BJ862" s="242"/>
      <c r="BK862" s="242"/>
      <c r="BL862" s="244"/>
      <c r="BM862" s="244"/>
      <c r="BN862" s="244"/>
      <c r="BO862" s="244"/>
      <c r="BP862" s="244"/>
      <c r="BQ862" s="244"/>
      <c r="BR862" s="244"/>
      <c r="BS862" s="244"/>
      <c r="BT862" s="244"/>
      <c r="BU862" s="242"/>
      <c r="BV862" s="244"/>
    </row>
    <row r="863" customFormat="false" ht="13.8" hidden="false" customHeight="false" outlineLevel="0" collapsed="false">
      <c r="A863" s="241"/>
      <c r="B863" s="242"/>
      <c r="C863" s="242"/>
      <c r="D863" s="242"/>
      <c r="E863" s="242"/>
      <c r="F863" s="242"/>
      <c r="G863" s="244"/>
      <c r="H863" s="244"/>
      <c r="I863" s="244"/>
      <c r="J863" s="245"/>
      <c r="K863" s="244"/>
      <c r="L863" s="244"/>
      <c r="M863" s="244"/>
      <c r="N863" s="244"/>
      <c r="O863" s="244"/>
      <c r="P863" s="244"/>
      <c r="Q863" s="244"/>
      <c r="R863" s="244"/>
      <c r="S863" s="244"/>
      <c r="T863" s="246"/>
      <c r="U863" s="246"/>
      <c r="V863" s="244"/>
      <c r="W863" s="247"/>
      <c r="X863" s="248"/>
      <c r="Y863" s="244"/>
      <c r="Z863" s="244"/>
      <c r="AA863" s="244"/>
      <c r="AB863" s="244"/>
      <c r="AC863" s="249"/>
      <c r="AD863" s="249"/>
      <c r="AE863" s="244"/>
      <c r="AF863" s="244"/>
      <c r="AG863" s="244"/>
      <c r="AH863" s="244"/>
      <c r="AI863" s="244"/>
      <c r="AJ863" s="244"/>
      <c r="AK863" s="250"/>
      <c r="AL863" s="244"/>
      <c r="AM863" s="244"/>
      <c r="AN863" s="244"/>
      <c r="AO863" s="251"/>
      <c r="AP863" s="244"/>
      <c r="AQ863" s="244"/>
      <c r="AR863" s="244"/>
      <c r="AS863" s="244"/>
      <c r="AT863" s="252"/>
      <c r="AU863" s="244"/>
      <c r="AV863" s="244"/>
      <c r="AW863" s="244"/>
      <c r="AX863" s="25"/>
      <c r="AY863" s="244"/>
      <c r="AZ863" s="244"/>
      <c r="BA863" s="244"/>
      <c r="BB863" s="244"/>
      <c r="BC863" s="244"/>
      <c r="BD863" s="244"/>
      <c r="BE863" s="244"/>
      <c r="BF863" s="244"/>
      <c r="BG863" s="244"/>
      <c r="BH863" s="244"/>
      <c r="BI863" s="244"/>
      <c r="BJ863" s="242"/>
      <c r="BK863" s="242"/>
      <c r="BL863" s="244"/>
      <c r="BM863" s="244"/>
      <c r="BN863" s="244"/>
      <c r="BO863" s="244"/>
      <c r="BP863" s="244"/>
      <c r="BQ863" s="244"/>
      <c r="BR863" s="244"/>
      <c r="BS863" s="244"/>
      <c r="BT863" s="244"/>
      <c r="BU863" s="242"/>
      <c r="BV863" s="244"/>
    </row>
    <row r="864" customFormat="false" ht="13.8" hidden="false" customHeight="false" outlineLevel="0" collapsed="false">
      <c r="A864" s="241"/>
      <c r="B864" s="242"/>
      <c r="C864" s="242"/>
      <c r="D864" s="242"/>
      <c r="E864" s="242"/>
      <c r="F864" s="242"/>
      <c r="G864" s="244"/>
      <c r="H864" s="244"/>
      <c r="I864" s="244"/>
      <c r="J864" s="245"/>
      <c r="K864" s="244"/>
      <c r="L864" s="244"/>
      <c r="M864" s="244"/>
      <c r="N864" s="244"/>
      <c r="O864" s="244"/>
      <c r="P864" s="244"/>
      <c r="Q864" s="244"/>
      <c r="R864" s="244"/>
      <c r="S864" s="244"/>
      <c r="T864" s="246"/>
      <c r="U864" s="246"/>
      <c r="V864" s="244"/>
      <c r="W864" s="247"/>
      <c r="X864" s="248"/>
      <c r="Y864" s="244"/>
      <c r="Z864" s="244"/>
      <c r="AA864" s="244"/>
      <c r="AB864" s="244"/>
      <c r="AC864" s="249"/>
      <c r="AD864" s="249"/>
      <c r="AE864" s="244"/>
      <c r="AF864" s="244"/>
      <c r="AG864" s="244"/>
      <c r="AH864" s="244"/>
      <c r="AI864" s="244"/>
      <c r="AJ864" s="244"/>
      <c r="AK864" s="250"/>
      <c r="AL864" s="244"/>
      <c r="AM864" s="244"/>
      <c r="AN864" s="244"/>
      <c r="AO864" s="251"/>
      <c r="AP864" s="244"/>
      <c r="AQ864" s="244"/>
      <c r="AR864" s="244"/>
      <c r="AS864" s="244"/>
      <c r="AT864" s="252"/>
      <c r="AU864" s="244"/>
      <c r="AV864" s="244"/>
      <c r="AW864" s="244"/>
      <c r="AX864" s="25"/>
      <c r="AY864" s="244"/>
      <c r="AZ864" s="244"/>
      <c r="BA864" s="244"/>
      <c r="BB864" s="244"/>
      <c r="BC864" s="244"/>
      <c r="BD864" s="244"/>
      <c r="BE864" s="244"/>
      <c r="BF864" s="244"/>
      <c r="BG864" s="244"/>
      <c r="BH864" s="244"/>
      <c r="BI864" s="244"/>
      <c r="BJ864" s="242"/>
      <c r="BK864" s="242"/>
      <c r="BL864" s="244"/>
      <c r="BM864" s="244"/>
      <c r="BN864" s="244"/>
      <c r="BO864" s="244"/>
      <c r="BP864" s="244"/>
      <c r="BQ864" s="244"/>
      <c r="BR864" s="244"/>
      <c r="BS864" s="244"/>
      <c r="BT864" s="244"/>
      <c r="BU864" s="242"/>
      <c r="BV864" s="244"/>
    </row>
    <row r="865" customFormat="false" ht="13.8" hidden="false" customHeight="false" outlineLevel="0" collapsed="false">
      <c r="A865" s="241"/>
      <c r="B865" s="242"/>
      <c r="C865" s="242"/>
      <c r="D865" s="242"/>
      <c r="E865" s="242"/>
      <c r="F865" s="242"/>
      <c r="G865" s="244"/>
      <c r="H865" s="244"/>
      <c r="I865" s="244"/>
      <c r="J865" s="245"/>
      <c r="K865" s="244"/>
      <c r="L865" s="244"/>
      <c r="M865" s="244"/>
      <c r="N865" s="244"/>
      <c r="O865" s="244"/>
      <c r="P865" s="244"/>
      <c r="Q865" s="244"/>
      <c r="R865" s="244"/>
      <c r="S865" s="244"/>
      <c r="T865" s="246"/>
      <c r="U865" s="246"/>
      <c r="V865" s="244"/>
      <c r="W865" s="247"/>
      <c r="X865" s="248"/>
      <c r="Y865" s="244"/>
      <c r="Z865" s="244"/>
      <c r="AA865" s="244"/>
      <c r="AB865" s="244"/>
      <c r="AC865" s="249"/>
      <c r="AD865" s="249"/>
      <c r="AE865" s="244"/>
      <c r="AF865" s="244"/>
      <c r="AG865" s="244"/>
      <c r="AH865" s="244"/>
      <c r="AI865" s="244"/>
      <c r="AJ865" s="244"/>
      <c r="AK865" s="250"/>
      <c r="AL865" s="244"/>
      <c r="AM865" s="244"/>
      <c r="AN865" s="244"/>
      <c r="AO865" s="251"/>
      <c r="AP865" s="244"/>
      <c r="AQ865" s="244"/>
      <c r="AR865" s="244"/>
      <c r="AS865" s="244"/>
      <c r="AT865" s="252"/>
      <c r="AU865" s="244"/>
      <c r="AV865" s="244"/>
      <c r="AW865" s="244"/>
      <c r="AX865" s="25"/>
      <c r="AY865" s="244"/>
      <c r="AZ865" s="244"/>
      <c r="BA865" s="244"/>
      <c r="BB865" s="244"/>
      <c r="BC865" s="244"/>
      <c r="BD865" s="244"/>
      <c r="BE865" s="244"/>
      <c r="BF865" s="244"/>
      <c r="BG865" s="244"/>
      <c r="BH865" s="244"/>
      <c r="BI865" s="244"/>
      <c r="BJ865" s="242"/>
      <c r="BK865" s="242"/>
      <c r="BL865" s="244"/>
      <c r="BM865" s="244"/>
      <c r="BN865" s="244"/>
      <c r="BO865" s="244"/>
      <c r="BP865" s="244"/>
      <c r="BQ865" s="244"/>
      <c r="BR865" s="244"/>
      <c r="BS865" s="244"/>
      <c r="BT865" s="244"/>
      <c r="BU865" s="242"/>
      <c r="BV865" s="244"/>
    </row>
    <row r="866" customFormat="false" ht="13.8" hidden="false" customHeight="false" outlineLevel="0" collapsed="false">
      <c r="A866" s="241"/>
      <c r="B866" s="242"/>
      <c r="C866" s="242"/>
      <c r="D866" s="242"/>
      <c r="E866" s="242"/>
      <c r="F866" s="242"/>
      <c r="G866" s="244"/>
      <c r="H866" s="244"/>
      <c r="I866" s="244"/>
      <c r="J866" s="245"/>
      <c r="K866" s="244"/>
      <c r="L866" s="244"/>
      <c r="M866" s="244"/>
      <c r="N866" s="244"/>
      <c r="O866" s="244"/>
      <c r="P866" s="244"/>
      <c r="Q866" s="244"/>
      <c r="R866" s="244"/>
      <c r="S866" s="244"/>
      <c r="T866" s="246"/>
      <c r="U866" s="246"/>
      <c r="V866" s="244"/>
      <c r="W866" s="247"/>
      <c r="X866" s="248"/>
      <c r="Y866" s="244"/>
      <c r="Z866" s="244"/>
      <c r="AA866" s="244"/>
      <c r="AB866" s="244"/>
      <c r="AC866" s="249"/>
      <c r="AD866" s="249"/>
      <c r="AE866" s="244"/>
      <c r="AF866" s="244"/>
      <c r="AG866" s="244"/>
      <c r="AH866" s="244"/>
      <c r="AI866" s="244"/>
      <c r="AJ866" s="244"/>
      <c r="AK866" s="250"/>
      <c r="AL866" s="244"/>
      <c r="AM866" s="244"/>
      <c r="AN866" s="244"/>
      <c r="AO866" s="251"/>
      <c r="AP866" s="244"/>
      <c r="AQ866" s="244"/>
      <c r="AR866" s="244"/>
      <c r="AS866" s="244"/>
      <c r="AT866" s="252"/>
      <c r="AU866" s="244"/>
      <c r="AV866" s="244"/>
      <c r="AW866" s="244"/>
      <c r="AX866" s="25"/>
      <c r="AY866" s="244"/>
      <c r="AZ866" s="244"/>
      <c r="BA866" s="244"/>
      <c r="BB866" s="244"/>
      <c r="BC866" s="244"/>
      <c r="BD866" s="244"/>
      <c r="BE866" s="244"/>
      <c r="BF866" s="244"/>
      <c r="BG866" s="244"/>
      <c r="BH866" s="244"/>
      <c r="BI866" s="244"/>
      <c r="BJ866" s="242"/>
      <c r="BK866" s="242"/>
      <c r="BL866" s="244"/>
      <c r="BM866" s="244"/>
      <c r="BN866" s="244"/>
      <c r="BO866" s="244"/>
      <c r="BP866" s="244"/>
      <c r="BQ866" s="244"/>
      <c r="BR866" s="244"/>
      <c r="BS866" s="244"/>
      <c r="BT866" s="244"/>
      <c r="BU866" s="242"/>
      <c r="BV866" s="244"/>
    </row>
    <row r="867" customFormat="false" ht="13.8" hidden="false" customHeight="false" outlineLevel="0" collapsed="false">
      <c r="A867" s="241"/>
      <c r="B867" s="242"/>
      <c r="C867" s="242"/>
      <c r="D867" s="242"/>
      <c r="E867" s="242"/>
      <c r="F867" s="242"/>
      <c r="G867" s="244"/>
      <c r="H867" s="244"/>
      <c r="I867" s="244"/>
      <c r="J867" s="245"/>
      <c r="K867" s="244"/>
      <c r="L867" s="244"/>
      <c r="M867" s="244"/>
      <c r="N867" s="244"/>
      <c r="O867" s="244"/>
      <c r="P867" s="244"/>
      <c r="Q867" s="244"/>
      <c r="R867" s="244"/>
      <c r="S867" s="244"/>
      <c r="T867" s="246"/>
      <c r="U867" s="246"/>
      <c r="V867" s="244"/>
      <c r="W867" s="247"/>
      <c r="X867" s="248"/>
      <c r="Y867" s="244"/>
      <c r="Z867" s="244"/>
      <c r="AA867" s="244"/>
      <c r="AB867" s="244"/>
      <c r="AC867" s="249"/>
      <c r="AD867" s="249"/>
      <c r="AE867" s="244"/>
      <c r="AF867" s="244"/>
      <c r="AG867" s="244"/>
      <c r="AH867" s="244"/>
      <c r="AI867" s="244"/>
      <c r="AJ867" s="244"/>
      <c r="AK867" s="250"/>
      <c r="AL867" s="244"/>
      <c r="AM867" s="244"/>
      <c r="AN867" s="244"/>
      <c r="AO867" s="251"/>
      <c r="AP867" s="244"/>
      <c r="AQ867" s="244"/>
      <c r="AR867" s="244"/>
      <c r="AS867" s="244"/>
      <c r="AT867" s="252"/>
      <c r="AU867" s="244"/>
      <c r="AV867" s="244"/>
      <c r="AW867" s="244"/>
      <c r="AX867" s="25"/>
      <c r="AY867" s="244"/>
      <c r="AZ867" s="244"/>
      <c r="BA867" s="244"/>
      <c r="BB867" s="244"/>
      <c r="BC867" s="244"/>
      <c r="BD867" s="244"/>
      <c r="BE867" s="244"/>
      <c r="BF867" s="244"/>
      <c r="BG867" s="244"/>
      <c r="BH867" s="244"/>
      <c r="BI867" s="244"/>
      <c r="BJ867" s="242"/>
      <c r="BK867" s="242"/>
      <c r="BL867" s="244"/>
      <c r="BM867" s="244"/>
      <c r="BN867" s="244"/>
      <c r="BO867" s="244"/>
      <c r="BP867" s="244"/>
      <c r="BQ867" s="244"/>
      <c r="BR867" s="244"/>
      <c r="BS867" s="244"/>
      <c r="BT867" s="244"/>
      <c r="BU867" s="242"/>
      <c r="BV867" s="244"/>
    </row>
    <row r="868" customFormat="false" ht="13.8" hidden="false" customHeight="false" outlineLevel="0" collapsed="false">
      <c r="A868" s="241"/>
      <c r="B868" s="242"/>
      <c r="C868" s="242"/>
      <c r="D868" s="242"/>
      <c r="E868" s="242"/>
      <c r="F868" s="242"/>
      <c r="G868" s="244"/>
      <c r="H868" s="244"/>
      <c r="I868" s="244"/>
      <c r="J868" s="245"/>
      <c r="K868" s="244"/>
      <c r="L868" s="244"/>
      <c r="M868" s="244"/>
      <c r="N868" s="244"/>
      <c r="O868" s="244"/>
      <c r="P868" s="244"/>
      <c r="Q868" s="244"/>
      <c r="R868" s="244"/>
      <c r="S868" s="244"/>
      <c r="T868" s="246"/>
      <c r="U868" s="246"/>
      <c r="V868" s="244"/>
      <c r="W868" s="247"/>
      <c r="X868" s="248"/>
      <c r="Y868" s="244"/>
      <c r="Z868" s="244"/>
      <c r="AA868" s="244"/>
      <c r="AB868" s="244"/>
      <c r="AC868" s="249"/>
      <c r="AD868" s="249"/>
      <c r="AE868" s="244"/>
      <c r="AF868" s="244"/>
      <c r="AG868" s="244"/>
      <c r="AH868" s="244"/>
      <c r="AI868" s="244"/>
      <c r="AJ868" s="244"/>
      <c r="AK868" s="250"/>
      <c r="AL868" s="244"/>
      <c r="AM868" s="244"/>
      <c r="AN868" s="244"/>
      <c r="AO868" s="251"/>
      <c r="AP868" s="244"/>
      <c r="AQ868" s="244"/>
      <c r="AR868" s="244"/>
      <c r="AS868" s="244"/>
      <c r="AT868" s="252"/>
      <c r="AU868" s="244"/>
      <c r="AV868" s="244"/>
      <c r="AW868" s="244"/>
      <c r="AX868" s="25"/>
      <c r="AY868" s="244"/>
      <c r="AZ868" s="244"/>
      <c r="BA868" s="244"/>
      <c r="BB868" s="244"/>
      <c r="BC868" s="244"/>
      <c r="BD868" s="244"/>
      <c r="BE868" s="244"/>
      <c r="BF868" s="244"/>
      <c r="BG868" s="244"/>
      <c r="BH868" s="244"/>
      <c r="BI868" s="244"/>
      <c r="BJ868" s="242"/>
      <c r="BK868" s="242"/>
      <c r="BL868" s="244"/>
      <c r="BM868" s="244"/>
      <c r="BN868" s="244"/>
      <c r="BO868" s="244"/>
      <c r="BP868" s="244"/>
      <c r="BQ868" s="244"/>
      <c r="BR868" s="244"/>
      <c r="BS868" s="244"/>
      <c r="BT868" s="244"/>
      <c r="BU868" s="242"/>
      <c r="BV868" s="244"/>
    </row>
    <row r="869" customFormat="false" ht="13.8" hidden="false" customHeight="false" outlineLevel="0" collapsed="false">
      <c r="A869" s="241"/>
      <c r="B869" s="242"/>
      <c r="C869" s="242"/>
      <c r="D869" s="242"/>
      <c r="E869" s="242"/>
      <c r="F869" s="242"/>
      <c r="G869" s="244"/>
      <c r="H869" s="244"/>
      <c r="I869" s="244"/>
      <c r="J869" s="245"/>
      <c r="K869" s="244"/>
      <c r="L869" s="244"/>
      <c r="M869" s="244"/>
      <c r="N869" s="244"/>
      <c r="O869" s="244"/>
      <c r="P869" s="244"/>
      <c r="Q869" s="244"/>
      <c r="R869" s="244"/>
      <c r="S869" s="244"/>
      <c r="T869" s="246"/>
      <c r="U869" s="246"/>
      <c r="V869" s="244"/>
      <c r="W869" s="247"/>
      <c r="X869" s="248"/>
      <c r="Y869" s="244"/>
      <c r="Z869" s="244"/>
      <c r="AA869" s="244"/>
      <c r="AB869" s="244"/>
      <c r="AC869" s="249"/>
      <c r="AD869" s="249"/>
      <c r="AE869" s="244"/>
      <c r="AF869" s="244"/>
      <c r="AG869" s="244"/>
      <c r="AH869" s="244"/>
      <c r="AI869" s="244"/>
      <c r="AJ869" s="244"/>
      <c r="AK869" s="250"/>
      <c r="AL869" s="244"/>
      <c r="AM869" s="244"/>
      <c r="AN869" s="244"/>
      <c r="AO869" s="251"/>
      <c r="AP869" s="244"/>
      <c r="AQ869" s="244"/>
      <c r="AR869" s="244"/>
      <c r="AS869" s="244"/>
      <c r="AT869" s="252"/>
      <c r="AU869" s="244"/>
      <c r="AV869" s="244"/>
      <c r="AW869" s="244"/>
      <c r="AX869" s="25"/>
      <c r="AY869" s="244"/>
      <c r="AZ869" s="244"/>
      <c r="BA869" s="244"/>
      <c r="BB869" s="244"/>
      <c r="BC869" s="244"/>
      <c r="BD869" s="244"/>
      <c r="BE869" s="244"/>
      <c r="BF869" s="244"/>
      <c r="BG869" s="244"/>
      <c r="BH869" s="244"/>
      <c r="BI869" s="244"/>
      <c r="BJ869" s="242"/>
      <c r="BK869" s="242"/>
      <c r="BL869" s="244"/>
      <c r="BM869" s="244"/>
      <c r="BN869" s="244"/>
      <c r="BO869" s="244"/>
      <c r="BP869" s="244"/>
      <c r="BQ869" s="244"/>
      <c r="BR869" s="244"/>
      <c r="BS869" s="244"/>
      <c r="BT869" s="244"/>
      <c r="BU869" s="242"/>
      <c r="BV869" s="244"/>
    </row>
    <row r="870" customFormat="false" ht="13.8" hidden="false" customHeight="false" outlineLevel="0" collapsed="false">
      <c r="A870" s="241"/>
      <c r="B870" s="242"/>
      <c r="C870" s="242"/>
      <c r="D870" s="242"/>
      <c r="E870" s="242"/>
      <c r="F870" s="242"/>
      <c r="G870" s="244"/>
      <c r="H870" s="244"/>
      <c r="I870" s="244"/>
      <c r="J870" s="245"/>
      <c r="K870" s="244"/>
      <c r="L870" s="244"/>
      <c r="M870" s="244"/>
      <c r="N870" s="244"/>
      <c r="O870" s="244"/>
      <c r="P870" s="244"/>
      <c r="Q870" s="244"/>
      <c r="R870" s="244"/>
      <c r="S870" s="244"/>
      <c r="T870" s="246"/>
      <c r="U870" s="246"/>
      <c r="V870" s="244"/>
      <c r="W870" s="247"/>
      <c r="X870" s="248"/>
      <c r="Y870" s="244"/>
      <c r="Z870" s="244"/>
      <c r="AA870" s="244"/>
      <c r="AB870" s="244"/>
      <c r="AC870" s="249"/>
      <c r="AD870" s="249"/>
      <c r="AE870" s="244"/>
      <c r="AF870" s="244"/>
      <c r="AG870" s="244"/>
      <c r="AH870" s="244"/>
      <c r="AI870" s="244"/>
      <c r="AJ870" s="244"/>
      <c r="AK870" s="250"/>
      <c r="AL870" s="244"/>
      <c r="AM870" s="244"/>
      <c r="AN870" s="244"/>
      <c r="AO870" s="251"/>
      <c r="AP870" s="244"/>
      <c r="AQ870" s="244"/>
      <c r="AR870" s="244"/>
      <c r="AS870" s="244"/>
      <c r="AT870" s="252"/>
      <c r="AU870" s="244"/>
      <c r="AV870" s="244"/>
      <c r="AW870" s="244"/>
      <c r="AX870" s="25"/>
      <c r="AY870" s="244"/>
      <c r="AZ870" s="244"/>
      <c r="BA870" s="244"/>
      <c r="BB870" s="244"/>
      <c r="BC870" s="244"/>
      <c r="BD870" s="244"/>
      <c r="BE870" s="244"/>
      <c r="BF870" s="244"/>
      <c r="BG870" s="244"/>
      <c r="BH870" s="244"/>
      <c r="BI870" s="244"/>
      <c r="BJ870" s="242"/>
      <c r="BK870" s="242"/>
      <c r="BL870" s="244"/>
      <c r="BM870" s="244"/>
      <c r="BN870" s="244"/>
      <c r="BO870" s="244"/>
      <c r="BP870" s="244"/>
      <c r="BQ870" s="244"/>
      <c r="BR870" s="244"/>
      <c r="BS870" s="244"/>
      <c r="BT870" s="244"/>
      <c r="BU870" s="242"/>
      <c r="BV870" s="244"/>
    </row>
    <row r="871" customFormat="false" ht="13.8" hidden="false" customHeight="false" outlineLevel="0" collapsed="false">
      <c r="A871" s="241"/>
      <c r="B871" s="242"/>
      <c r="C871" s="242"/>
      <c r="D871" s="242"/>
      <c r="E871" s="242"/>
      <c r="F871" s="242"/>
      <c r="G871" s="244"/>
      <c r="H871" s="244"/>
      <c r="I871" s="244"/>
      <c r="J871" s="245"/>
      <c r="K871" s="244"/>
      <c r="L871" s="244"/>
      <c r="M871" s="244"/>
      <c r="N871" s="244"/>
      <c r="O871" s="244"/>
      <c r="P871" s="244"/>
      <c r="Q871" s="244"/>
      <c r="R871" s="244"/>
      <c r="S871" s="244"/>
      <c r="T871" s="246"/>
      <c r="U871" s="246"/>
      <c r="V871" s="244"/>
      <c r="W871" s="247"/>
      <c r="X871" s="248"/>
      <c r="Y871" s="244"/>
      <c r="Z871" s="244"/>
      <c r="AA871" s="244"/>
      <c r="AB871" s="244"/>
      <c r="AC871" s="249"/>
      <c r="AD871" s="249"/>
      <c r="AE871" s="244"/>
      <c r="AF871" s="244"/>
      <c r="AG871" s="244"/>
      <c r="AH871" s="244"/>
      <c r="AI871" s="244"/>
      <c r="AJ871" s="244"/>
      <c r="AK871" s="250"/>
      <c r="AL871" s="244"/>
      <c r="AM871" s="244"/>
      <c r="AN871" s="244"/>
      <c r="AO871" s="251"/>
      <c r="AP871" s="244"/>
      <c r="AQ871" s="244"/>
      <c r="AR871" s="244"/>
      <c r="AS871" s="244"/>
      <c r="AT871" s="252"/>
      <c r="AU871" s="244"/>
      <c r="AV871" s="244"/>
      <c r="AW871" s="244"/>
      <c r="AX871" s="25"/>
      <c r="AY871" s="244"/>
      <c r="AZ871" s="244"/>
      <c r="BA871" s="244"/>
      <c r="BB871" s="244"/>
      <c r="BC871" s="244"/>
      <c r="BD871" s="244"/>
      <c r="BE871" s="244"/>
      <c r="BF871" s="244"/>
      <c r="BG871" s="244"/>
      <c r="BH871" s="244"/>
      <c r="BI871" s="244"/>
      <c r="BJ871" s="242"/>
      <c r="BK871" s="242"/>
      <c r="BL871" s="244"/>
      <c r="BM871" s="244"/>
      <c r="BN871" s="244"/>
      <c r="BO871" s="244"/>
      <c r="BP871" s="244"/>
      <c r="BQ871" s="244"/>
      <c r="BR871" s="244"/>
      <c r="BS871" s="244"/>
      <c r="BT871" s="244"/>
      <c r="BU871" s="242"/>
      <c r="BV871" s="244"/>
    </row>
    <row r="872" customFormat="false" ht="13.8" hidden="false" customHeight="false" outlineLevel="0" collapsed="false">
      <c r="A872" s="241"/>
      <c r="B872" s="242"/>
      <c r="C872" s="242"/>
      <c r="D872" s="242"/>
      <c r="E872" s="242"/>
      <c r="F872" s="242"/>
      <c r="G872" s="244"/>
      <c r="H872" s="244"/>
      <c r="I872" s="244"/>
      <c r="J872" s="245"/>
      <c r="K872" s="244"/>
      <c r="L872" s="244"/>
      <c r="M872" s="244"/>
      <c r="N872" s="244"/>
      <c r="O872" s="244"/>
      <c r="P872" s="244"/>
      <c r="Q872" s="244"/>
      <c r="R872" s="244"/>
      <c r="S872" s="244"/>
      <c r="T872" s="246"/>
      <c r="U872" s="246"/>
      <c r="V872" s="244"/>
      <c r="W872" s="247"/>
      <c r="X872" s="248"/>
      <c r="Y872" s="244"/>
      <c r="Z872" s="244"/>
      <c r="AA872" s="244"/>
      <c r="AB872" s="244"/>
      <c r="AC872" s="249"/>
      <c r="AD872" s="249"/>
      <c r="AE872" s="244"/>
      <c r="AF872" s="244"/>
      <c r="AG872" s="244"/>
      <c r="AH872" s="244"/>
      <c r="AI872" s="244"/>
      <c r="AJ872" s="244"/>
      <c r="AK872" s="250"/>
      <c r="AL872" s="244"/>
      <c r="AM872" s="244"/>
      <c r="AN872" s="244"/>
      <c r="AO872" s="251"/>
      <c r="AP872" s="244"/>
      <c r="AQ872" s="244"/>
      <c r="AR872" s="244"/>
      <c r="AS872" s="244"/>
      <c r="AT872" s="252"/>
      <c r="AU872" s="244"/>
      <c r="AV872" s="244"/>
      <c r="AW872" s="244"/>
      <c r="AX872" s="25"/>
      <c r="AY872" s="244"/>
      <c r="AZ872" s="244"/>
      <c r="BA872" s="244"/>
      <c r="BB872" s="244"/>
      <c r="BC872" s="244"/>
      <c r="BD872" s="244"/>
      <c r="BE872" s="244"/>
      <c r="BF872" s="244"/>
      <c r="BG872" s="244"/>
      <c r="BH872" s="244"/>
      <c r="BI872" s="244"/>
      <c r="BJ872" s="242"/>
      <c r="BK872" s="242"/>
      <c r="BL872" s="244"/>
      <c r="BM872" s="244"/>
      <c r="BN872" s="244"/>
      <c r="BO872" s="244"/>
      <c r="BP872" s="244"/>
      <c r="BQ872" s="244"/>
      <c r="BR872" s="244"/>
      <c r="BS872" s="244"/>
      <c r="BT872" s="244"/>
      <c r="BU872" s="242"/>
      <c r="BV872" s="244"/>
    </row>
    <row r="873" customFormat="false" ht="13.8" hidden="false" customHeight="false" outlineLevel="0" collapsed="false">
      <c r="A873" s="241"/>
      <c r="B873" s="242"/>
      <c r="C873" s="242"/>
      <c r="D873" s="242"/>
      <c r="E873" s="242"/>
      <c r="F873" s="242"/>
      <c r="G873" s="244"/>
      <c r="H873" s="244"/>
      <c r="I873" s="244"/>
      <c r="J873" s="245"/>
      <c r="K873" s="244"/>
      <c r="L873" s="244"/>
      <c r="M873" s="244"/>
      <c r="N873" s="244"/>
      <c r="O873" s="244"/>
      <c r="P873" s="244"/>
      <c r="Q873" s="244"/>
      <c r="R873" s="244"/>
      <c r="S873" s="244"/>
      <c r="T873" s="246"/>
      <c r="U873" s="246"/>
      <c r="V873" s="244"/>
      <c r="W873" s="247"/>
      <c r="X873" s="248"/>
      <c r="Y873" s="244"/>
      <c r="Z873" s="244"/>
      <c r="AA873" s="244"/>
      <c r="AB873" s="244"/>
      <c r="AC873" s="249"/>
      <c r="AD873" s="249"/>
      <c r="AE873" s="244"/>
      <c r="AF873" s="244"/>
      <c r="AG873" s="244"/>
      <c r="AH873" s="244"/>
      <c r="AI873" s="244"/>
      <c r="AJ873" s="244"/>
      <c r="AK873" s="250"/>
      <c r="AL873" s="244"/>
      <c r="AM873" s="244"/>
      <c r="AN873" s="244"/>
      <c r="AO873" s="251"/>
      <c r="AP873" s="244"/>
      <c r="AQ873" s="244"/>
      <c r="AR873" s="244"/>
      <c r="AS873" s="244"/>
      <c r="AT873" s="252"/>
      <c r="AU873" s="244"/>
      <c r="AV873" s="244"/>
      <c r="AW873" s="244"/>
      <c r="AX873" s="25"/>
      <c r="AY873" s="244"/>
      <c r="AZ873" s="244"/>
      <c r="BA873" s="244"/>
      <c r="BB873" s="244"/>
      <c r="BC873" s="244"/>
      <c r="BD873" s="244"/>
      <c r="BE873" s="244"/>
      <c r="BF873" s="244"/>
      <c r="BG873" s="244"/>
      <c r="BH873" s="244"/>
      <c r="BI873" s="244"/>
      <c r="BJ873" s="242"/>
      <c r="BK873" s="242"/>
      <c r="BL873" s="244"/>
      <c r="BM873" s="244"/>
      <c r="BN873" s="244"/>
      <c r="BO873" s="244"/>
      <c r="BP873" s="244"/>
      <c r="BQ873" s="244"/>
      <c r="BR873" s="244"/>
      <c r="BS873" s="244"/>
      <c r="BT873" s="244"/>
      <c r="BU873" s="242"/>
      <c r="BV873" s="244"/>
    </row>
    <row r="874" customFormat="false" ht="13.8" hidden="false" customHeight="false" outlineLevel="0" collapsed="false">
      <c r="A874" s="241"/>
      <c r="B874" s="242"/>
      <c r="C874" s="242"/>
      <c r="D874" s="242"/>
      <c r="E874" s="242"/>
      <c r="F874" s="242"/>
      <c r="G874" s="244"/>
      <c r="H874" s="244"/>
      <c r="I874" s="244"/>
      <c r="J874" s="245"/>
      <c r="K874" s="244"/>
      <c r="L874" s="244"/>
      <c r="M874" s="244"/>
      <c r="N874" s="244"/>
      <c r="O874" s="244"/>
      <c r="P874" s="244"/>
      <c r="Q874" s="244"/>
      <c r="R874" s="244"/>
      <c r="S874" s="244"/>
      <c r="T874" s="246"/>
      <c r="U874" s="246"/>
      <c r="V874" s="244"/>
      <c r="W874" s="247"/>
      <c r="X874" s="248"/>
      <c r="Y874" s="244"/>
      <c r="Z874" s="244"/>
      <c r="AA874" s="244"/>
      <c r="AB874" s="244"/>
      <c r="AC874" s="249"/>
      <c r="AD874" s="249"/>
      <c r="AE874" s="244"/>
      <c r="AF874" s="244"/>
      <c r="AG874" s="244"/>
      <c r="AH874" s="244"/>
      <c r="AI874" s="244"/>
      <c r="AJ874" s="244"/>
      <c r="AK874" s="250"/>
      <c r="AL874" s="244"/>
      <c r="AM874" s="244"/>
      <c r="AN874" s="244"/>
      <c r="AO874" s="251"/>
      <c r="AP874" s="244"/>
      <c r="AQ874" s="244"/>
      <c r="AR874" s="244"/>
      <c r="AS874" s="244"/>
      <c r="AT874" s="252"/>
      <c r="AU874" s="244"/>
      <c r="AV874" s="244"/>
      <c r="AW874" s="244"/>
      <c r="AX874" s="25"/>
      <c r="AY874" s="244"/>
      <c r="AZ874" s="244"/>
      <c r="BA874" s="244"/>
      <c r="BB874" s="244"/>
      <c r="BC874" s="244"/>
      <c r="BD874" s="244"/>
      <c r="BE874" s="244"/>
      <c r="BF874" s="244"/>
      <c r="BG874" s="244"/>
      <c r="BH874" s="244"/>
      <c r="BI874" s="244"/>
      <c r="BJ874" s="242"/>
      <c r="BK874" s="242"/>
      <c r="BL874" s="244"/>
      <c r="BM874" s="244"/>
      <c r="BN874" s="244"/>
      <c r="BO874" s="244"/>
      <c r="BP874" s="244"/>
      <c r="BQ874" s="244"/>
      <c r="BR874" s="244"/>
      <c r="BS874" s="244"/>
      <c r="BT874" s="244"/>
      <c r="BU874" s="242"/>
      <c r="BV874" s="244"/>
    </row>
    <row r="875" customFormat="false" ht="13.8" hidden="false" customHeight="false" outlineLevel="0" collapsed="false">
      <c r="A875" s="241"/>
      <c r="B875" s="242"/>
      <c r="C875" s="242"/>
      <c r="D875" s="242"/>
      <c r="E875" s="242"/>
      <c r="F875" s="242"/>
      <c r="G875" s="244"/>
      <c r="H875" s="244"/>
      <c r="I875" s="244"/>
      <c r="J875" s="245"/>
      <c r="K875" s="244"/>
      <c r="L875" s="244"/>
      <c r="M875" s="244"/>
      <c r="N875" s="244"/>
      <c r="O875" s="244"/>
      <c r="P875" s="244"/>
      <c r="Q875" s="244"/>
      <c r="R875" s="244"/>
      <c r="S875" s="244"/>
      <c r="T875" s="246"/>
      <c r="U875" s="246"/>
      <c r="V875" s="244"/>
      <c r="W875" s="247"/>
      <c r="X875" s="248"/>
      <c r="Y875" s="244"/>
      <c r="Z875" s="244"/>
      <c r="AA875" s="244"/>
      <c r="AB875" s="244"/>
      <c r="AC875" s="249"/>
      <c r="AD875" s="249"/>
      <c r="AE875" s="244"/>
      <c r="AF875" s="244"/>
      <c r="AG875" s="244"/>
      <c r="AH875" s="244"/>
      <c r="AI875" s="244"/>
      <c r="AJ875" s="244"/>
      <c r="AK875" s="250"/>
      <c r="AL875" s="244"/>
      <c r="AM875" s="244"/>
      <c r="AN875" s="244"/>
      <c r="AO875" s="251"/>
      <c r="AP875" s="244"/>
      <c r="AQ875" s="244"/>
      <c r="AR875" s="244"/>
      <c r="AS875" s="244"/>
      <c r="AT875" s="252"/>
      <c r="AU875" s="244"/>
      <c r="AV875" s="244"/>
      <c r="AW875" s="244"/>
      <c r="AX875" s="25"/>
      <c r="AY875" s="244"/>
      <c r="AZ875" s="244"/>
      <c r="BA875" s="244"/>
      <c r="BB875" s="244"/>
      <c r="BC875" s="244"/>
      <c r="BD875" s="244"/>
      <c r="BE875" s="244"/>
      <c r="BF875" s="244"/>
      <c r="BG875" s="244"/>
      <c r="BH875" s="244"/>
      <c r="BI875" s="244"/>
      <c r="BJ875" s="242"/>
      <c r="BK875" s="242"/>
      <c r="BL875" s="244"/>
      <c r="BM875" s="244"/>
      <c r="BN875" s="244"/>
      <c r="BO875" s="244"/>
      <c r="BP875" s="244"/>
      <c r="BQ875" s="244"/>
      <c r="BR875" s="244"/>
      <c r="BS875" s="244"/>
      <c r="BT875" s="244"/>
      <c r="BU875" s="242"/>
      <c r="BV875" s="244"/>
    </row>
    <row r="876" customFormat="false" ht="13.8" hidden="false" customHeight="false" outlineLevel="0" collapsed="false">
      <c r="A876" s="241"/>
      <c r="B876" s="242"/>
      <c r="C876" s="242"/>
      <c r="D876" s="242"/>
      <c r="E876" s="242"/>
      <c r="F876" s="242"/>
      <c r="G876" s="244"/>
      <c r="H876" s="244"/>
      <c r="I876" s="244"/>
      <c r="J876" s="245"/>
      <c r="K876" s="244"/>
      <c r="L876" s="244"/>
      <c r="M876" s="244"/>
      <c r="N876" s="244"/>
      <c r="O876" s="244"/>
      <c r="P876" s="244"/>
      <c r="Q876" s="244"/>
      <c r="R876" s="244"/>
      <c r="S876" s="244"/>
      <c r="T876" s="246"/>
      <c r="U876" s="246"/>
      <c r="V876" s="244"/>
      <c r="W876" s="247"/>
      <c r="X876" s="248"/>
      <c r="Y876" s="244"/>
      <c r="Z876" s="244"/>
      <c r="AA876" s="244"/>
      <c r="AB876" s="244"/>
      <c r="AC876" s="249"/>
      <c r="AD876" s="249"/>
      <c r="AE876" s="244"/>
      <c r="AF876" s="244"/>
      <c r="AG876" s="244"/>
      <c r="AH876" s="244"/>
      <c r="AI876" s="244"/>
      <c r="AJ876" s="244"/>
      <c r="AK876" s="250"/>
      <c r="AL876" s="244"/>
      <c r="AM876" s="244"/>
      <c r="AN876" s="244"/>
      <c r="AO876" s="251"/>
      <c r="AP876" s="244"/>
      <c r="AQ876" s="244"/>
      <c r="AR876" s="244"/>
      <c r="AS876" s="244"/>
      <c r="AT876" s="252"/>
      <c r="AU876" s="244"/>
      <c r="AV876" s="244"/>
      <c r="AW876" s="244"/>
      <c r="AX876" s="25"/>
      <c r="AY876" s="244"/>
      <c r="AZ876" s="244"/>
      <c r="BA876" s="244"/>
      <c r="BB876" s="244"/>
      <c r="BC876" s="244"/>
      <c r="BD876" s="244"/>
      <c r="BE876" s="244"/>
      <c r="BF876" s="244"/>
      <c r="BG876" s="244"/>
      <c r="BH876" s="244"/>
      <c r="BI876" s="244"/>
      <c r="BJ876" s="242"/>
      <c r="BK876" s="242"/>
      <c r="BL876" s="244"/>
      <c r="BM876" s="244"/>
      <c r="BN876" s="244"/>
      <c r="BO876" s="244"/>
      <c r="BP876" s="244"/>
      <c r="BQ876" s="244"/>
      <c r="BR876" s="244"/>
      <c r="BS876" s="244"/>
      <c r="BT876" s="244"/>
      <c r="BU876" s="242"/>
      <c r="BV876" s="244"/>
    </row>
    <row r="877" customFormat="false" ht="13.8" hidden="false" customHeight="false" outlineLevel="0" collapsed="false">
      <c r="A877" s="241"/>
      <c r="B877" s="242"/>
      <c r="C877" s="242"/>
      <c r="D877" s="242"/>
      <c r="E877" s="242"/>
      <c r="F877" s="242"/>
      <c r="G877" s="244"/>
      <c r="H877" s="244"/>
      <c r="I877" s="244"/>
      <c r="J877" s="245"/>
      <c r="K877" s="244"/>
      <c r="L877" s="244"/>
      <c r="M877" s="244"/>
      <c r="N877" s="244"/>
      <c r="O877" s="244"/>
      <c r="P877" s="244"/>
      <c r="Q877" s="244"/>
      <c r="R877" s="244"/>
      <c r="S877" s="244"/>
      <c r="T877" s="246"/>
      <c r="U877" s="246"/>
      <c r="V877" s="244"/>
      <c r="W877" s="247"/>
      <c r="X877" s="248"/>
      <c r="Y877" s="244"/>
      <c r="Z877" s="244"/>
      <c r="AA877" s="244"/>
      <c r="AB877" s="244"/>
      <c r="AC877" s="249"/>
      <c r="AD877" s="249"/>
      <c r="AE877" s="244"/>
      <c r="AF877" s="244"/>
      <c r="AG877" s="244"/>
      <c r="AH877" s="244"/>
      <c r="AI877" s="244"/>
      <c r="AJ877" s="244"/>
      <c r="AK877" s="250"/>
      <c r="AL877" s="244"/>
      <c r="AM877" s="244"/>
      <c r="AN877" s="244"/>
      <c r="AO877" s="251"/>
      <c r="AP877" s="244"/>
      <c r="AQ877" s="244"/>
      <c r="AR877" s="244"/>
      <c r="AS877" s="244"/>
      <c r="AT877" s="252"/>
      <c r="AU877" s="244"/>
      <c r="AV877" s="244"/>
      <c r="AW877" s="244"/>
      <c r="AX877" s="25"/>
      <c r="AY877" s="244"/>
      <c r="AZ877" s="244"/>
      <c r="BA877" s="244"/>
      <c r="BB877" s="244"/>
      <c r="BC877" s="244"/>
      <c r="BD877" s="244"/>
      <c r="BE877" s="244"/>
      <c r="BF877" s="244"/>
      <c r="BG877" s="244"/>
      <c r="BH877" s="244"/>
      <c r="BI877" s="244"/>
      <c r="BJ877" s="242"/>
      <c r="BK877" s="242"/>
      <c r="BL877" s="244"/>
      <c r="BM877" s="244"/>
      <c r="BN877" s="244"/>
      <c r="BO877" s="244"/>
      <c r="BP877" s="244"/>
      <c r="BQ877" s="244"/>
      <c r="BR877" s="244"/>
      <c r="BS877" s="244"/>
      <c r="BT877" s="244"/>
      <c r="BU877" s="242"/>
      <c r="BV877" s="244"/>
    </row>
    <row r="878" customFormat="false" ht="13.8" hidden="false" customHeight="false" outlineLevel="0" collapsed="false">
      <c r="A878" s="241"/>
      <c r="B878" s="242"/>
      <c r="C878" s="242"/>
      <c r="D878" s="242"/>
      <c r="E878" s="242"/>
      <c r="F878" s="242"/>
      <c r="G878" s="244"/>
      <c r="H878" s="244"/>
      <c r="I878" s="244"/>
      <c r="J878" s="245"/>
      <c r="K878" s="244"/>
      <c r="L878" s="244"/>
      <c r="M878" s="244"/>
      <c r="N878" s="244"/>
      <c r="O878" s="244"/>
      <c r="P878" s="244"/>
      <c r="Q878" s="244"/>
      <c r="R878" s="244"/>
      <c r="S878" s="244"/>
      <c r="T878" s="246"/>
      <c r="U878" s="246"/>
      <c r="V878" s="244"/>
      <c r="W878" s="247"/>
      <c r="X878" s="248"/>
      <c r="Y878" s="244"/>
      <c r="Z878" s="244"/>
      <c r="AA878" s="244"/>
      <c r="AB878" s="244"/>
      <c r="AC878" s="249"/>
      <c r="AD878" s="249"/>
      <c r="AE878" s="244"/>
      <c r="AF878" s="244"/>
      <c r="AG878" s="244"/>
      <c r="AH878" s="244"/>
      <c r="AI878" s="244"/>
      <c r="AJ878" s="244"/>
      <c r="AK878" s="250"/>
      <c r="AL878" s="244"/>
      <c r="AM878" s="244"/>
      <c r="AN878" s="244"/>
      <c r="AO878" s="251"/>
      <c r="AP878" s="244"/>
      <c r="AQ878" s="244"/>
      <c r="AR878" s="244"/>
      <c r="AS878" s="244"/>
      <c r="AT878" s="252"/>
      <c r="AU878" s="244"/>
      <c r="AV878" s="244"/>
      <c r="AW878" s="244"/>
      <c r="AX878" s="25"/>
      <c r="AY878" s="244"/>
      <c r="AZ878" s="244"/>
      <c r="BA878" s="244"/>
      <c r="BB878" s="244"/>
      <c r="BC878" s="244"/>
      <c r="BD878" s="244"/>
      <c r="BE878" s="244"/>
      <c r="BF878" s="244"/>
      <c r="BG878" s="244"/>
      <c r="BH878" s="244"/>
      <c r="BI878" s="244"/>
      <c r="BJ878" s="242"/>
      <c r="BK878" s="242"/>
      <c r="BL878" s="244"/>
      <c r="BM878" s="244"/>
      <c r="BN878" s="244"/>
      <c r="BO878" s="244"/>
      <c r="BP878" s="244"/>
      <c r="BQ878" s="244"/>
      <c r="BR878" s="244"/>
      <c r="BS878" s="244"/>
      <c r="BT878" s="244"/>
      <c r="BU878" s="242"/>
      <c r="BV878" s="244"/>
    </row>
    <row r="879" customFormat="false" ht="13.8" hidden="false" customHeight="false" outlineLevel="0" collapsed="false">
      <c r="A879" s="241"/>
      <c r="B879" s="242"/>
      <c r="C879" s="242"/>
      <c r="D879" s="242"/>
      <c r="E879" s="242"/>
      <c r="F879" s="242"/>
      <c r="G879" s="244"/>
      <c r="H879" s="244"/>
      <c r="I879" s="244"/>
      <c r="J879" s="245"/>
      <c r="K879" s="244"/>
      <c r="L879" s="244"/>
      <c r="M879" s="244"/>
      <c r="N879" s="244"/>
      <c r="O879" s="244"/>
      <c r="P879" s="244"/>
      <c r="Q879" s="244"/>
      <c r="R879" s="244"/>
      <c r="S879" s="244"/>
      <c r="T879" s="246"/>
      <c r="U879" s="246"/>
      <c r="V879" s="244"/>
      <c r="W879" s="247"/>
      <c r="X879" s="248"/>
      <c r="Y879" s="244"/>
      <c r="Z879" s="244"/>
      <c r="AA879" s="244"/>
      <c r="AB879" s="244"/>
      <c r="AC879" s="249"/>
      <c r="AD879" s="249"/>
      <c r="AE879" s="244"/>
      <c r="AF879" s="244"/>
      <c r="AG879" s="244"/>
      <c r="AH879" s="244"/>
      <c r="AI879" s="244"/>
      <c r="AJ879" s="244"/>
      <c r="AK879" s="250"/>
      <c r="AL879" s="244"/>
      <c r="AM879" s="244"/>
      <c r="AN879" s="244"/>
      <c r="AO879" s="251"/>
      <c r="AP879" s="244"/>
      <c r="AQ879" s="244"/>
      <c r="AR879" s="244"/>
      <c r="AS879" s="244"/>
      <c r="AT879" s="252"/>
      <c r="AU879" s="244"/>
      <c r="AV879" s="244"/>
      <c r="AW879" s="244"/>
      <c r="AX879" s="25"/>
      <c r="AY879" s="244"/>
      <c r="AZ879" s="244"/>
      <c r="BA879" s="244"/>
      <c r="BB879" s="244"/>
      <c r="BC879" s="244"/>
      <c r="BD879" s="244"/>
      <c r="BE879" s="244"/>
      <c r="BF879" s="244"/>
      <c r="BG879" s="244"/>
      <c r="BH879" s="244"/>
      <c r="BI879" s="244"/>
      <c r="BJ879" s="242"/>
      <c r="BK879" s="242"/>
      <c r="BL879" s="244"/>
      <c r="BM879" s="244"/>
      <c r="BN879" s="244"/>
      <c r="BO879" s="244"/>
      <c r="BP879" s="244"/>
      <c r="BQ879" s="244"/>
      <c r="BR879" s="244"/>
      <c r="BS879" s="244"/>
      <c r="BT879" s="244"/>
      <c r="BU879" s="242"/>
      <c r="BV879" s="244"/>
    </row>
    <row r="880" customFormat="false" ht="13.8" hidden="false" customHeight="false" outlineLevel="0" collapsed="false">
      <c r="A880" s="241"/>
      <c r="B880" s="242"/>
      <c r="C880" s="242"/>
      <c r="D880" s="242"/>
      <c r="E880" s="242"/>
      <c r="F880" s="242"/>
      <c r="G880" s="244"/>
      <c r="H880" s="244"/>
      <c r="I880" s="244"/>
      <c r="J880" s="245"/>
      <c r="K880" s="244"/>
      <c r="L880" s="244"/>
      <c r="M880" s="244"/>
      <c r="N880" s="244"/>
      <c r="O880" s="244"/>
      <c r="P880" s="244"/>
      <c r="Q880" s="244"/>
      <c r="R880" s="244"/>
      <c r="S880" s="244"/>
      <c r="T880" s="246"/>
      <c r="U880" s="246"/>
      <c r="V880" s="244"/>
      <c r="W880" s="247"/>
      <c r="X880" s="248"/>
      <c r="Y880" s="244"/>
      <c r="Z880" s="244"/>
      <c r="AA880" s="244"/>
      <c r="AB880" s="244"/>
      <c r="AC880" s="249"/>
      <c r="AD880" s="249"/>
      <c r="AE880" s="244"/>
      <c r="AF880" s="244"/>
      <c r="AG880" s="244"/>
      <c r="AH880" s="244"/>
      <c r="AI880" s="244"/>
      <c r="AJ880" s="244"/>
      <c r="AK880" s="250"/>
      <c r="AL880" s="244"/>
      <c r="AM880" s="244"/>
      <c r="AN880" s="244"/>
      <c r="AO880" s="251"/>
      <c r="AP880" s="244"/>
      <c r="AQ880" s="244"/>
      <c r="AR880" s="244"/>
      <c r="AS880" s="244"/>
      <c r="AT880" s="252"/>
      <c r="AU880" s="244"/>
      <c r="AV880" s="244"/>
      <c r="AW880" s="244"/>
      <c r="AX880" s="25"/>
      <c r="AY880" s="244"/>
      <c r="AZ880" s="244"/>
      <c r="BA880" s="244"/>
      <c r="BB880" s="244"/>
      <c r="BC880" s="244"/>
      <c r="BD880" s="244"/>
      <c r="BE880" s="244"/>
      <c r="BF880" s="244"/>
      <c r="BG880" s="244"/>
      <c r="BH880" s="244"/>
      <c r="BI880" s="244"/>
      <c r="BJ880" s="242"/>
      <c r="BK880" s="242"/>
      <c r="BL880" s="244"/>
      <c r="BM880" s="244"/>
      <c r="BN880" s="244"/>
      <c r="BO880" s="244"/>
      <c r="BP880" s="244"/>
      <c r="BQ880" s="244"/>
      <c r="BR880" s="244"/>
      <c r="BS880" s="244"/>
      <c r="BT880" s="244"/>
      <c r="BU880" s="242"/>
      <c r="BV880" s="244"/>
    </row>
    <row r="881" customFormat="false" ht="13.8" hidden="false" customHeight="false" outlineLevel="0" collapsed="false">
      <c r="A881" s="241"/>
      <c r="B881" s="242"/>
      <c r="C881" s="242"/>
      <c r="D881" s="242"/>
      <c r="E881" s="242"/>
      <c r="F881" s="242"/>
      <c r="G881" s="244"/>
      <c r="H881" s="244"/>
      <c r="I881" s="244"/>
      <c r="J881" s="245"/>
      <c r="K881" s="244"/>
      <c r="L881" s="244"/>
      <c r="M881" s="244"/>
      <c r="N881" s="244"/>
      <c r="O881" s="244"/>
      <c r="P881" s="244"/>
      <c r="Q881" s="244"/>
      <c r="R881" s="244"/>
      <c r="S881" s="244"/>
      <c r="T881" s="246"/>
      <c r="U881" s="246"/>
      <c r="V881" s="244"/>
      <c r="W881" s="247"/>
      <c r="X881" s="248"/>
      <c r="Y881" s="244"/>
      <c r="Z881" s="244"/>
      <c r="AA881" s="244"/>
      <c r="AB881" s="244"/>
      <c r="AC881" s="249"/>
      <c r="AD881" s="249"/>
      <c r="AE881" s="244"/>
      <c r="AF881" s="244"/>
      <c r="AG881" s="244"/>
      <c r="AH881" s="244"/>
      <c r="AI881" s="244"/>
      <c r="AJ881" s="244"/>
      <c r="AK881" s="250"/>
      <c r="AL881" s="244"/>
      <c r="AM881" s="244"/>
      <c r="AN881" s="244"/>
      <c r="AO881" s="251"/>
      <c r="AP881" s="244"/>
      <c r="AQ881" s="244"/>
      <c r="AR881" s="244"/>
      <c r="AS881" s="244"/>
      <c r="AT881" s="252"/>
      <c r="AU881" s="244"/>
      <c r="AV881" s="244"/>
      <c r="AW881" s="244"/>
      <c r="AX881" s="25"/>
      <c r="AY881" s="244"/>
      <c r="AZ881" s="244"/>
      <c r="BA881" s="244"/>
      <c r="BB881" s="244"/>
      <c r="BC881" s="244"/>
      <c r="BD881" s="244"/>
      <c r="BE881" s="244"/>
      <c r="BF881" s="244"/>
      <c r="BG881" s="244"/>
      <c r="BH881" s="244"/>
      <c r="BI881" s="244"/>
      <c r="BJ881" s="242"/>
      <c r="BK881" s="242"/>
      <c r="BL881" s="244"/>
      <c r="BM881" s="244"/>
      <c r="BN881" s="244"/>
      <c r="BO881" s="244"/>
      <c r="BP881" s="244"/>
      <c r="BQ881" s="244"/>
      <c r="BR881" s="244"/>
      <c r="BS881" s="244"/>
      <c r="BT881" s="244"/>
      <c r="BU881" s="242"/>
      <c r="BV881" s="244"/>
    </row>
    <row r="882" customFormat="false" ht="13.8" hidden="false" customHeight="false" outlineLevel="0" collapsed="false">
      <c r="A882" s="241"/>
      <c r="B882" s="242"/>
      <c r="C882" s="242"/>
      <c r="D882" s="242"/>
      <c r="E882" s="242"/>
      <c r="F882" s="242"/>
      <c r="G882" s="244"/>
      <c r="H882" s="244"/>
      <c r="I882" s="244"/>
      <c r="J882" s="245"/>
      <c r="K882" s="244"/>
      <c r="L882" s="244"/>
      <c r="M882" s="244"/>
      <c r="N882" s="244"/>
      <c r="O882" s="244"/>
      <c r="P882" s="244"/>
      <c r="Q882" s="244"/>
      <c r="R882" s="244"/>
      <c r="S882" s="244"/>
      <c r="T882" s="246"/>
      <c r="U882" s="246"/>
      <c r="V882" s="244"/>
      <c r="W882" s="247"/>
      <c r="X882" s="248"/>
      <c r="Y882" s="244"/>
      <c r="Z882" s="244"/>
      <c r="AA882" s="244"/>
      <c r="AB882" s="244"/>
      <c r="AC882" s="249"/>
      <c r="AD882" s="249"/>
      <c r="AE882" s="244"/>
      <c r="AF882" s="244"/>
      <c r="AG882" s="244"/>
      <c r="AH882" s="244"/>
      <c r="AI882" s="244"/>
      <c r="AJ882" s="244"/>
      <c r="AK882" s="250"/>
      <c r="AL882" s="244"/>
      <c r="AM882" s="244"/>
      <c r="AN882" s="244"/>
      <c r="AO882" s="251"/>
      <c r="AP882" s="244"/>
      <c r="AQ882" s="244"/>
      <c r="AR882" s="244"/>
      <c r="AS882" s="244"/>
      <c r="AT882" s="252"/>
      <c r="AU882" s="244"/>
      <c r="AV882" s="244"/>
      <c r="AW882" s="244"/>
      <c r="AX882" s="25"/>
      <c r="AY882" s="244"/>
      <c r="AZ882" s="244"/>
      <c r="BA882" s="244"/>
      <c r="BB882" s="244"/>
      <c r="BC882" s="244"/>
      <c r="BD882" s="244"/>
      <c r="BE882" s="244"/>
      <c r="BF882" s="244"/>
      <c r="BG882" s="244"/>
      <c r="BH882" s="244"/>
      <c r="BI882" s="244"/>
      <c r="BJ882" s="242"/>
      <c r="BK882" s="242"/>
      <c r="BL882" s="244"/>
      <c r="BM882" s="244"/>
      <c r="BN882" s="244"/>
      <c r="BO882" s="244"/>
      <c r="BP882" s="244"/>
      <c r="BQ882" s="244"/>
      <c r="BR882" s="244"/>
      <c r="BS882" s="244"/>
      <c r="BT882" s="244"/>
      <c r="BU882" s="242"/>
      <c r="BV882" s="244"/>
    </row>
    <row r="883" customFormat="false" ht="13.8" hidden="false" customHeight="false" outlineLevel="0" collapsed="false">
      <c r="A883" s="241"/>
      <c r="B883" s="242"/>
      <c r="C883" s="242"/>
      <c r="D883" s="242"/>
      <c r="E883" s="242"/>
      <c r="F883" s="242"/>
      <c r="G883" s="244"/>
      <c r="H883" s="244"/>
      <c r="I883" s="244"/>
      <c r="J883" s="245"/>
      <c r="K883" s="244"/>
      <c r="L883" s="244"/>
      <c r="M883" s="244"/>
      <c r="N883" s="244"/>
      <c r="O883" s="244"/>
      <c r="P883" s="244"/>
      <c r="Q883" s="244"/>
      <c r="R883" s="244"/>
      <c r="S883" s="244"/>
      <c r="T883" s="246"/>
      <c r="U883" s="246"/>
      <c r="V883" s="244"/>
      <c r="W883" s="247"/>
      <c r="X883" s="248"/>
      <c r="Y883" s="244"/>
      <c r="Z883" s="244"/>
      <c r="AA883" s="244"/>
      <c r="AB883" s="244"/>
      <c r="AC883" s="249"/>
      <c r="AD883" s="249"/>
      <c r="AE883" s="244"/>
      <c r="AF883" s="244"/>
      <c r="AG883" s="244"/>
      <c r="AH883" s="244"/>
      <c r="AI883" s="244"/>
      <c r="AJ883" s="244"/>
      <c r="AK883" s="250"/>
      <c r="AL883" s="244"/>
      <c r="AM883" s="244"/>
      <c r="AN883" s="244"/>
      <c r="AO883" s="251"/>
      <c r="AP883" s="244"/>
      <c r="AQ883" s="244"/>
      <c r="AR883" s="244"/>
      <c r="AS883" s="244"/>
      <c r="AT883" s="252"/>
      <c r="AU883" s="244"/>
      <c r="AV883" s="244"/>
      <c r="AW883" s="244"/>
      <c r="AX883" s="25"/>
      <c r="AY883" s="244"/>
      <c r="AZ883" s="244"/>
      <c r="BA883" s="244"/>
      <c r="BB883" s="244"/>
      <c r="BC883" s="244"/>
      <c r="BD883" s="244"/>
      <c r="BE883" s="244"/>
      <c r="BF883" s="244"/>
      <c r="BG883" s="244"/>
      <c r="BH883" s="244"/>
      <c r="BI883" s="244"/>
      <c r="BJ883" s="242"/>
      <c r="BK883" s="242"/>
      <c r="BL883" s="244"/>
      <c r="BM883" s="244"/>
      <c r="BN883" s="244"/>
      <c r="BO883" s="244"/>
      <c r="BP883" s="244"/>
      <c r="BQ883" s="244"/>
      <c r="BR883" s="244"/>
      <c r="BS883" s="244"/>
      <c r="BT883" s="244"/>
      <c r="BU883" s="242"/>
      <c r="BV883" s="244"/>
    </row>
    <row r="884" customFormat="false" ht="13.8" hidden="false" customHeight="false" outlineLevel="0" collapsed="false">
      <c r="A884" s="241"/>
      <c r="B884" s="242"/>
      <c r="C884" s="242"/>
      <c r="D884" s="242"/>
      <c r="E884" s="242"/>
      <c r="F884" s="242"/>
      <c r="G884" s="244"/>
      <c r="H884" s="244"/>
      <c r="I884" s="244"/>
      <c r="J884" s="245"/>
      <c r="K884" s="244"/>
      <c r="L884" s="244"/>
      <c r="M884" s="244"/>
      <c r="N884" s="244"/>
      <c r="O884" s="244"/>
      <c r="P884" s="244"/>
      <c r="Q884" s="244"/>
      <c r="R884" s="244"/>
      <c r="S884" s="244"/>
      <c r="T884" s="246"/>
      <c r="U884" s="246"/>
      <c r="V884" s="244"/>
      <c r="W884" s="247"/>
      <c r="X884" s="248"/>
      <c r="Y884" s="244"/>
      <c r="Z884" s="244"/>
      <c r="AA884" s="244"/>
      <c r="AB884" s="244"/>
      <c r="AC884" s="249"/>
      <c r="AD884" s="249"/>
      <c r="AE884" s="244"/>
      <c r="AF884" s="244"/>
      <c r="AG884" s="244"/>
      <c r="AH884" s="244"/>
      <c r="AI884" s="244"/>
      <c r="AJ884" s="244"/>
      <c r="AK884" s="250"/>
      <c r="AL884" s="244"/>
      <c r="AM884" s="244"/>
      <c r="AN884" s="244"/>
      <c r="AO884" s="251"/>
      <c r="AP884" s="244"/>
      <c r="AQ884" s="244"/>
      <c r="AR884" s="244"/>
      <c r="AS884" s="244"/>
      <c r="AT884" s="252"/>
      <c r="AU884" s="244"/>
      <c r="AV884" s="244"/>
      <c r="AW884" s="244"/>
      <c r="AX884" s="25"/>
      <c r="AY884" s="244"/>
      <c r="AZ884" s="244"/>
      <c r="BA884" s="244"/>
      <c r="BB884" s="244"/>
      <c r="BC884" s="244"/>
      <c r="BD884" s="244"/>
      <c r="BE884" s="244"/>
      <c r="BF884" s="244"/>
      <c r="BG884" s="244"/>
      <c r="BH884" s="244"/>
      <c r="BI884" s="244"/>
      <c r="BJ884" s="242"/>
      <c r="BK884" s="242"/>
      <c r="BL884" s="244"/>
      <c r="BM884" s="244"/>
      <c r="BN884" s="244"/>
      <c r="BO884" s="244"/>
      <c r="BP884" s="244"/>
      <c r="BQ884" s="244"/>
      <c r="BR884" s="244"/>
      <c r="BS884" s="244"/>
      <c r="BT884" s="244"/>
      <c r="BU884" s="242"/>
      <c r="BV884" s="244"/>
    </row>
    <row r="885" customFormat="false" ht="13.8" hidden="false" customHeight="false" outlineLevel="0" collapsed="false">
      <c r="A885" s="241"/>
      <c r="B885" s="242"/>
      <c r="C885" s="242"/>
      <c r="D885" s="242"/>
      <c r="E885" s="242"/>
      <c r="F885" s="242"/>
      <c r="G885" s="244"/>
      <c r="H885" s="244"/>
      <c r="I885" s="244"/>
      <c r="J885" s="245"/>
      <c r="K885" s="244"/>
      <c r="L885" s="244"/>
      <c r="M885" s="244"/>
      <c r="N885" s="244"/>
      <c r="O885" s="244"/>
      <c r="P885" s="244"/>
      <c r="Q885" s="244"/>
      <c r="R885" s="244"/>
      <c r="S885" s="244"/>
      <c r="T885" s="246"/>
      <c r="U885" s="246"/>
      <c r="V885" s="244"/>
      <c r="W885" s="247"/>
      <c r="X885" s="248"/>
      <c r="Y885" s="244"/>
      <c r="Z885" s="244"/>
      <c r="AA885" s="244"/>
      <c r="AB885" s="244"/>
      <c r="AC885" s="249"/>
      <c r="AD885" s="249"/>
      <c r="AE885" s="244"/>
      <c r="AF885" s="244"/>
      <c r="AG885" s="244"/>
      <c r="AH885" s="244"/>
      <c r="AI885" s="244"/>
      <c r="AJ885" s="244"/>
      <c r="AK885" s="250"/>
      <c r="AL885" s="244"/>
      <c r="AM885" s="244"/>
      <c r="AN885" s="244"/>
      <c r="AO885" s="251"/>
      <c r="AP885" s="244"/>
      <c r="AQ885" s="244"/>
      <c r="AR885" s="244"/>
      <c r="AS885" s="244"/>
      <c r="AT885" s="252"/>
      <c r="AU885" s="244"/>
      <c r="AV885" s="244"/>
      <c r="AW885" s="244"/>
      <c r="AX885" s="25"/>
      <c r="AY885" s="244"/>
      <c r="AZ885" s="244"/>
      <c r="BA885" s="244"/>
      <c r="BB885" s="244"/>
      <c r="BC885" s="244"/>
      <c r="BD885" s="244"/>
      <c r="BE885" s="244"/>
      <c r="BF885" s="244"/>
      <c r="BG885" s="244"/>
      <c r="BH885" s="244"/>
      <c r="BI885" s="244"/>
      <c r="BJ885" s="242"/>
      <c r="BK885" s="242"/>
      <c r="BL885" s="244"/>
      <c r="BM885" s="244"/>
      <c r="BN885" s="244"/>
      <c r="BO885" s="244"/>
      <c r="BP885" s="244"/>
      <c r="BQ885" s="244"/>
      <c r="BR885" s="244"/>
      <c r="BS885" s="244"/>
      <c r="BT885" s="244"/>
      <c r="BU885" s="242"/>
      <c r="BV885" s="244"/>
    </row>
    <row r="886" customFormat="false" ht="13.8" hidden="false" customHeight="false" outlineLevel="0" collapsed="false">
      <c r="A886" s="241"/>
      <c r="B886" s="242"/>
      <c r="C886" s="242"/>
      <c r="D886" s="242"/>
      <c r="E886" s="242"/>
      <c r="F886" s="242"/>
      <c r="G886" s="244"/>
      <c r="H886" s="244"/>
      <c r="I886" s="244"/>
      <c r="J886" s="245"/>
      <c r="K886" s="244"/>
      <c r="L886" s="244"/>
      <c r="M886" s="244"/>
      <c r="N886" s="244"/>
      <c r="O886" s="244"/>
      <c r="P886" s="244"/>
      <c r="Q886" s="244"/>
      <c r="R886" s="244"/>
      <c r="S886" s="244"/>
      <c r="T886" s="246"/>
      <c r="U886" s="246"/>
      <c r="V886" s="244"/>
      <c r="W886" s="247"/>
      <c r="X886" s="248"/>
      <c r="Y886" s="244"/>
      <c r="Z886" s="244"/>
      <c r="AA886" s="244"/>
      <c r="AB886" s="244"/>
      <c r="AC886" s="249"/>
      <c r="AD886" s="249"/>
      <c r="AE886" s="244"/>
      <c r="AF886" s="244"/>
      <c r="AG886" s="244"/>
      <c r="AH886" s="244"/>
      <c r="AI886" s="244"/>
      <c r="AJ886" s="244"/>
      <c r="AK886" s="250"/>
      <c r="AL886" s="244"/>
      <c r="AM886" s="244"/>
      <c r="AN886" s="244"/>
      <c r="AO886" s="251"/>
      <c r="AP886" s="244"/>
      <c r="AQ886" s="244"/>
      <c r="AR886" s="244"/>
      <c r="AS886" s="244"/>
      <c r="AT886" s="252"/>
      <c r="AU886" s="244"/>
      <c r="AV886" s="244"/>
      <c r="AW886" s="244"/>
      <c r="AX886" s="25"/>
      <c r="AY886" s="244"/>
      <c r="AZ886" s="244"/>
      <c r="BA886" s="244"/>
      <c r="BB886" s="244"/>
      <c r="BC886" s="244"/>
      <c r="BD886" s="244"/>
      <c r="BE886" s="244"/>
      <c r="BF886" s="244"/>
      <c r="BG886" s="244"/>
      <c r="BH886" s="244"/>
      <c r="BI886" s="244"/>
      <c r="BJ886" s="242"/>
      <c r="BK886" s="242"/>
      <c r="BL886" s="244"/>
      <c r="BM886" s="244"/>
      <c r="BN886" s="244"/>
      <c r="BO886" s="244"/>
      <c r="BP886" s="244"/>
      <c r="BQ886" s="244"/>
      <c r="BR886" s="244"/>
      <c r="BS886" s="244"/>
      <c r="BT886" s="244"/>
      <c r="BU886" s="242"/>
      <c r="BV886" s="244"/>
    </row>
    <row r="887" customFormat="false" ht="13.8" hidden="false" customHeight="false" outlineLevel="0" collapsed="false">
      <c r="A887" s="241"/>
      <c r="B887" s="242"/>
      <c r="C887" s="242"/>
      <c r="D887" s="242"/>
      <c r="E887" s="242"/>
      <c r="F887" s="242"/>
      <c r="G887" s="244"/>
      <c r="H887" s="244"/>
      <c r="I887" s="244"/>
      <c r="J887" s="245"/>
      <c r="K887" s="244"/>
      <c r="L887" s="244"/>
      <c r="M887" s="244"/>
      <c r="N887" s="244"/>
      <c r="O887" s="244"/>
      <c r="P887" s="244"/>
      <c r="Q887" s="244"/>
      <c r="R887" s="244"/>
      <c r="S887" s="244"/>
      <c r="T887" s="246"/>
      <c r="U887" s="246"/>
      <c r="V887" s="244"/>
      <c r="W887" s="247"/>
      <c r="X887" s="248"/>
      <c r="Y887" s="244"/>
      <c r="Z887" s="244"/>
      <c r="AA887" s="244"/>
      <c r="AB887" s="244"/>
      <c r="AC887" s="249"/>
      <c r="AD887" s="249"/>
      <c r="AE887" s="244"/>
      <c r="AF887" s="244"/>
      <c r="AG887" s="244"/>
      <c r="AH887" s="244"/>
      <c r="AI887" s="244"/>
      <c r="AJ887" s="244"/>
      <c r="AK887" s="250"/>
      <c r="AL887" s="244"/>
      <c r="AM887" s="244"/>
      <c r="AN887" s="244"/>
      <c r="AO887" s="251"/>
      <c r="AP887" s="244"/>
      <c r="AQ887" s="244"/>
      <c r="AR887" s="244"/>
      <c r="AS887" s="244"/>
      <c r="AT887" s="252"/>
      <c r="AU887" s="244"/>
      <c r="AV887" s="244"/>
      <c r="AW887" s="244"/>
      <c r="AX887" s="25"/>
      <c r="AY887" s="244"/>
      <c r="AZ887" s="244"/>
      <c r="BA887" s="244"/>
      <c r="BB887" s="244"/>
      <c r="BC887" s="244"/>
      <c r="BD887" s="244"/>
      <c r="BE887" s="244"/>
      <c r="BF887" s="244"/>
      <c r="BG887" s="244"/>
      <c r="BH887" s="244"/>
      <c r="BI887" s="244"/>
      <c r="BJ887" s="242"/>
      <c r="BK887" s="242"/>
      <c r="BL887" s="244"/>
      <c r="BM887" s="244"/>
      <c r="BN887" s="244"/>
      <c r="BO887" s="244"/>
      <c r="BP887" s="244"/>
      <c r="BQ887" s="244"/>
      <c r="BR887" s="244"/>
      <c r="BS887" s="244"/>
      <c r="BT887" s="244"/>
      <c r="BU887" s="242"/>
      <c r="BV887" s="244"/>
    </row>
    <row r="888" customFormat="false" ht="13.8" hidden="false" customHeight="false" outlineLevel="0" collapsed="false">
      <c r="A888" s="241"/>
      <c r="B888" s="242"/>
      <c r="C888" s="242"/>
      <c r="D888" s="242"/>
      <c r="E888" s="242"/>
      <c r="F888" s="242"/>
      <c r="G888" s="244"/>
      <c r="H888" s="244"/>
      <c r="I888" s="244"/>
      <c r="J888" s="245"/>
      <c r="K888" s="244"/>
      <c r="L888" s="244"/>
      <c r="M888" s="244"/>
      <c r="N888" s="244"/>
      <c r="O888" s="244"/>
      <c r="P888" s="244"/>
      <c r="Q888" s="244"/>
      <c r="R888" s="244"/>
      <c r="S888" s="244"/>
      <c r="T888" s="246"/>
      <c r="U888" s="246"/>
      <c r="V888" s="244"/>
      <c r="W888" s="247"/>
      <c r="X888" s="248"/>
      <c r="Y888" s="244"/>
      <c r="Z888" s="244"/>
      <c r="AA888" s="244"/>
      <c r="AB888" s="244"/>
      <c r="AC888" s="249"/>
      <c r="AD888" s="249"/>
      <c r="AE888" s="244"/>
      <c r="AF888" s="244"/>
      <c r="AG888" s="244"/>
      <c r="AH888" s="244"/>
      <c r="AI888" s="244"/>
      <c r="AJ888" s="244"/>
      <c r="AK888" s="250"/>
      <c r="AL888" s="244"/>
      <c r="AM888" s="244"/>
      <c r="AN888" s="244"/>
      <c r="AO888" s="251"/>
      <c r="AP888" s="244"/>
      <c r="AQ888" s="244"/>
      <c r="AR888" s="244"/>
      <c r="AS888" s="244"/>
      <c r="AT888" s="252"/>
      <c r="AU888" s="244"/>
      <c r="AV888" s="244"/>
      <c r="AW888" s="244"/>
      <c r="AX888" s="25"/>
      <c r="AY888" s="244"/>
      <c r="AZ888" s="244"/>
      <c r="BA888" s="244"/>
      <c r="BB888" s="244"/>
      <c r="BC888" s="244"/>
      <c r="BD888" s="244"/>
      <c r="BE888" s="244"/>
      <c r="BF888" s="244"/>
      <c r="BG888" s="244"/>
      <c r="BH888" s="244"/>
      <c r="BI888" s="244"/>
      <c r="BJ888" s="242"/>
      <c r="BK888" s="242"/>
      <c r="BL888" s="244"/>
      <c r="BM888" s="244"/>
      <c r="BN888" s="244"/>
      <c r="BO888" s="244"/>
      <c r="BP888" s="244"/>
      <c r="BQ888" s="244"/>
      <c r="BR888" s="244"/>
      <c r="BS888" s="244"/>
      <c r="BT888" s="244"/>
      <c r="BU888" s="242"/>
      <c r="BV888" s="244"/>
    </row>
    <row r="889" customFormat="false" ht="13.8" hidden="false" customHeight="false" outlineLevel="0" collapsed="false">
      <c r="A889" s="241"/>
      <c r="B889" s="242"/>
      <c r="C889" s="242"/>
      <c r="D889" s="242"/>
      <c r="E889" s="242"/>
      <c r="F889" s="242"/>
      <c r="G889" s="244"/>
      <c r="H889" s="244"/>
      <c r="I889" s="244"/>
      <c r="J889" s="245"/>
      <c r="K889" s="244"/>
      <c r="L889" s="244"/>
      <c r="M889" s="244"/>
      <c r="N889" s="244"/>
      <c r="O889" s="244"/>
      <c r="P889" s="244"/>
      <c r="Q889" s="244"/>
      <c r="R889" s="244"/>
      <c r="S889" s="244"/>
      <c r="T889" s="246"/>
      <c r="U889" s="246"/>
      <c r="V889" s="244"/>
      <c r="W889" s="247"/>
      <c r="X889" s="248"/>
      <c r="Y889" s="244"/>
      <c r="Z889" s="244"/>
      <c r="AA889" s="244"/>
      <c r="AB889" s="244"/>
      <c r="AC889" s="249"/>
      <c r="AD889" s="249"/>
      <c r="AE889" s="244"/>
      <c r="AF889" s="244"/>
      <c r="AG889" s="244"/>
      <c r="AH889" s="244"/>
      <c r="AI889" s="244"/>
      <c r="AJ889" s="244"/>
      <c r="AK889" s="250"/>
      <c r="AL889" s="244"/>
      <c r="AM889" s="244"/>
      <c r="AN889" s="244"/>
      <c r="AO889" s="251"/>
      <c r="AP889" s="244"/>
      <c r="AQ889" s="244"/>
      <c r="AR889" s="244"/>
      <c r="AS889" s="244"/>
      <c r="AT889" s="252"/>
      <c r="AU889" s="244"/>
      <c r="AV889" s="244"/>
      <c r="AW889" s="244"/>
      <c r="AX889" s="25"/>
      <c r="AY889" s="244"/>
      <c r="AZ889" s="244"/>
      <c r="BA889" s="244"/>
      <c r="BB889" s="244"/>
      <c r="BC889" s="244"/>
      <c r="BD889" s="244"/>
      <c r="BE889" s="244"/>
      <c r="BF889" s="244"/>
      <c r="BG889" s="244"/>
      <c r="BH889" s="244"/>
      <c r="BI889" s="244"/>
      <c r="BJ889" s="242"/>
      <c r="BK889" s="242"/>
      <c r="BL889" s="244"/>
      <c r="BM889" s="244"/>
      <c r="BN889" s="244"/>
      <c r="BO889" s="244"/>
      <c r="BP889" s="244"/>
      <c r="BQ889" s="244"/>
      <c r="BR889" s="244"/>
      <c r="BS889" s="244"/>
      <c r="BT889" s="244"/>
      <c r="BU889" s="242"/>
      <c r="BV889" s="244"/>
    </row>
    <row r="890" customFormat="false" ht="13.8" hidden="false" customHeight="false" outlineLevel="0" collapsed="false">
      <c r="A890" s="241"/>
      <c r="B890" s="242"/>
      <c r="C890" s="242"/>
      <c r="D890" s="242"/>
      <c r="E890" s="242"/>
      <c r="F890" s="242"/>
      <c r="G890" s="244"/>
      <c r="H890" s="244"/>
      <c r="I890" s="244"/>
      <c r="J890" s="245"/>
      <c r="K890" s="244"/>
      <c r="L890" s="244"/>
      <c r="M890" s="244"/>
      <c r="N890" s="244"/>
      <c r="O890" s="244"/>
      <c r="P890" s="244"/>
      <c r="Q890" s="244"/>
      <c r="R890" s="244"/>
      <c r="S890" s="244"/>
      <c r="T890" s="246"/>
      <c r="U890" s="246"/>
      <c r="V890" s="244"/>
      <c r="W890" s="247"/>
      <c r="X890" s="248"/>
      <c r="Y890" s="244"/>
      <c r="Z890" s="244"/>
      <c r="AA890" s="244"/>
      <c r="AB890" s="244"/>
      <c r="AC890" s="249"/>
      <c r="AD890" s="249"/>
      <c r="AE890" s="244"/>
      <c r="AF890" s="244"/>
      <c r="AG890" s="244"/>
      <c r="AH890" s="244"/>
      <c r="AI890" s="244"/>
      <c r="AJ890" s="244"/>
      <c r="AK890" s="250"/>
      <c r="AL890" s="244"/>
      <c r="AM890" s="244"/>
      <c r="AN890" s="244"/>
      <c r="AO890" s="251"/>
      <c r="AP890" s="244"/>
      <c r="AQ890" s="244"/>
      <c r="AR890" s="244"/>
      <c r="AS890" s="244"/>
      <c r="AT890" s="252"/>
      <c r="AU890" s="244"/>
      <c r="AV890" s="244"/>
      <c r="AW890" s="244"/>
      <c r="AX890" s="25"/>
      <c r="AY890" s="244"/>
      <c r="AZ890" s="244"/>
      <c r="BA890" s="244"/>
      <c r="BB890" s="244"/>
      <c r="BC890" s="244"/>
      <c r="BD890" s="244"/>
      <c r="BE890" s="244"/>
      <c r="BF890" s="244"/>
      <c r="BG890" s="244"/>
      <c r="BH890" s="244"/>
      <c r="BI890" s="244"/>
      <c r="BJ890" s="242"/>
      <c r="BK890" s="242"/>
      <c r="BL890" s="244"/>
      <c r="BM890" s="244"/>
      <c r="BN890" s="244"/>
      <c r="BO890" s="244"/>
      <c r="BP890" s="244"/>
      <c r="BQ890" s="244"/>
      <c r="BR890" s="244"/>
      <c r="BS890" s="244"/>
      <c r="BT890" s="244"/>
      <c r="BU890" s="242"/>
      <c r="BV890" s="244"/>
    </row>
    <row r="891" customFormat="false" ht="13.8" hidden="false" customHeight="false" outlineLevel="0" collapsed="false">
      <c r="A891" s="241"/>
      <c r="B891" s="242"/>
      <c r="C891" s="242"/>
      <c r="D891" s="242"/>
      <c r="E891" s="242"/>
      <c r="F891" s="242"/>
      <c r="G891" s="244"/>
      <c r="H891" s="244"/>
      <c r="I891" s="244"/>
      <c r="J891" s="245"/>
      <c r="K891" s="244"/>
      <c r="L891" s="244"/>
      <c r="M891" s="244"/>
      <c r="N891" s="244"/>
      <c r="O891" s="244"/>
      <c r="P891" s="244"/>
      <c r="Q891" s="244"/>
      <c r="R891" s="244"/>
      <c r="S891" s="244"/>
      <c r="T891" s="246"/>
      <c r="U891" s="246"/>
      <c r="V891" s="244"/>
      <c r="W891" s="247"/>
      <c r="X891" s="248"/>
      <c r="Y891" s="244"/>
      <c r="Z891" s="244"/>
      <c r="AA891" s="244"/>
      <c r="AB891" s="244"/>
      <c r="AC891" s="249"/>
      <c r="AD891" s="249"/>
      <c r="AE891" s="244"/>
      <c r="AF891" s="244"/>
      <c r="AG891" s="244"/>
      <c r="AH891" s="244"/>
      <c r="AI891" s="244"/>
      <c r="AJ891" s="244"/>
      <c r="AK891" s="250"/>
      <c r="AL891" s="244"/>
      <c r="AM891" s="244"/>
      <c r="AN891" s="244"/>
      <c r="AO891" s="251"/>
      <c r="AP891" s="244"/>
      <c r="AQ891" s="244"/>
      <c r="AR891" s="244"/>
      <c r="AS891" s="244"/>
      <c r="AT891" s="252"/>
      <c r="AU891" s="244"/>
      <c r="AV891" s="244"/>
      <c r="AW891" s="244"/>
      <c r="AX891" s="25"/>
      <c r="AY891" s="244"/>
      <c r="AZ891" s="244"/>
      <c r="BA891" s="244"/>
      <c r="BB891" s="244"/>
      <c r="BC891" s="244"/>
      <c r="BD891" s="244"/>
      <c r="BE891" s="244"/>
      <c r="BF891" s="244"/>
      <c r="BG891" s="244"/>
      <c r="BH891" s="244"/>
      <c r="BI891" s="244"/>
      <c r="BJ891" s="242"/>
      <c r="BK891" s="242"/>
      <c r="BL891" s="244"/>
      <c r="BM891" s="244"/>
      <c r="BN891" s="244"/>
      <c r="BO891" s="244"/>
      <c r="BP891" s="244"/>
      <c r="BQ891" s="244"/>
      <c r="BR891" s="244"/>
      <c r="BS891" s="244"/>
      <c r="BT891" s="244"/>
      <c r="BU891" s="242"/>
      <c r="BV891" s="244"/>
    </row>
    <row r="892" customFormat="false" ht="13.8" hidden="false" customHeight="false" outlineLevel="0" collapsed="false">
      <c r="A892" s="241"/>
      <c r="B892" s="242"/>
      <c r="C892" s="242"/>
      <c r="D892" s="242"/>
      <c r="E892" s="242"/>
      <c r="F892" s="242"/>
      <c r="G892" s="244"/>
      <c r="H892" s="244"/>
      <c r="I892" s="244"/>
      <c r="J892" s="245"/>
      <c r="K892" s="244"/>
      <c r="L892" s="244"/>
      <c r="M892" s="244"/>
      <c r="N892" s="244"/>
      <c r="O892" s="244"/>
      <c r="P892" s="244"/>
      <c r="Q892" s="244"/>
      <c r="R892" s="244"/>
      <c r="S892" s="244"/>
      <c r="T892" s="246"/>
      <c r="U892" s="246"/>
      <c r="V892" s="244"/>
      <c r="W892" s="247"/>
      <c r="X892" s="248"/>
      <c r="Y892" s="244"/>
      <c r="Z892" s="244"/>
      <c r="AA892" s="244"/>
      <c r="AB892" s="244"/>
      <c r="AC892" s="249"/>
      <c r="AD892" s="249"/>
      <c r="AE892" s="244"/>
      <c r="AF892" s="244"/>
      <c r="AG892" s="244"/>
      <c r="AH892" s="244"/>
      <c r="AI892" s="244"/>
      <c r="AJ892" s="244"/>
      <c r="AK892" s="250"/>
      <c r="AL892" s="244"/>
      <c r="AM892" s="244"/>
      <c r="AN892" s="244"/>
      <c r="AO892" s="251"/>
      <c r="AP892" s="244"/>
      <c r="AQ892" s="244"/>
      <c r="AR892" s="244"/>
      <c r="AS892" s="244"/>
      <c r="AT892" s="252"/>
      <c r="AU892" s="244"/>
      <c r="AV892" s="244"/>
      <c r="AW892" s="244"/>
      <c r="AX892" s="25"/>
      <c r="AY892" s="244"/>
      <c r="AZ892" s="244"/>
      <c r="BA892" s="244"/>
      <c r="BB892" s="244"/>
      <c r="BC892" s="244"/>
      <c r="BD892" s="244"/>
      <c r="BE892" s="244"/>
      <c r="BF892" s="244"/>
      <c r="BG892" s="244"/>
      <c r="BH892" s="244"/>
      <c r="BI892" s="244"/>
      <c r="BJ892" s="242"/>
      <c r="BK892" s="242"/>
      <c r="BL892" s="244"/>
      <c r="BM892" s="244"/>
      <c r="BN892" s="244"/>
      <c r="BO892" s="244"/>
      <c r="BP892" s="244"/>
      <c r="BQ892" s="244"/>
      <c r="BR892" s="244"/>
      <c r="BS892" s="244"/>
      <c r="BT892" s="244"/>
      <c r="BU892" s="242"/>
      <c r="BV892" s="244"/>
    </row>
    <row r="893" customFormat="false" ht="13.8" hidden="false" customHeight="false" outlineLevel="0" collapsed="false">
      <c r="A893" s="241"/>
      <c r="B893" s="242"/>
      <c r="C893" s="242"/>
      <c r="D893" s="242"/>
      <c r="E893" s="242"/>
      <c r="F893" s="242"/>
      <c r="G893" s="244"/>
      <c r="H893" s="244"/>
      <c r="I893" s="244"/>
      <c r="J893" s="245"/>
      <c r="K893" s="244"/>
      <c r="L893" s="244"/>
      <c r="M893" s="244"/>
      <c r="N893" s="244"/>
      <c r="O893" s="244"/>
      <c r="P893" s="244"/>
      <c r="Q893" s="244"/>
      <c r="R893" s="244"/>
      <c r="S893" s="244"/>
      <c r="T893" s="246"/>
      <c r="U893" s="246"/>
      <c r="V893" s="244"/>
      <c r="W893" s="247"/>
      <c r="X893" s="248"/>
      <c r="Y893" s="244"/>
      <c r="Z893" s="244"/>
      <c r="AA893" s="244"/>
      <c r="AB893" s="244"/>
      <c r="AC893" s="249"/>
      <c r="AD893" s="249"/>
      <c r="AE893" s="244"/>
      <c r="AF893" s="244"/>
      <c r="AG893" s="244"/>
      <c r="AH893" s="244"/>
      <c r="AI893" s="244"/>
      <c r="AJ893" s="244"/>
      <c r="AK893" s="250"/>
      <c r="AL893" s="244"/>
      <c r="AM893" s="244"/>
      <c r="AN893" s="244"/>
      <c r="AO893" s="251"/>
      <c r="AP893" s="244"/>
      <c r="AQ893" s="244"/>
      <c r="AR893" s="244"/>
      <c r="AS893" s="244"/>
      <c r="AT893" s="252"/>
      <c r="AU893" s="244"/>
      <c r="AV893" s="244"/>
      <c r="AW893" s="244"/>
      <c r="AX893" s="25"/>
      <c r="AY893" s="244"/>
      <c r="AZ893" s="244"/>
      <c r="BA893" s="244"/>
      <c r="BB893" s="244"/>
      <c r="BC893" s="244"/>
      <c r="BD893" s="244"/>
      <c r="BE893" s="244"/>
      <c r="BF893" s="244"/>
      <c r="BG893" s="244"/>
      <c r="BH893" s="244"/>
      <c r="BI893" s="244"/>
      <c r="BJ893" s="242"/>
      <c r="BK893" s="242"/>
      <c r="BL893" s="244"/>
      <c r="BM893" s="244"/>
      <c r="BN893" s="244"/>
      <c r="BO893" s="244"/>
      <c r="BP893" s="244"/>
      <c r="BQ893" s="244"/>
      <c r="BR893" s="244"/>
      <c r="BS893" s="244"/>
      <c r="BT893" s="244"/>
      <c r="BU893" s="242"/>
      <c r="BV893" s="244"/>
    </row>
    <row r="894" customFormat="false" ht="13.8" hidden="false" customHeight="false" outlineLevel="0" collapsed="false">
      <c r="A894" s="241"/>
      <c r="B894" s="242"/>
      <c r="C894" s="242"/>
      <c r="D894" s="242"/>
      <c r="E894" s="242"/>
      <c r="F894" s="242"/>
      <c r="G894" s="244"/>
      <c r="H894" s="244"/>
      <c r="I894" s="244"/>
      <c r="J894" s="245"/>
      <c r="K894" s="244"/>
      <c r="L894" s="244"/>
      <c r="M894" s="244"/>
      <c r="N894" s="244"/>
      <c r="O894" s="244"/>
      <c r="P894" s="244"/>
      <c r="Q894" s="244"/>
      <c r="R894" s="244"/>
      <c r="S894" s="244"/>
      <c r="T894" s="246"/>
      <c r="U894" s="246"/>
      <c r="V894" s="244"/>
      <c r="W894" s="247"/>
      <c r="X894" s="248"/>
      <c r="Y894" s="244"/>
      <c r="Z894" s="244"/>
      <c r="AA894" s="244"/>
      <c r="AB894" s="244"/>
      <c r="AC894" s="249"/>
      <c r="AD894" s="249"/>
      <c r="AE894" s="244"/>
      <c r="AF894" s="244"/>
      <c r="AG894" s="244"/>
      <c r="AH894" s="244"/>
      <c r="AI894" s="244"/>
      <c r="AJ894" s="244"/>
      <c r="AK894" s="250"/>
      <c r="AL894" s="244"/>
      <c r="AM894" s="244"/>
      <c r="AN894" s="244"/>
      <c r="AO894" s="251"/>
      <c r="AP894" s="244"/>
      <c r="AQ894" s="244"/>
      <c r="AR894" s="244"/>
      <c r="AS894" s="244"/>
      <c r="AT894" s="252"/>
      <c r="AU894" s="244"/>
      <c r="AV894" s="244"/>
      <c r="AW894" s="244"/>
      <c r="AX894" s="25"/>
      <c r="AY894" s="244"/>
      <c r="AZ894" s="244"/>
      <c r="BA894" s="244"/>
      <c r="BB894" s="244"/>
      <c r="BC894" s="244"/>
      <c r="BD894" s="244"/>
      <c r="BE894" s="244"/>
      <c r="BF894" s="244"/>
      <c r="BG894" s="244"/>
      <c r="BH894" s="244"/>
      <c r="BI894" s="244"/>
      <c r="BJ894" s="242"/>
      <c r="BK894" s="242"/>
      <c r="BL894" s="244"/>
      <c r="BM894" s="244"/>
      <c r="BN894" s="244"/>
      <c r="BO894" s="244"/>
      <c r="BP894" s="244"/>
      <c r="BQ894" s="244"/>
      <c r="BR894" s="244"/>
      <c r="BS894" s="244"/>
      <c r="BT894" s="244"/>
      <c r="BU894" s="242"/>
      <c r="BV894" s="244"/>
    </row>
    <row r="895" customFormat="false" ht="13.8" hidden="false" customHeight="false" outlineLevel="0" collapsed="false">
      <c r="A895" s="241"/>
      <c r="B895" s="242"/>
      <c r="C895" s="242"/>
      <c r="D895" s="242"/>
      <c r="E895" s="242"/>
      <c r="F895" s="242"/>
      <c r="G895" s="244"/>
      <c r="H895" s="244"/>
      <c r="I895" s="244"/>
      <c r="J895" s="245"/>
      <c r="K895" s="244"/>
      <c r="L895" s="244"/>
      <c r="M895" s="244"/>
      <c r="N895" s="244"/>
      <c r="O895" s="244"/>
      <c r="P895" s="244"/>
      <c r="Q895" s="244"/>
      <c r="R895" s="244"/>
      <c r="S895" s="244"/>
      <c r="T895" s="246"/>
      <c r="U895" s="246"/>
      <c r="V895" s="244"/>
      <c r="W895" s="247"/>
      <c r="X895" s="248"/>
      <c r="Y895" s="244"/>
      <c r="Z895" s="244"/>
      <c r="AA895" s="244"/>
      <c r="AB895" s="244"/>
      <c r="AC895" s="249"/>
      <c r="AD895" s="249"/>
      <c r="AE895" s="244"/>
      <c r="AF895" s="244"/>
      <c r="AG895" s="244"/>
      <c r="AH895" s="244"/>
      <c r="AI895" s="244"/>
      <c r="AJ895" s="244"/>
      <c r="AK895" s="250"/>
      <c r="AL895" s="244"/>
      <c r="AM895" s="244"/>
      <c r="AN895" s="244"/>
      <c r="AO895" s="251"/>
      <c r="AP895" s="244"/>
      <c r="AQ895" s="244"/>
      <c r="AR895" s="244"/>
      <c r="AS895" s="244"/>
      <c r="AT895" s="252"/>
      <c r="AU895" s="244"/>
      <c r="AV895" s="244"/>
      <c r="AW895" s="244"/>
      <c r="AX895" s="25"/>
      <c r="AY895" s="244"/>
      <c r="AZ895" s="244"/>
      <c r="BA895" s="244"/>
      <c r="BB895" s="244"/>
      <c r="BC895" s="244"/>
      <c r="BD895" s="244"/>
      <c r="BE895" s="244"/>
      <c r="BF895" s="244"/>
      <c r="BG895" s="244"/>
      <c r="BH895" s="244"/>
      <c r="BI895" s="244"/>
      <c r="BJ895" s="242"/>
      <c r="BK895" s="242"/>
      <c r="BL895" s="244"/>
      <c r="BM895" s="244"/>
      <c r="BN895" s="244"/>
      <c r="BO895" s="244"/>
      <c r="BP895" s="244"/>
      <c r="BQ895" s="244"/>
      <c r="BR895" s="244"/>
      <c r="BS895" s="244"/>
      <c r="BT895" s="244"/>
      <c r="BU895" s="242"/>
      <c r="BV895" s="244"/>
    </row>
    <row r="896" customFormat="false" ht="13.8" hidden="false" customHeight="false" outlineLevel="0" collapsed="false">
      <c r="A896" s="241"/>
      <c r="B896" s="242"/>
      <c r="C896" s="242"/>
      <c r="D896" s="242"/>
      <c r="E896" s="242"/>
      <c r="F896" s="242"/>
      <c r="G896" s="244"/>
      <c r="H896" s="244"/>
      <c r="I896" s="244"/>
      <c r="J896" s="245"/>
      <c r="K896" s="244"/>
      <c r="L896" s="244"/>
      <c r="M896" s="244"/>
      <c r="N896" s="244"/>
      <c r="O896" s="244"/>
      <c r="P896" s="244"/>
      <c r="Q896" s="244"/>
      <c r="R896" s="244"/>
      <c r="S896" s="244"/>
      <c r="T896" s="246"/>
      <c r="U896" s="246"/>
      <c r="V896" s="244"/>
      <c r="W896" s="247"/>
      <c r="X896" s="248"/>
      <c r="Y896" s="244"/>
      <c r="Z896" s="244"/>
      <c r="AA896" s="244"/>
      <c r="AB896" s="244"/>
      <c r="AC896" s="249"/>
      <c r="AD896" s="249"/>
      <c r="AE896" s="244"/>
      <c r="AF896" s="244"/>
      <c r="AG896" s="244"/>
      <c r="AH896" s="244"/>
      <c r="AI896" s="244"/>
      <c r="AJ896" s="244"/>
      <c r="AK896" s="250"/>
      <c r="AL896" s="244"/>
      <c r="AM896" s="244"/>
      <c r="AN896" s="244"/>
      <c r="AO896" s="251"/>
      <c r="AP896" s="244"/>
      <c r="AQ896" s="244"/>
      <c r="AR896" s="244"/>
      <c r="AS896" s="244"/>
      <c r="AT896" s="252"/>
      <c r="AU896" s="244"/>
      <c r="AV896" s="244"/>
      <c r="AW896" s="244"/>
      <c r="AX896" s="25"/>
      <c r="AY896" s="244"/>
      <c r="AZ896" s="244"/>
      <c r="BA896" s="244"/>
      <c r="BB896" s="244"/>
      <c r="BC896" s="244"/>
      <c r="BD896" s="244"/>
      <c r="BE896" s="244"/>
      <c r="BF896" s="244"/>
      <c r="BG896" s="244"/>
      <c r="BH896" s="244"/>
      <c r="BI896" s="244"/>
      <c r="BJ896" s="242"/>
      <c r="BK896" s="242"/>
      <c r="BL896" s="244"/>
      <c r="BM896" s="244"/>
      <c r="BN896" s="244"/>
      <c r="BO896" s="244"/>
      <c r="BP896" s="244"/>
      <c r="BQ896" s="244"/>
      <c r="BR896" s="244"/>
      <c r="BS896" s="244"/>
      <c r="BT896" s="244"/>
      <c r="BU896" s="242"/>
      <c r="BV896" s="244"/>
    </row>
    <row r="897" customFormat="false" ht="13.8" hidden="false" customHeight="false" outlineLevel="0" collapsed="false">
      <c r="A897" s="241"/>
      <c r="B897" s="242"/>
      <c r="C897" s="242"/>
      <c r="D897" s="242"/>
      <c r="E897" s="242"/>
      <c r="F897" s="242"/>
      <c r="G897" s="244"/>
      <c r="H897" s="244"/>
      <c r="I897" s="244"/>
      <c r="J897" s="245"/>
      <c r="K897" s="244"/>
      <c r="L897" s="244"/>
      <c r="M897" s="244"/>
      <c r="N897" s="244"/>
      <c r="O897" s="244"/>
      <c r="P897" s="244"/>
      <c r="Q897" s="244"/>
      <c r="R897" s="244"/>
      <c r="S897" s="244"/>
      <c r="T897" s="246"/>
      <c r="U897" s="246"/>
      <c r="V897" s="244"/>
      <c r="W897" s="247"/>
      <c r="X897" s="248"/>
      <c r="Y897" s="244"/>
      <c r="Z897" s="244"/>
      <c r="AA897" s="244"/>
      <c r="AB897" s="244"/>
      <c r="AC897" s="249"/>
      <c r="AD897" s="249"/>
      <c r="AE897" s="244"/>
      <c r="AF897" s="244"/>
      <c r="AG897" s="244"/>
      <c r="AH897" s="244"/>
      <c r="AI897" s="244"/>
      <c r="AJ897" s="244"/>
      <c r="AK897" s="250"/>
      <c r="AL897" s="244"/>
      <c r="AM897" s="244"/>
      <c r="AN897" s="244"/>
      <c r="AO897" s="251"/>
      <c r="AP897" s="244"/>
      <c r="AQ897" s="244"/>
      <c r="AR897" s="244"/>
      <c r="AS897" s="244"/>
      <c r="AT897" s="252"/>
      <c r="AU897" s="244"/>
      <c r="AV897" s="244"/>
      <c r="AW897" s="244"/>
      <c r="AX897" s="25"/>
      <c r="AY897" s="244"/>
      <c r="AZ897" s="244"/>
      <c r="BA897" s="244"/>
      <c r="BB897" s="244"/>
      <c r="BC897" s="244"/>
      <c r="BD897" s="244"/>
      <c r="BE897" s="244"/>
      <c r="BF897" s="244"/>
      <c r="BG897" s="244"/>
      <c r="BH897" s="244"/>
      <c r="BI897" s="244"/>
      <c r="BJ897" s="242"/>
      <c r="BK897" s="242"/>
      <c r="BL897" s="244"/>
      <c r="BM897" s="244"/>
      <c r="BN897" s="244"/>
      <c r="BO897" s="244"/>
      <c r="BP897" s="244"/>
      <c r="BQ897" s="244"/>
      <c r="BR897" s="244"/>
      <c r="BS897" s="244"/>
      <c r="BT897" s="244"/>
      <c r="BU897" s="242"/>
      <c r="BV897" s="244"/>
    </row>
    <row r="898" customFormat="false" ht="13.8" hidden="false" customHeight="false" outlineLevel="0" collapsed="false">
      <c r="A898" s="241"/>
      <c r="B898" s="242"/>
      <c r="C898" s="242"/>
      <c r="D898" s="242"/>
      <c r="E898" s="242"/>
      <c r="F898" s="242"/>
      <c r="G898" s="244"/>
      <c r="H898" s="244"/>
      <c r="I898" s="244"/>
      <c r="J898" s="245"/>
      <c r="K898" s="244"/>
      <c r="L898" s="244"/>
      <c r="M898" s="244"/>
      <c r="N898" s="244"/>
      <c r="O898" s="244"/>
      <c r="P898" s="244"/>
      <c r="Q898" s="244"/>
      <c r="R898" s="244"/>
      <c r="S898" s="244"/>
      <c r="T898" s="246"/>
      <c r="U898" s="246"/>
      <c r="V898" s="244"/>
      <c r="W898" s="247"/>
      <c r="X898" s="248"/>
      <c r="Y898" s="244"/>
      <c r="Z898" s="244"/>
      <c r="AA898" s="244"/>
      <c r="AB898" s="244"/>
      <c r="AC898" s="249"/>
      <c r="AD898" s="249"/>
      <c r="AE898" s="244"/>
      <c r="AF898" s="244"/>
      <c r="AG898" s="244"/>
      <c r="AH898" s="244"/>
      <c r="AI898" s="244"/>
      <c r="AJ898" s="244"/>
      <c r="AK898" s="250"/>
      <c r="AL898" s="244"/>
      <c r="AM898" s="244"/>
      <c r="AN898" s="244"/>
      <c r="AO898" s="251"/>
      <c r="AP898" s="244"/>
      <c r="AQ898" s="244"/>
      <c r="AR898" s="244"/>
      <c r="AS898" s="244"/>
      <c r="AT898" s="252"/>
      <c r="AU898" s="244"/>
      <c r="AV898" s="244"/>
      <c r="AW898" s="244"/>
      <c r="AX898" s="25"/>
      <c r="AY898" s="244"/>
      <c r="AZ898" s="244"/>
      <c r="BA898" s="244"/>
      <c r="BB898" s="244"/>
      <c r="BC898" s="244"/>
      <c r="BD898" s="244"/>
      <c r="BE898" s="244"/>
      <c r="BF898" s="244"/>
      <c r="BG898" s="244"/>
      <c r="BH898" s="244"/>
      <c r="BI898" s="244"/>
      <c r="BJ898" s="242"/>
      <c r="BK898" s="242"/>
      <c r="BL898" s="244"/>
      <c r="BM898" s="244"/>
      <c r="BN898" s="244"/>
      <c r="BO898" s="244"/>
      <c r="BP898" s="244"/>
      <c r="BQ898" s="244"/>
      <c r="BR898" s="244"/>
      <c r="BS898" s="244"/>
      <c r="BT898" s="244"/>
      <c r="BU898" s="242"/>
      <c r="BV898" s="244"/>
    </row>
    <row r="899" customFormat="false" ht="13.8" hidden="false" customHeight="false" outlineLevel="0" collapsed="false">
      <c r="A899" s="241"/>
      <c r="B899" s="242"/>
      <c r="C899" s="242"/>
      <c r="D899" s="242"/>
      <c r="E899" s="242"/>
      <c r="F899" s="242"/>
      <c r="G899" s="244"/>
      <c r="H899" s="244"/>
      <c r="I899" s="244"/>
      <c r="J899" s="245"/>
      <c r="K899" s="244"/>
      <c r="L899" s="244"/>
      <c r="M899" s="244"/>
      <c r="N899" s="244"/>
      <c r="O899" s="244"/>
      <c r="P899" s="244"/>
      <c r="Q899" s="244"/>
      <c r="R899" s="244"/>
      <c r="S899" s="244"/>
      <c r="T899" s="246"/>
      <c r="U899" s="246"/>
      <c r="V899" s="244"/>
      <c r="W899" s="247"/>
      <c r="X899" s="248"/>
      <c r="Y899" s="244"/>
      <c r="Z899" s="244"/>
      <c r="AA899" s="244"/>
      <c r="AB899" s="244"/>
      <c r="AC899" s="249"/>
      <c r="AD899" s="249"/>
      <c r="AE899" s="244"/>
      <c r="AF899" s="244"/>
      <c r="AG899" s="244"/>
      <c r="AH899" s="244"/>
      <c r="AI899" s="244"/>
      <c r="AJ899" s="244"/>
      <c r="AK899" s="250"/>
      <c r="AL899" s="244"/>
      <c r="AM899" s="244"/>
      <c r="AN899" s="244"/>
      <c r="AO899" s="251"/>
      <c r="AP899" s="244"/>
      <c r="AQ899" s="244"/>
      <c r="AR899" s="244"/>
      <c r="AS899" s="244"/>
      <c r="AT899" s="252"/>
      <c r="AU899" s="244"/>
      <c r="AV899" s="244"/>
      <c r="AW899" s="244"/>
      <c r="AX899" s="25"/>
      <c r="AY899" s="244"/>
      <c r="AZ899" s="244"/>
      <c r="BA899" s="244"/>
      <c r="BB899" s="244"/>
      <c r="BC899" s="244"/>
      <c r="BD899" s="244"/>
      <c r="BE899" s="244"/>
      <c r="BF899" s="244"/>
      <c r="BG899" s="244"/>
      <c r="BH899" s="244"/>
      <c r="BI899" s="244"/>
      <c r="BJ899" s="242"/>
      <c r="BK899" s="242"/>
      <c r="BL899" s="244"/>
      <c r="BM899" s="244"/>
      <c r="BN899" s="244"/>
      <c r="BO899" s="244"/>
      <c r="BP899" s="244"/>
      <c r="BQ899" s="244"/>
      <c r="BR899" s="244"/>
      <c r="BS899" s="244"/>
      <c r="BT899" s="244"/>
      <c r="BU899" s="242"/>
      <c r="BV899" s="244"/>
    </row>
    <row r="900" customFormat="false" ht="13.8" hidden="false" customHeight="false" outlineLevel="0" collapsed="false">
      <c r="A900" s="241"/>
      <c r="B900" s="242"/>
      <c r="C900" s="242"/>
      <c r="D900" s="242"/>
      <c r="E900" s="242"/>
      <c r="F900" s="242"/>
      <c r="G900" s="244"/>
      <c r="H900" s="244"/>
      <c r="I900" s="244"/>
      <c r="J900" s="245"/>
      <c r="K900" s="244"/>
      <c r="L900" s="244"/>
      <c r="M900" s="244"/>
      <c r="N900" s="244"/>
      <c r="O900" s="244"/>
      <c r="P900" s="244"/>
      <c r="Q900" s="244"/>
      <c r="R900" s="244"/>
      <c r="S900" s="244"/>
      <c r="T900" s="246"/>
      <c r="U900" s="246"/>
      <c r="V900" s="244"/>
      <c r="W900" s="247"/>
      <c r="X900" s="248"/>
      <c r="Y900" s="244"/>
      <c r="Z900" s="244"/>
      <c r="AA900" s="244"/>
      <c r="AB900" s="244"/>
      <c r="AC900" s="249"/>
      <c r="AD900" s="249"/>
      <c r="AE900" s="244"/>
      <c r="AF900" s="244"/>
      <c r="AG900" s="244"/>
      <c r="AH900" s="244"/>
      <c r="AI900" s="244"/>
      <c r="AJ900" s="244"/>
      <c r="AK900" s="250"/>
      <c r="AL900" s="244"/>
      <c r="AM900" s="244"/>
      <c r="AN900" s="244"/>
      <c r="AO900" s="251"/>
      <c r="AP900" s="244"/>
      <c r="AQ900" s="244"/>
      <c r="AR900" s="244"/>
      <c r="AS900" s="244"/>
      <c r="AT900" s="252"/>
      <c r="AU900" s="244"/>
      <c r="AV900" s="244"/>
      <c r="AW900" s="244"/>
      <c r="AX900" s="25"/>
      <c r="AY900" s="244"/>
      <c r="AZ900" s="244"/>
      <c r="BA900" s="244"/>
      <c r="BB900" s="244"/>
      <c r="BC900" s="244"/>
      <c r="BD900" s="244"/>
      <c r="BE900" s="244"/>
      <c r="BF900" s="244"/>
      <c r="BG900" s="244"/>
      <c r="BH900" s="244"/>
      <c r="BI900" s="244"/>
      <c r="BJ900" s="242"/>
      <c r="BK900" s="242"/>
      <c r="BL900" s="244"/>
      <c r="BM900" s="244"/>
      <c r="BN900" s="244"/>
      <c r="BO900" s="244"/>
      <c r="BP900" s="244"/>
      <c r="BQ900" s="244"/>
      <c r="BR900" s="244"/>
      <c r="BS900" s="244"/>
      <c r="BT900" s="244"/>
      <c r="BU900" s="242"/>
      <c r="BV900" s="244"/>
    </row>
    <row r="901" customFormat="false" ht="13.8" hidden="false" customHeight="false" outlineLevel="0" collapsed="false">
      <c r="A901" s="241"/>
      <c r="B901" s="242"/>
      <c r="C901" s="242"/>
      <c r="D901" s="242"/>
      <c r="E901" s="242"/>
      <c r="F901" s="242"/>
      <c r="G901" s="244"/>
      <c r="H901" s="244"/>
      <c r="I901" s="244"/>
      <c r="J901" s="245"/>
      <c r="K901" s="244"/>
      <c r="L901" s="244"/>
      <c r="M901" s="244"/>
      <c r="N901" s="244"/>
      <c r="O901" s="244"/>
      <c r="P901" s="244"/>
      <c r="Q901" s="244"/>
      <c r="R901" s="244"/>
      <c r="S901" s="244"/>
      <c r="T901" s="246"/>
      <c r="U901" s="246"/>
      <c r="V901" s="244"/>
      <c r="W901" s="247"/>
      <c r="X901" s="248"/>
      <c r="Y901" s="244"/>
      <c r="Z901" s="244"/>
      <c r="AA901" s="244"/>
      <c r="AB901" s="244"/>
      <c r="AC901" s="249"/>
      <c r="AD901" s="249"/>
      <c r="AE901" s="244"/>
      <c r="AF901" s="244"/>
      <c r="AG901" s="244"/>
      <c r="AH901" s="244"/>
      <c r="AI901" s="244"/>
      <c r="AJ901" s="244"/>
      <c r="AK901" s="250"/>
      <c r="AL901" s="244"/>
      <c r="AM901" s="244"/>
      <c r="AN901" s="244"/>
      <c r="AO901" s="251"/>
      <c r="AP901" s="244"/>
      <c r="AQ901" s="244"/>
      <c r="AR901" s="244"/>
      <c r="AS901" s="244"/>
      <c r="AT901" s="252"/>
      <c r="AU901" s="244"/>
      <c r="AV901" s="244"/>
      <c r="AW901" s="244"/>
      <c r="AX901" s="25"/>
      <c r="AY901" s="244"/>
      <c r="AZ901" s="244"/>
      <c r="BA901" s="244"/>
      <c r="BB901" s="244"/>
      <c r="BC901" s="244"/>
      <c r="BD901" s="244"/>
      <c r="BE901" s="244"/>
      <c r="BF901" s="244"/>
      <c r="BG901" s="244"/>
      <c r="BH901" s="244"/>
      <c r="BI901" s="244"/>
      <c r="BJ901" s="242"/>
      <c r="BK901" s="242"/>
      <c r="BL901" s="244"/>
      <c r="BM901" s="244"/>
      <c r="BN901" s="244"/>
      <c r="BO901" s="244"/>
      <c r="BP901" s="244"/>
      <c r="BQ901" s="244"/>
      <c r="BR901" s="244"/>
      <c r="BS901" s="244"/>
      <c r="BT901" s="244"/>
      <c r="BU901" s="242"/>
      <c r="BV901" s="244"/>
    </row>
    <row r="902" customFormat="false" ht="13.8" hidden="false" customHeight="false" outlineLevel="0" collapsed="false">
      <c r="A902" s="241"/>
      <c r="B902" s="242"/>
      <c r="C902" s="242"/>
      <c r="D902" s="242"/>
      <c r="E902" s="242"/>
      <c r="F902" s="242"/>
      <c r="G902" s="244"/>
      <c r="H902" s="244"/>
      <c r="I902" s="244"/>
      <c r="J902" s="245"/>
      <c r="K902" s="244"/>
      <c r="L902" s="244"/>
      <c r="M902" s="244"/>
      <c r="N902" s="244"/>
      <c r="O902" s="244"/>
      <c r="P902" s="244"/>
      <c r="Q902" s="244"/>
      <c r="R902" s="244"/>
      <c r="S902" s="244"/>
      <c r="T902" s="246"/>
      <c r="U902" s="246"/>
      <c r="V902" s="244"/>
      <c r="W902" s="247"/>
      <c r="X902" s="248"/>
      <c r="Y902" s="244"/>
      <c r="Z902" s="244"/>
      <c r="AA902" s="244"/>
      <c r="AB902" s="244"/>
      <c r="AC902" s="249"/>
      <c r="AD902" s="249"/>
      <c r="AE902" s="244"/>
      <c r="AF902" s="244"/>
      <c r="AG902" s="244"/>
      <c r="AH902" s="244"/>
      <c r="AI902" s="244"/>
      <c r="AJ902" s="244"/>
      <c r="AK902" s="250"/>
      <c r="AL902" s="244"/>
      <c r="AM902" s="244"/>
      <c r="AN902" s="244"/>
      <c r="AO902" s="251"/>
      <c r="AP902" s="244"/>
      <c r="AQ902" s="244"/>
      <c r="AR902" s="244"/>
      <c r="AS902" s="244"/>
      <c r="AT902" s="252"/>
      <c r="AU902" s="244"/>
      <c r="AV902" s="244"/>
      <c r="AW902" s="244"/>
      <c r="AX902" s="25"/>
      <c r="AY902" s="244"/>
      <c r="AZ902" s="244"/>
      <c r="BA902" s="244"/>
      <c r="BB902" s="244"/>
      <c r="BC902" s="244"/>
      <c r="BD902" s="244"/>
      <c r="BE902" s="244"/>
      <c r="BF902" s="244"/>
      <c r="BG902" s="244"/>
      <c r="BH902" s="244"/>
      <c r="BI902" s="244"/>
      <c r="BJ902" s="242"/>
      <c r="BK902" s="242"/>
      <c r="BL902" s="244"/>
      <c r="BM902" s="244"/>
      <c r="BN902" s="244"/>
      <c r="BO902" s="244"/>
      <c r="BP902" s="244"/>
      <c r="BQ902" s="244"/>
      <c r="BR902" s="244"/>
      <c r="BS902" s="244"/>
      <c r="BT902" s="244"/>
      <c r="BU902" s="242"/>
      <c r="BV902" s="244"/>
    </row>
    <row r="903" customFormat="false" ht="13.8" hidden="false" customHeight="false" outlineLevel="0" collapsed="false">
      <c r="A903" s="241"/>
      <c r="B903" s="242"/>
      <c r="C903" s="242"/>
      <c r="D903" s="242"/>
      <c r="E903" s="242"/>
      <c r="F903" s="242"/>
      <c r="G903" s="244"/>
      <c r="H903" s="244"/>
      <c r="I903" s="244"/>
      <c r="J903" s="245"/>
      <c r="K903" s="244"/>
      <c r="L903" s="244"/>
      <c r="M903" s="244"/>
      <c r="N903" s="244"/>
      <c r="O903" s="244"/>
      <c r="P903" s="244"/>
      <c r="Q903" s="244"/>
      <c r="R903" s="244"/>
      <c r="S903" s="244"/>
      <c r="T903" s="246"/>
      <c r="U903" s="246"/>
      <c r="V903" s="244"/>
      <c r="W903" s="247"/>
      <c r="X903" s="248"/>
      <c r="Y903" s="244"/>
      <c r="Z903" s="244"/>
      <c r="AA903" s="244"/>
      <c r="AB903" s="244"/>
      <c r="AC903" s="249"/>
      <c r="AD903" s="249"/>
      <c r="AE903" s="244"/>
      <c r="AF903" s="244"/>
      <c r="AG903" s="244"/>
      <c r="AH903" s="244"/>
      <c r="AI903" s="244"/>
      <c r="AJ903" s="244"/>
      <c r="AK903" s="250"/>
      <c r="AL903" s="244"/>
      <c r="AM903" s="244"/>
      <c r="AN903" s="244"/>
      <c r="AO903" s="251"/>
      <c r="AP903" s="244"/>
      <c r="AQ903" s="244"/>
      <c r="AR903" s="244"/>
      <c r="AS903" s="244"/>
      <c r="AT903" s="252"/>
      <c r="AU903" s="244"/>
      <c r="AV903" s="244"/>
      <c r="AW903" s="244"/>
      <c r="AX903" s="25"/>
      <c r="AY903" s="244"/>
      <c r="AZ903" s="244"/>
      <c r="BA903" s="244"/>
      <c r="BB903" s="244"/>
      <c r="BC903" s="244"/>
      <c r="BD903" s="244"/>
      <c r="BE903" s="244"/>
      <c r="BF903" s="244"/>
      <c r="BG903" s="244"/>
      <c r="BH903" s="244"/>
      <c r="BI903" s="244"/>
      <c r="BJ903" s="242"/>
      <c r="BK903" s="242"/>
      <c r="BL903" s="244"/>
      <c r="BM903" s="244"/>
      <c r="BN903" s="244"/>
      <c r="BO903" s="244"/>
      <c r="BP903" s="244"/>
      <c r="BQ903" s="244"/>
      <c r="BR903" s="244"/>
      <c r="BS903" s="244"/>
      <c r="BT903" s="244"/>
      <c r="BU903" s="242"/>
      <c r="BV903" s="244"/>
    </row>
    <row r="904" customFormat="false" ht="13.8" hidden="false" customHeight="false" outlineLevel="0" collapsed="false">
      <c r="A904" s="241"/>
      <c r="B904" s="242"/>
      <c r="C904" s="242"/>
      <c r="D904" s="242"/>
      <c r="E904" s="242"/>
      <c r="F904" s="242"/>
      <c r="G904" s="244"/>
      <c r="H904" s="244"/>
      <c r="I904" s="244"/>
      <c r="J904" s="245"/>
      <c r="K904" s="244"/>
      <c r="L904" s="244"/>
      <c r="M904" s="244"/>
      <c r="N904" s="244"/>
      <c r="O904" s="244"/>
      <c r="P904" s="244"/>
      <c r="Q904" s="244"/>
      <c r="R904" s="244"/>
      <c r="S904" s="244"/>
      <c r="T904" s="246"/>
      <c r="U904" s="246"/>
      <c r="V904" s="244"/>
      <c r="W904" s="247"/>
      <c r="X904" s="248"/>
      <c r="Y904" s="244"/>
      <c r="Z904" s="244"/>
      <c r="AA904" s="244"/>
      <c r="AB904" s="244"/>
      <c r="AC904" s="249"/>
      <c r="AD904" s="249"/>
      <c r="AE904" s="244"/>
      <c r="AF904" s="244"/>
      <c r="AG904" s="244"/>
      <c r="AH904" s="244"/>
      <c r="AI904" s="244"/>
      <c r="AJ904" s="244"/>
      <c r="AK904" s="250"/>
      <c r="AL904" s="244"/>
      <c r="AM904" s="244"/>
      <c r="AN904" s="244"/>
      <c r="AO904" s="251"/>
      <c r="AP904" s="244"/>
      <c r="AQ904" s="244"/>
      <c r="AR904" s="244"/>
      <c r="AS904" s="244"/>
      <c r="AT904" s="252"/>
      <c r="AU904" s="244"/>
      <c r="AV904" s="244"/>
      <c r="AW904" s="244"/>
      <c r="AX904" s="25"/>
      <c r="AY904" s="244"/>
      <c r="AZ904" s="244"/>
      <c r="BA904" s="244"/>
      <c r="BB904" s="244"/>
      <c r="BC904" s="244"/>
      <c r="BD904" s="244"/>
      <c r="BE904" s="244"/>
      <c r="BF904" s="244"/>
      <c r="BG904" s="244"/>
      <c r="BH904" s="244"/>
      <c r="BI904" s="244"/>
      <c r="BJ904" s="242"/>
      <c r="BK904" s="242"/>
      <c r="BL904" s="244"/>
      <c r="BM904" s="244"/>
      <c r="BN904" s="244"/>
      <c r="BO904" s="244"/>
      <c r="BP904" s="244"/>
      <c r="BQ904" s="244"/>
      <c r="BR904" s="244"/>
      <c r="BS904" s="244"/>
      <c r="BT904" s="244"/>
      <c r="BU904" s="242"/>
      <c r="BV904" s="244"/>
    </row>
    <row r="905" customFormat="false" ht="13.8" hidden="false" customHeight="false" outlineLevel="0" collapsed="false">
      <c r="A905" s="241"/>
      <c r="B905" s="242"/>
      <c r="C905" s="242"/>
      <c r="D905" s="242"/>
      <c r="E905" s="242"/>
      <c r="F905" s="242"/>
      <c r="G905" s="244"/>
      <c r="H905" s="244"/>
      <c r="I905" s="244"/>
      <c r="J905" s="245"/>
      <c r="K905" s="244"/>
      <c r="L905" s="244"/>
      <c r="M905" s="244"/>
      <c r="N905" s="244"/>
      <c r="O905" s="244"/>
      <c r="P905" s="244"/>
      <c r="Q905" s="244"/>
      <c r="R905" s="244"/>
      <c r="S905" s="244"/>
      <c r="T905" s="246"/>
      <c r="U905" s="246"/>
      <c r="V905" s="244"/>
      <c r="W905" s="247"/>
      <c r="X905" s="248"/>
      <c r="Y905" s="244"/>
      <c r="Z905" s="244"/>
      <c r="AA905" s="244"/>
      <c r="AB905" s="244"/>
      <c r="AC905" s="249"/>
      <c r="AD905" s="249"/>
      <c r="AE905" s="244"/>
      <c r="AF905" s="244"/>
      <c r="AG905" s="244"/>
      <c r="AH905" s="244"/>
      <c r="AI905" s="244"/>
      <c r="AJ905" s="244"/>
      <c r="AK905" s="250"/>
      <c r="AL905" s="244"/>
      <c r="AM905" s="244"/>
      <c r="AN905" s="244"/>
      <c r="AO905" s="251"/>
      <c r="AP905" s="244"/>
      <c r="AQ905" s="244"/>
      <c r="AR905" s="244"/>
      <c r="AS905" s="244"/>
      <c r="AT905" s="252"/>
      <c r="AU905" s="244"/>
      <c r="AV905" s="244"/>
      <c r="AW905" s="244"/>
      <c r="AX905" s="25"/>
      <c r="AY905" s="244"/>
      <c r="AZ905" s="244"/>
      <c r="BA905" s="244"/>
      <c r="BB905" s="244"/>
      <c r="BC905" s="244"/>
      <c r="BD905" s="244"/>
      <c r="BE905" s="244"/>
      <c r="BF905" s="244"/>
      <c r="BG905" s="244"/>
      <c r="BH905" s="244"/>
      <c r="BI905" s="244"/>
      <c r="BJ905" s="242"/>
      <c r="BK905" s="242"/>
      <c r="BL905" s="244"/>
      <c r="BM905" s="244"/>
      <c r="BN905" s="244"/>
      <c r="BO905" s="244"/>
      <c r="BP905" s="244"/>
      <c r="BQ905" s="244"/>
      <c r="BR905" s="244"/>
      <c r="BS905" s="244"/>
      <c r="BT905" s="244"/>
      <c r="BU905" s="242"/>
      <c r="BV905" s="244"/>
    </row>
    <row r="906" customFormat="false" ht="13.8" hidden="false" customHeight="false" outlineLevel="0" collapsed="false">
      <c r="A906" s="241"/>
      <c r="B906" s="242"/>
      <c r="C906" s="242"/>
      <c r="D906" s="242"/>
      <c r="E906" s="242"/>
      <c r="F906" s="242"/>
      <c r="G906" s="244"/>
      <c r="H906" s="244"/>
      <c r="I906" s="244"/>
      <c r="J906" s="245"/>
      <c r="K906" s="244"/>
      <c r="L906" s="244"/>
      <c r="M906" s="244"/>
      <c r="N906" s="244"/>
      <c r="O906" s="244"/>
      <c r="P906" s="244"/>
      <c r="Q906" s="244"/>
      <c r="R906" s="244"/>
      <c r="S906" s="244"/>
      <c r="T906" s="246"/>
      <c r="U906" s="246"/>
      <c r="V906" s="244"/>
      <c r="W906" s="247"/>
      <c r="X906" s="248"/>
      <c r="Y906" s="244"/>
      <c r="Z906" s="244"/>
      <c r="AA906" s="244"/>
      <c r="AB906" s="244"/>
      <c r="AC906" s="249"/>
      <c r="AD906" s="249"/>
      <c r="AE906" s="244"/>
      <c r="AF906" s="244"/>
      <c r="AG906" s="244"/>
      <c r="AH906" s="244"/>
      <c r="AI906" s="244"/>
      <c r="AJ906" s="244"/>
      <c r="AK906" s="250"/>
      <c r="AL906" s="244"/>
      <c r="AM906" s="244"/>
      <c r="AN906" s="244"/>
      <c r="AO906" s="251"/>
      <c r="AP906" s="244"/>
      <c r="AQ906" s="244"/>
      <c r="AR906" s="244"/>
      <c r="AS906" s="244"/>
      <c r="AT906" s="252"/>
      <c r="AU906" s="244"/>
      <c r="AV906" s="244"/>
      <c r="AW906" s="244"/>
      <c r="AX906" s="25"/>
      <c r="AY906" s="244"/>
      <c r="AZ906" s="244"/>
      <c r="BA906" s="244"/>
      <c r="BB906" s="244"/>
      <c r="BC906" s="244"/>
      <c r="BD906" s="244"/>
      <c r="BE906" s="244"/>
      <c r="BF906" s="244"/>
      <c r="BG906" s="244"/>
      <c r="BH906" s="244"/>
      <c r="BI906" s="244"/>
      <c r="BJ906" s="242"/>
      <c r="BK906" s="242"/>
      <c r="BL906" s="244"/>
      <c r="BM906" s="244"/>
      <c r="BN906" s="244"/>
      <c r="BO906" s="244"/>
      <c r="BP906" s="244"/>
      <c r="BQ906" s="244"/>
      <c r="BR906" s="244"/>
      <c r="BS906" s="244"/>
      <c r="BT906" s="244"/>
      <c r="BU906" s="242"/>
      <c r="BV906" s="244"/>
    </row>
    <row r="907" customFormat="false" ht="13.8" hidden="false" customHeight="false" outlineLevel="0" collapsed="false">
      <c r="A907" s="241"/>
      <c r="B907" s="242"/>
      <c r="C907" s="242"/>
      <c r="D907" s="242"/>
      <c r="E907" s="242"/>
      <c r="F907" s="242"/>
      <c r="G907" s="244"/>
      <c r="H907" s="244"/>
      <c r="I907" s="244"/>
      <c r="J907" s="245"/>
      <c r="K907" s="244"/>
      <c r="L907" s="244"/>
      <c r="M907" s="244"/>
      <c r="N907" s="244"/>
      <c r="O907" s="244"/>
      <c r="P907" s="244"/>
      <c r="Q907" s="244"/>
      <c r="R907" s="244"/>
      <c r="S907" s="244"/>
      <c r="T907" s="246"/>
      <c r="U907" s="246"/>
      <c r="V907" s="244"/>
      <c r="W907" s="247"/>
      <c r="X907" s="248"/>
      <c r="Y907" s="244"/>
      <c r="Z907" s="244"/>
      <c r="AA907" s="244"/>
      <c r="AB907" s="244"/>
      <c r="AC907" s="249"/>
      <c r="AD907" s="249"/>
      <c r="AE907" s="244"/>
      <c r="AF907" s="244"/>
      <c r="AG907" s="244"/>
      <c r="AH907" s="244"/>
      <c r="AI907" s="244"/>
      <c r="AJ907" s="244"/>
      <c r="AK907" s="250"/>
      <c r="AL907" s="244"/>
      <c r="AM907" s="244"/>
      <c r="AN907" s="244"/>
      <c r="AO907" s="251"/>
      <c r="AP907" s="244"/>
      <c r="AQ907" s="244"/>
      <c r="AR907" s="244"/>
      <c r="AS907" s="244"/>
      <c r="AT907" s="252"/>
      <c r="AU907" s="244"/>
      <c r="AV907" s="244"/>
      <c r="AW907" s="244"/>
      <c r="AX907" s="25"/>
      <c r="AY907" s="244"/>
      <c r="AZ907" s="244"/>
      <c r="BA907" s="244"/>
      <c r="BB907" s="244"/>
      <c r="BC907" s="244"/>
      <c r="BD907" s="244"/>
      <c r="BE907" s="244"/>
      <c r="BF907" s="244"/>
      <c r="BG907" s="244"/>
      <c r="BH907" s="244"/>
      <c r="BI907" s="244"/>
      <c r="BJ907" s="242"/>
      <c r="BK907" s="242"/>
      <c r="BL907" s="244"/>
      <c r="BM907" s="244"/>
      <c r="BN907" s="244"/>
      <c r="BO907" s="244"/>
      <c r="BP907" s="244"/>
      <c r="BQ907" s="244"/>
      <c r="BR907" s="244"/>
      <c r="BS907" s="244"/>
      <c r="BT907" s="244"/>
      <c r="BU907" s="242"/>
      <c r="BV907" s="244"/>
    </row>
    <row r="908" customFormat="false" ht="13.8" hidden="false" customHeight="false" outlineLevel="0" collapsed="false">
      <c r="A908" s="241"/>
      <c r="B908" s="242"/>
      <c r="C908" s="242"/>
      <c r="D908" s="242"/>
      <c r="E908" s="242"/>
      <c r="F908" s="242"/>
      <c r="G908" s="244"/>
      <c r="H908" s="244"/>
      <c r="I908" s="244"/>
      <c r="J908" s="245"/>
      <c r="K908" s="244"/>
      <c r="L908" s="244"/>
      <c r="M908" s="244"/>
      <c r="N908" s="244"/>
      <c r="O908" s="244"/>
      <c r="P908" s="244"/>
      <c r="Q908" s="244"/>
      <c r="R908" s="244"/>
      <c r="S908" s="244"/>
      <c r="T908" s="246"/>
      <c r="U908" s="246"/>
      <c r="V908" s="244"/>
      <c r="W908" s="247"/>
      <c r="X908" s="248"/>
      <c r="Y908" s="244"/>
      <c r="Z908" s="244"/>
      <c r="AA908" s="244"/>
      <c r="AB908" s="244"/>
      <c r="AC908" s="249"/>
      <c r="AD908" s="249"/>
      <c r="AE908" s="244"/>
      <c r="AF908" s="244"/>
      <c r="AG908" s="244"/>
      <c r="AH908" s="244"/>
      <c r="AI908" s="244"/>
      <c r="AJ908" s="244"/>
      <c r="AK908" s="250"/>
      <c r="AL908" s="244"/>
      <c r="AM908" s="244"/>
      <c r="AN908" s="244"/>
      <c r="AO908" s="251"/>
      <c r="AP908" s="244"/>
      <c r="AQ908" s="244"/>
      <c r="AR908" s="244"/>
      <c r="AS908" s="244"/>
      <c r="AT908" s="252"/>
      <c r="AU908" s="244"/>
      <c r="AV908" s="244"/>
      <c r="AW908" s="244"/>
      <c r="AX908" s="25"/>
      <c r="AY908" s="244"/>
      <c r="AZ908" s="244"/>
      <c r="BA908" s="244"/>
      <c r="BB908" s="244"/>
      <c r="BC908" s="244"/>
      <c r="BD908" s="244"/>
      <c r="BE908" s="244"/>
      <c r="BF908" s="244"/>
      <c r="BG908" s="244"/>
      <c r="BH908" s="244"/>
      <c r="BI908" s="244"/>
      <c r="BJ908" s="242"/>
      <c r="BK908" s="242"/>
      <c r="BL908" s="244"/>
      <c r="BM908" s="244"/>
      <c r="BN908" s="244"/>
      <c r="BO908" s="244"/>
      <c r="BP908" s="244"/>
      <c r="BQ908" s="244"/>
      <c r="BR908" s="244"/>
      <c r="BS908" s="244"/>
      <c r="BT908" s="244"/>
      <c r="BU908" s="242"/>
      <c r="BV908" s="244"/>
    </row>
    <row r="909" customFormat="false" ht="13.8" hidden="false" customHeight="false" outlineLevel="0" collapsed="false">
      <c r="A909" s="241"/>
      <c r="B909" s="242"/>
      <c r="C909" s="242"/>
      <c r="D909" s="242"/>
      <c r="E909" s="242"/>
      <c r="F909" s="242"/>
      <c r="G909" s="244"/>
      <c r="H909" s="244"/>
      <c r="I909" s="244"/>
      <c r="J909" s="245"/>
      <c r="K909" s="244"/>
      <c r="L909" s="244"/>
      <c r="M909" s="244"/>
      <c r="N909" s="244"/>
      <c r="O909" s="244"/>
      <c r="P909" s="244"/>
      <c r="Q909" s="244"/>
      <c r="R909" s="244"/>
      <c r="S909" s="244"/>
      <c r="T909" s="246"/>
      <c r="U909" s="246"/>
      <c r="V909" s="244"/>
      <c r="W909" s="247"/>
      <c r="X909" s="248"/>
      <c r="Y909" s="244"/>
      <c r="Z909" s="244"/>
      <c r="AA909" s="244"/>
      <c r="AB909" s="244"/>
      <c r="AC909" s="249"/>
      <c r="AD909" s="249"/>
      <c r="AE909" s="244"/>
      <c r="AF909" s="244"/>
      <c r="AG909" s="244"/>
      <c r="AH909" s="244"/>
      <c r="AI909" s="244"/>
      <c r="AJ909" s="244"/>
      <c r="AK909" s="250"/>
      <c r="AL909" s="244"/>
      <c r="AM909" s="244"/>
      <c r="AN909" s="244"/>
      <c r="AO909" s="251"/>
      <c r="AP909" s="244"/>
      <c r="AQ909" s="244"/>
      <c r="AR909" s="244"/>
      <c r="AS909" s="244"/>
      <c r="AT909" s="252"/>
      <c r="AU909" s="244"/>
      <c r="AV909" s="244"/>
      <c r="AW909" s="244"/>
      <c r="AX909" s="25"/>
      <c r="AY909" s="244"/>
      <c r="AZ909" s="244"/>
      <c r="BA909" s="244"/>
      <c r="BB909" s="244"/>
      <c r="BC909" s="244"/>
      <c r="BD909" s="244"/>
      <c r="BE909" s="244"/>
      <c r="BF909" s="244"/>
      <c r="BG909" s="244"/>
      <c r="BH909" s="244"/>
      <c r="BI909" s="244"/>
      <c r="BJ909" s="242"/>
      <c r="BK909" s="242"/>
      <c r="BL909" s="244"/>
      <c r="BM909" s="244"/>
      <c r="BN909" s="244"/>
      <c r="BO909" s="244"/>
      <c r="BP909" s="244"/>
      <c r="BQ909" s="244"/>
      <c r="BR909" s="244"/>
      <c r="BS909" s="244"/>
      <c r="BT909" s="244"/>
      <c r="BU909" s="242"/>
      <c r="BV909" s="244"/>
    </row>
    <row r="910" customFormat="false" ht="13.8" hidden="false" customHeight="false" outlineLevel="0" collapsed="false">
      <c r="A910" s="241"/>
      <c r="B910" s="242"/>
      <c r="C910" s="242"/>
      <c r="D910" s="242"/>
      <c r="E910" s="242"/>
      <c r="F910" s="242"/>
      <c r="G910" s="244"/>
      <c r="H910" s="244"/>
      <c r="I910" s="244"/>
      <c r="J910" s="245"/>
      <c r="K910" s="244"/>
      <c r="L910" s="244"/>
      <c r="M910" s="244"/>
      <c r="N910" s="244"/>
      <c r="O910" s="244"/>
      <c r="P910" s="244"/>
      <c r="Q910" s="244"/>
      <c r="R910" s="244"/>
      <c r="S910" s="244"/>
      <c r="T910" s="246"/>
      <c r="U910" s="246"/>
      <c r="V910" s="244"/>
      <c r="W910" s="247"/>
      <c r="X910" s="248"/>
      <c r="Y910" s="244"/>
      <c r="Z910" s="244"/>
      <c r="AA910" s="244"/>
      <c r="AB910" s="244"/>
      <c r="AC910" s="249"/>
      <c r="AD910" s="249"/>
      <c r="AE910" s="244"/>
      <c r="AF910" s="244"/>
      <c r="AG910" s="244"/>
      <c r="AH910" s="244"/>
      <c r="AI910" s="244"/>
      <c r="AJ910" s="244"/>
      <c r="AK910" s="250"/>
      <c r="AL910" s="244"/>
      <c r="AM910" s="244"/>
      <c r="AN910" s="244"/>
      <c r="AO910" s="251"/>
      <c r="AP910" s="244"/>
      <c r="AQ910" s="244"/>
      <c r="AR910" s="244"/>
      <c r="AS910" s="244"/>
      <c r="AT910" s="252"/>
      <c r="AU910" s="244"/>
      <c r="AV910" s="244"/>
      <c r="AW910" s="244"/>
      <c r="AX910" s="25"/>
      <c r="AY910" s="244"/>
      <c r="AZ910" s="244"/>
      <c r="BA910" s="244"/>
      <c r="BB910" s="244"/>
      <c r="BC910" s="244"/>
      <c r="BD910" s="244"/>
      <c r="BE910" s="244"/>
      <c r="BF910" s="244"/>
      <c r="BG910" s="244"/>
      <c r="BH910" s="244"/>
      <c r="BI910" s="244"/>
      <c r="BJ910" s="242"/>
      <c r="BK910" s="242"/>
      <c r="BL910" s="244"/>
      <c r="BM910" s="244"/>
      <c r="BN910" s="244"/>
      <c r="BO910" s="244"/>
      <c r="BP910" s="244"/>
      <c r="BQ910" s="244"/>
      <c r="BR910" s="244"/>
      <c r="BS910" s="244"/>
      <c r="BT910" s="244"/>
      <c r="BU910" s="242"/>
      <c r="BV910" s="244"/>
    </row>
    <row r="911" customFormat="false" ht="13.8" hidden="false" customHeight="false" outlineLevel="0" collapsed="false">
      <c r="A911" s="241"/>
      <c r="B911" s="242"/>
      <c r="C911" s="242"/>
      <c r="D911" s="242"/>
      <c r="E911" s="242"/>
      <c r="F911" s="242"/>
      <c r="G911" s="244"/>
      <c r="H911" s="244"/>
      <c r="I911" s="244"/>
      <c r="J911" s="245"/>
      <c r="K911" s="244"/>
      <c r="L911" s="244"/>
      <c r="M911" s="244"/>
      <c r="N911" s="244"/>
      <c r="O911" s="244"/>
      <c r="P911" s="244"/>
      <c r="Q911" s="244"/>
      <c r="R911" s="244"/>
      <c r="S911" s="244"/>
      <c r="T911" s="246"/>
      <c r="U911" s="246"/>
      <c r="V911" s="244"/>
      <c r="W911" s="247"/>
      <c r="X911" s="248"/>
      <c r="Y911" s="244"/>
      <c r="Z911" s="244"/>
      <c r="AA911" s="244"/>
      <c r="AB911" s="244"/>
      <c r="AC911" s="249"/>
      <c r="AD911" s="249"/>
      <c r="AE911" s="244"/>
      <c r="AF911" s="244"/>
      <c r="AG911" s="244"/>
      <c r="AH911" s="244"/>
      <c r="AI911" s="244"/>
      <c r="AJ911" s="244"/>
      <c r="AK911" s="250"/>
      <c r="AL911" s="244"/>
      <c r="AM911" s="244"/>
      <c r="AN911" s="244"/>
      <c r="AO911" s="251"/>
      <c r="AP911" s="244"/>
      <c r="AQ911" s="244"/>
      <c r="AR911" s="244"/>
      <c r="AS911" s="244"/>
      <c r="AT911" s="252"/>
      <c r="AU911" s="244"/>
      <c r="AV911" s="244"/>
      <c r="AW911" s="244"/>
      <c r="AX911" s="25"/>
      <c r="AY911" s="244"/>
      <c r="AZ911" s="244"/>
      <c r="BA911" s="244"/>
      <c r="BB911" s="244"/>
      <c r="BC911" s="244"/>
      <c r="BD911" s="244"/>
      <c r="BE911" s="244"/>
      <c r="BF911" s="244"/>
      <c r="BG911" s="244"/>
      <c r="BH911" s="244"/>
      <c r="BI911" s="244"/>
      <c r="BJ911" s="242"/>
      <c r="BK911" s="242"/>
      <c r="BL911" s="244"/>
      <c r="BM911" s="244"/>
      <c r="BN911" s="244"/>
      <c r="BO911" s="244"/>
      <c r="BP911" s="244"/>
      <c r="BQ911" s="244"/>
      <c r="BR911" s="244"/>
      <c r="BS911" s="244"/>
      <c r="BT911" s="244"/>
      <c r="BU911" s="242"/>
      <c r="BV911" s="244"/>
    </row>
    <row r="912" customFormat="false" ht="13.8" hidden="false" customHeight="false" outlineLevel="0" collapsed="false">
      <c r="A912" s="241"/>
      <c r="B912" s="242"/>
      <c r="C912" s="242"/>
      <c r="D912" s="242"/>
      <c r="E912" s="242"/>
      <c r="F912" s="242"/>
      <c r="G912" s="244"/>
      <c r="H912" s="244"/>
      <c r="I912" s="244"/>
      <c r="J912" s="245"/>
      <c r="K912" s="244"/>
      <c r="L912" s="244"/>
      <c r="M912" s="244"/>
      <c r="N912" s="244"/>
      <c r="O912" s="244"/>
      <c r="P912" s="244"/>
      <c r="Q912" s="244"/>
      <c r="R912" s="244"/>
      <c r="S912" s="244"/>
      <c r="T912" s="246"/>
      <c r="U912" s="246"/>
      <c r="V912" s="244"/>
      <c r="W912" s="247"/>
      <c r="X912" s="248"/>
      <c r="Y912" s="244"/>
      <c r="Z912" s="244"/>
      <c r="AA912" s="244"/>
      <c r="AB912" s="244"/>
      <c r="AC912" s="249"/>
      <c r="AD912" s="249"/>
      <c r="AE912" s="244"/>
      <c r="AF912" s="244"/>
      <c r="AG912" s="244"/>
      <c r="AH912" s="244"/>
      <c r="AI912" s="244"/>
      <c r="AJ912" s="244"/>
      <c r="AK912" s="250"/>
      <c r="AL912" s="244"/>
      <c r="AM912" s="244"/>
      <c r="AN912" s="244"/>
      <c r="AO912" s="251"/>
      <c r="AP912" s="244"/>
      <c r="AQ912" s="244"/>
      <c r="AR912" s="244"/>
      <c r="AS912" s="244"/>
      <c r="AT912" s="252"/>
      <c r="AU912" s="244"/>
      <c r="AV912" s="244"/>
      <c r="AW912" s="244"/>
      <c r="AX912" s="25"/>
      <c r="AY912" s="244"/>
      <c r="AZ912" s="244"/>
      <c r="BA912" s="244"/>
      <c r="BB912" s="244"/>
      <c r="BC912" s="244"/>
      <c r="BD912" s="244"/>
      <c r="BE912" s="244"/>
      <c r="BF912" s="244"/>
      <c r="BG912" s="244"/>
      <c r="BH912" s="244"/>
      <c r="BI912" s="244"/>
      <c r="BJ912" s="242"/>
      <c r="BK912" s="242"/>
      <c r="BL912" s="244"/>
      <c r="BM912" s="244"/>
      <c r="BN912" s="244"/>
      <c r="BO912" s="244"/>
      <c r="BP912" s="244"/>
      <c r="BQ912" s="244"/>
      <c r="BR912" s="244"/>
      <c r="BS912" s="244"/>
      <c r="BT912" s="244"/>
      <c r="BU912" s="242"/>
      <c r="BV912" s="244"/>
    </row>
    <row r="913" customFormat="false" ht="13.8" hidden="false" customHeight="false" outlineLevel="0" collapsed="false">
      <c r="A913" s="241"/>
      <c r="B913" s="242"/>
      <c r="C913" s="242"/>
      <c r="D913" s="242"/>
      <c r="E913" s="242"/>
      <c r="F913" s="242"/>
      <c r="G913" s="244"/>
      <c r="H913" s="244"/>
      <c r="I913" s="244"/>
      <c r="J913" s="245"/>
      <c r="K913" s="244"/>
      <c r="L913" s="244"/>
      <c r="M913" s="244"/>
      <c r="N913" s="244"/>
      <c r="O913" s="244"/>
      <c r="P913" s="244"/>
      <c r="Q913" s="244"/>
      <c r="R913" s="244"/>
      <c r="S913" s="244"/>
      <c r="T913" s="246"/>
      <c r="U913" s="246"/>
      <c r="V913" s="244"/>
      <c r="W913" s="247"/>
      <c r="X913" s="248"/>
      <c r="Y913" s="244"/>
      <c r="Z913" s="244"/>
      <c r="AA913" s="244"/>
      <c r="AB913" s="244"/>
      <c r="AC913" s="249"/>
      <c r="AD913" s="249"/>
      <c r="AE913" s="244"/>
      <c r="AF913" s="244"/>
      <c r="AG913" s="244"/>
      <c r="AH913" s="244"/>
      <c r="AI913" s="244"/>
      <c r="AJ913" s="244"/>
      <c r="AK913" s="250"/>
      <c r="AL913" s="244"/>
      <c r="AM913" s="244"/>
      <c r="AN913" s="244"/>
      <c r="AO913" s="251"/>
      <c r="AP913" s="244"/>
      <c r="AQ913" s="244"/>
      <c r="AR913" s="244"/>
      <c r="AS913" s="244"/>
      <c r="AT913" s="252"/>
      <c r="AU913" s="244"/>
      <c r="AV913" s="244"/>
      <c r="AW913" s="244"/>
      <c r="AX913" s="25"/>
      <c r="AY913" s="244"/>
      <c r="AZ913" s="244"/>
      <c r="BA913" s="244"/>
      <c r="BB913" s="244"/>
      <c r="BC913" s="244"/>
      <c r="BD913" s="244"/>
      <c r="BE913" s="244"/>
      <c r="BF913" s="244"/>
      <c r="BG913" s="244"/>
      <c r="BH913" s="244"/>
      <c r="BI913" s="244"/>
      <c r="BJ913" s="242"/>
      <c r="BK913" s="242"/>
      <c r="BL913" s="244"/>
      <c r="BM913" s="244"/>
      <c r="BN913" s="244"/>
      <c r="BO913" s="244"/>
      <c r="BP913" s="244"/>
      <c r="BQ913" s="244"/>
      <c r="BR913" s="244"/>
      <c r="BS913" s="244"/>
      <c r="BT913" s="244"/>
      <c r="BU913" s="242"/>
      <c r="BV913" s="244"/>
    </row>
    <row r="914" customFormat="false" ht="13.8" hidden="false" customHeight="false" outlineLevel="0" collapsed="false">
      <c r="A914" s="241"/>
      <c r="B914" s="242"/>
      <c r="C914" s="242"/>
      <c r="D914" s="242"/>
      <c r="E914" s="242"/>
      <c r="F914" s="242"/>
      <c r="G914" s="244"/>
      <c r="H914" s="244"/>
      <c r="I914" s="244"/>
      <c r="J914" s="245"/>
      <c r="K914" s="244"/>
      <c r="L914" s="244"/>
      <c r="M914" s="244"/>
      <c r="N914" s="244"/>
      <c r="O914" s="244"/>
      <c r="P914" s="244"/>
      <c r="Q914" s="244"/>
      <c r="R914" s="244"/>
      <c r="S914" s="244"/>
      <c r="T914" s="246"/>
      <c r="U914" s="246"/>
      <c r="V914" s="244"/>
      <c r="W914" s="247"/>
      <c r="X914" s="248"/>
      <c r="Y914" s="244"/>
      <c r="Z914" s="244"/>
      <c r="AA914" s="244"/>
      <c r="AB914" s="244"/>
      <c r="AC914" s="249"/>
      <c r="AD914" s="249"/>
      <c r="AE914" s="244"/>
      <c r="AF914" s="244"/>
      <c r="AG914" s="244"/>
      <c r="AH914" s="244"/>
      <c r="AI914" s="244"/>
      <c r="AJ914" s="244"/>
      <c r="AK914" s="250"/>
      <c r="AL914" s="244"/>
      <c r="AM914" s="244"/>
      <c r="AN914" s="244"/>
      <c r="AO914" s="251"/>
      <c r="AP914" s="244"/>
      <c r="AQ914" s="244"/>
      <c r="AR914" s="244"/>
      <c r="AS914" s="244"/>
      <c r="AT914" s="252"/>
      <c r="AU914" s="244"/>
      <c r="AV914" s="244"/>
      <c r="AW914" s="244"/>
      <c r="AX914" s="25"/>
      <c r="AY914" s="244"/>
      <c r="AZ914" s="244"/>
      <c r="BA914" s="244"/>
      <c r="BB914" s="244"/>
      <c r="BC914" s="244"/>
      <c r="BD914" s="244"/>
      <c r="BE914" s="244"/>
      <c r="BF914" s="244"/>
      <c r="BG914" s="244"/>
      <c r="BH914" s="244"/>
      <c r="BI914" s="244"/>
      <c r="BJ914" s="242"/>
      <c r="BK914" s="242"/>
      <c r="BL914" s="244"/>
      <c r="BM914" s="244"/>
      <c r="BN914" s="244"/>
      <c r="BO914" s="244"/>
      <c r="BP914" s="244"/>
      <c r="BQ914" s="244"/>
      <c r="BR914" s="244"/>
      <c r="BS914" s="244"/>
      <c r="BT914" s="244"/>
      <c r="BU914" s="242"/>
      <c r="BV914" s="244"/>
    </row>
    <row r="915" customFormat="false" ht="13.8" hidden="false" customHeight="false" outlineLevel="0" collapsed="false">
      <c r="A915" s="241"/>
      <c r="B915" s="242"/>
      <c r="C915" s="242"/>
      <c r="D915" s="242"/>
      <c r="E915" s="242"/>
      <c r="F915" s="242"/>
      <c r="G915" s="244"/>
      <c r="H915" s="244"/>
      <c r="I915" s="244"/>
      <c r="J915" s="245"/>
      <c r="K915" s="244"/>
      <c r="L915" s="244"/>
      <c r="M915" s="244"/>
      <c r="N915" s="244"/>
      <c r="O915" s="244"/>
      <c r="P915" s="244"/>
      <c r="Q915" s="244"/>
      <c r="R915" s="244"/>
      <c r="S915" s="244"/>
      <c r="T915" s="246"/>
      <c r="U915" s="246"/>
      <c r="V915" s="244"/>
      <c r="W915" s="247"/>
      <c r="X915" s="248"/>
      <c r="Y915" s="244"/>
      <c r="Z915" s="244"/>
      <c r="AA915" s="244"/>
      <c r="AB915" s="244"/>
      <c r="AC915" s="249"/>
      <c r="AD915" s="249"/>
      <c r="AE915" s="244"/>
      <c r="AF915" s="244"/>
      <c r="AG915" s="244"/>
      <c r="AH915" s="244"/>
      <c r="AI915" s="244"/>
      <c r="AJ915" s="244"/>
      <c r="AK915" s="250"/>
      <c r="AL915" s="244"/>
      <c r="AM915" s="244"/>
      <c r="AN915" s="244"/>
      <c r="AO915" s="251"/>
      <c r="AP915" s="244"/>
      <c r="AQ915" s="244"/>
      <c r="AR915" s="244"/>
      <c r="AS915" s="244"/>
      <c r="AT915" s="252"/>
      <c r="AU915" s="244"/>
      <c r="AV915" s="244"/>
      <c r="AW915" s="244"/>
      <c r="AX915" s="25"/>
      <c r="AY915" s="244"/>
      <c r="AZ915" s="244"/>
      <c r="BA915" s="244"/>
      <c r="BB915" s="244"/>
      <c r="BC915" s="244"/>
      <c r="BD915" s="244"/>
      <c r="BE915" s="244"/>
      <c r="BF915" s="244"/>
      <c r="BG915" s="244"/>
      <c r="BH915" s="244"/>
      <c r="BI915" s="244"/>
      <c r="BJ915" s="242"/>
      <c r="BK915" s="242"/>
      <c r="BL915" s="244"/>
      <c r="BM915" s="244"/>
      <c r="BN915" s="244"/>
      <c r="BO915" s="244"/>
      <c r="BP915" s="244"/>
      <c r="BQ915" s="244"/>
      <c r="BR915" s="244"/>
      <c r="BS915" s="244"/>
      <c r="BT915" s="244"/>
      <c r="BU915" s="242"/>
      <c r="BV915" s="244"/>
    </row>
    <row r="916" customFormat="false" ht="13.8" hidden="false" customHeight="false" outlineLevel="0" collapsed="false">
      <c r="A916" s="241"/>
      <c r="B916" s="242"/>
      <c r="C916" s="242"/>
      <c r="D916" s="242"/>
      <c r="E916" s="242"/>
      <c r="F916" s="242"/>
      <c r="G916" s="244"/>
      <c r="H916" s="244"/>
      <c r="I916" s="244"/>
      <c r="J916" s="245"/>
      <c r="K916" s="244"/>
      <c r="L916" s="244"/>
      <c r="M916" s="244"/>
      <c r="N916" s="244"/>
      <c r="O916" s="244"/>
      <c r="P916" s="244"/>
      <c r="Q916" s="244"/>
      <c r="R916" s="244"/>
      <c r="S916" s="244"/>
      <c r="T916" s="246"/>
      <c r="U916" s="246"/>
      <c r="V916" s="244"/>
      <c r="W916" s="247"/>
      <c r="X916" s="248"/>
      <c r="Y916" s="244"/>
      <c r="Z916" s="244"/>
      <c r="AA916" s="244"/>
      <c r="AB916" s="244"/>
      <c r="AC916" s="249"/>
      <c r="AD916" s="249"/>
      <c r="AE916" s="244"/>
      <c r="AF916" s="244"/>
      <c r="AG916" s="244"/>
      <c r="AH916" s="244"/>
      <c r="AI916" s="244"/>
      <c r="AJ916" s="244"/>
      <c r="AK916" s="250"/>
      <c r="AL916" s="244"/>
      <c r="AM916" s="244"/>
      <c r="AN916" s="244"/>
      <c r="AO916" s="251"/>
      <c r="AP916" s="244"/>
      <c r="AQ916" s="244"/>
      <c r="AR916" s="244"/>
      <c r="AS916" s="244"/>
      <c r="AT916" s="252"/>
      <c r="AU916" s="244"/>
      <c r="AV916" s="244"/>
      <c r="AW916" s="244"/>
      <c r="AX916" s="25"/>
      <c r="AY916" s="244"/>
      <c r="AZ916" s="244"/>
      <c r="BA916" s="244"/>
      <c r="BB916" s="244"/>
      <c r="BC916" s="244"/>
      <c r="BD916" s="244"/>
      <c r="BE916" s="244"/>
      <c r="BF916" s="244"/>
      <c r="BG916" s="244"/>
      <c r="BH916" s="244"/>
      <c r="BI916" s="244"/>
      <c r="BJ916" s="242"/>
      <c r="BK916" s="242"/>
      <c r="BL916" s="244"/>
      <c r="BM916" s="244"/>
      <c r="BN916" s="244"/>
      <c r="BO916" s="244"/>
      <c r="BP916" s="244"/>
      <c r="BQ916" s="244"/>
      <c r="BR916" s="244"/>
      <c r="BS916" s="244"/>
      <c r="BT916" s="244"/>
      <c r="BU916" s="242"/>
      <c r="BV916" s="244"/>
    </row>
    <row r="917" customFormat="false" ht="13.8" hidden="false" customHeight="false" outlineLevel="0" collapsed="false">
      <c r="A917" s="241"/>
      <c r="B917" s="242"/>
      <c r="C917" s="242"/>
      <c r="D917" s="242"/>
      <c r="E917" s="242"/>
      <c r="F917" s="242"/>
      <c r="G917" s="244"/>
      <c r="H917" s="244"/>
      <c r="I917" s="244"/>
      <c r="J917" s="245"/>
      <c r="K917" s="244"/>
      <c r="L917" s="244"/>
      <c r="M917" s="244"/>
      <c r="N917" s="244"/>
      <c r="O917" s="244"/>
      <c r="P917" s="244"/>
      <c r="Q917" s="244"/>
      <c r="R917" s="244"/>
      <c r="S917" s="244"/>
      <c r="T917" s="246"/>
      <c r="U917" s="246"/>
      <c r="V917" s="244"/>
      <c r="W917" s="247"/>
      <c r="X917" s="248"/>
      <c r="Y917" s="244"/>
      <c r="Z917" s="244"/>
      <c r="AA917" s="244"/>
      <c r="AB917" s="244"/>
      <c r="AC917" s="249"/>
      <c r="AD917" s="249"/>
      <c r="AE917" s="244"/>
      <c r="AF917" s="244"/>
      <c r="AG917" s="244"/>
      <c r="AH917" s="244"/>
      <c r="AI917" s="244"/>
      <c r="AJ917" s="244"/>
      <c r="AK917" s="250"/>
      <c r="AL917" s="244"/>
      <c r="AM917" s="244"/>
      <c r="AN917" s="244"/>
      <c r="AO917" s="251"/>
      <c r="AP917" s="244"/>
      <c r="AQ917" s="244"/>
      <c r="AR917" s="244"/>
      <c r="AS917" s="244"/>
      <c r="AT917" s="252"/>
      <c r="AU917" s="244"/>
      <c r="AV917" s="244"/>
      <c r="AW917" s="244"/>
      <c r="AX917" s="25"/>
      <c r="AY917" s="244"/>
      <c r="AZ917" s="244"/>
      <c r="BA917" s="244"/>
      <c r="BB917" s="244"/>
      <c r="BC917" s="244"/>
      <c r="BD917" s="244"/>
      <c r="BE917" s="244"/>
      <c r="BF917" s="244"/>
      <c r="BG917" s="244"/>
      <c r="BH917" s="244"/>
      <c r="BI917" s="244"/>
      <c r="BJ917" s="242"/>
      <c r="BK917" s="242"/>
      <c r="BL917" s="244"/>
      <c r="BM917" s="244"/>
      <c r="BN917" s="244"/>
      <c r="BO917" s="244"/>
      <c r="BP917" s="244"/>
      <c r="BQ917" s="244"/>
      <c r="BR917" s="244"/>
      <c r="BS917" s="244"/>
      <c r="BT917" s="244"/>
      <c r="BU917" s="242"/>
      <c r="BV917" s="244"/>
    </row>
    <row r="918" customFormat="false" ht="13.8" hidden="false" customHeight="false" outlineLevel="0" collapsed="false">
      <c r="A918" s="241"/>
      <c r="B918" s="242"/>
      <c r="C918" s="242"/>
      <c r="D918" s="242"/>
      <c r="E918" s="242"/>
      <c r="F918" s="242"/>
      <c r="G918" s="244"/>
      <c r="H918" s="244"/>
      <c r="I918" s="244"/>
      <c r="J918" s="245"/>
      <c r="K918" s="244"/>
      <c r="L918" s="244"/>
      <c r="M918" s="244"/>
      <c r="N918" s="244"/>
      <c r="O918" s="244"/>
      <c r="P918" s="244"/>
      <c r="Q918" s="244"/>
      <c r="R918" s="244"/>
      <c r="S918" s="244"/>
      <c r="T918" s="246"/>
      <c r="U918" s="246"/>
      <c r="V918" s="244"/>
      <c r="W918" s="247"/>
      <c r="X918" s="248"/>
      <c r="Y918" s="244"/>
      <c r="Z918" s="244"/>
      <c r="AA918" s="244"/>
      <c r="AB918" s="244"/>
      <c r="AC918" s="249"/>
      <c r="AD918" s="249"/>
      <c r="AE918" s="244"/>
      <c r="AF918" s="244"/>
      <c r="AG918" s="244"/>
      <c r="AH918" s="244"/>
      <c r="AI918" s="244"/>
      <c r="AJ918" s="244"/>
      <c r="AK918" s="250"/>
      <c r="AL918" s="244"/>
      <c r="AM918" s="244"/>
      <c r="AN918" s="244"/>
      <c r="AO918" s="251"/>
      <c r="AP918" s="244"/>
      <c r="AQ918" s="244"/>
      <c r="AR918" s="244"/>
      <c r="AS918" s="244"/>
      <c r="AT918" s="252"/>
      <c r="AU918" s="244"/>
      <c r="AV918" s="244"/>
      <c r="AW918" s="244"/>
      <c r="AX918" s="25"/>
      <c r="AY918" s="244"/>
      <c r="AZ918" s="244"/>
      <c r="BA918" s="244"/>
      <c r="BB918" s="244"/>
      <c r="BC918" s="244"/>
      <c r="BD918" s="244"/>
      <c r="BE918" s="244"/>
      <c r="BF918" s="244"/>
      <c r="BG918" s="244"/>
      <c r="BH918" s="244"/>
      <c r="BI918" s="244"/>
      <c r="BJ918" s="242"/>
      <c r="BK918" s="242"/>
      <c r="BL918" s="244"/>
      <c r="BM918" s="244"/>
      <c r="BN918" s="244"/>
      <c r="BO918" s="244"/>
      <c r="BP918" s="244"/>
      <c r="BQ918" s="244"/>
      <c r="BR918" s="244"/>
      <c r="BS918" s="244"/>
      <c r="BT918" s="244"/>
      <c r="BU918" s="242"/>
      <c r="BV918" s="244"/>
    </row>
    <row r="919" customFormat="false" ht="13.8" hidden="false" customHeight="false" outlineLevel="0" collapsed="false">
      <c r="A919" s="241"/>
      <c r="B919" s="242"/>
      <c r="C919" s="242"/>
      <c r="D919" s="242"/>
      <c r="E919" s="242"/>
      <c r="F919" s="242"/>
      <c r="G919" s="244"/>
      <c r="H919" s="244"/>
      <c r="I919" s="244"/>
      <c r="J919" s="245"/>
      <c r="K919" s="244"/>
      <c r="L919" s="244"/>
      <c r="M919" s="244"/>
      <c r="N919" s="244"/>
      <c r="O919" s="244"/>
      <c r="P919" s="244"/>
      <c r="Q919" s="244"/>
      <c r="R919" s="244"/>
      <c r="S919" s="244"/>
      <c r="T919" s="246"/>
      <c r="U919" s="246"/>
      <c r="V919" s="244"/>
      <c r="W919" s="247"/>
      <c r="X919" s="248"/>
      <c r="Y919" s="244"/>
      <c r="Z919" s="244"/>
      <c r="AA919" s="244"/>
      <c r="AB919" s="244"/>
      <c r="AC919" s="249"/>
      <c r="AD919" s="249"/>
      <c r="AE919" s="244"/>
      <c r="AF919" s="244"/>
      <c r="AG919" s="244"/>
      <c r="AH919" s="244"/>
      <c r="AI919" s="244"/>
      <c r="AJ919" s="244"/>
      <c r="AK919" s="250"/>
      <c r="AL919" s="244"/>
      <c r="AM919" s="244"/>
      <c r="AN919" s="244"/>
      <c r="AO919" s="251"/>
      <c r="AP919" s="244"/>
      <c r="AQ919" s="244"/>
      <c r="AR919" s="244"/>
      <c r="AS919" s="244"/>
      <c r="AT919" s="252"/>
      <c r="AU919" s="244"/>
      <c r="AV919" s="244"/>
      <c r="AW919" s="244"/>
      <c r="AX919" s="25"/>
      <c r="AY919" s="244"/>
      <c r="AZ919" s="244"/>
      <c r="BA919" s="244"/>
      <c r="BB919" s="244"/>
      <c r="BC919" s="244"/>
      <c r="BD919" s="244"/>
      <c r="BE919" s="244"/>
      <c r="BF919" s="244"/>
      <c r="BG919" s="244"/>
      <c r="BH919" s="244"/>
      <c r="BI919" s="244"/>
      <c r="BJ919" s="242"/>
      <c r="BK919" s="242"/>
      <c r="BL919" s="244"/>
      <c r="BM919" s="244"/>
      <c r="BN919" s="244"/>
      <c r="BO919" s="244"/>
      <c r="BP919" s="244"/>
      <c r="BQ919" s="244"/>
      <c r="BR919" s="244"/>
      <c r="BS919" s="244"/>
      <c r="BT919" s="244"/>
      <c r="BU919" s="242"/>
      <c r="BV919" s="244"/>
    </row>
    <row r="920" customFormat="false" ht="13.8" hidden="false" customHeight="false" outlineLevel="0" collapsed="false">
      <c r="A920" s="241"/>
      <c r="B920" s="242"/>
      <c r="C920" s="242"/>
      <c r="D920" s="242"/>
      <c r="E920" s="242"/>
      <c r="F920" s="242"/>
      <c r="G920" s="244"/>
      <c r="H920" s="244"/>
      <c r="I920" s="244"/>
      <c r="J920" s="245"/>
      <c r="K920" s="244"/>
      <c r="L920" s="244"/>
      <c r="M920" s="244"/>
      <c r="N920" s="244"/>
      <c r="O920" s="244"/>
      <c r="P920" s="244"/>
      <c r="Q920" s="244"/>
      <c r="R920" s="244"/>
      <c r="S920" s="244"/>
      <c r="T920" s="246"/>
      <c r="U920" s="246"/>
      <c r="V920" s="244"/>
      <c r="W920" s="247"/>
      <c r="X920" s="248"/>
      <c r="Y920" s="244"/>
      <c r="Z920" s="244"/>
      <c r="AA920" s="244"/>
      <c r="AB920" s="244"/>
      <c r="AC920" s="249"/>
      <c r="AD920" s="249"/>
      <c r="AE920" s="244"/>
      <c r="AF920" s="244"/>
      <c r="AG920" s="244"/>
      <c r="AH920" s="244"/>
      <c r="AI920" s="244"/>
      <c r="AJ920" s="244"/>
      <c r="AK920" s="250"/>
      <c r="AL920" s="244"/>
      <c r="AM920" s="244"/>
      <c r="AN920" s="244"/>
      <c r="AO920" s="251"/>
      <c r="AP920" s="244"/>
      <c r="AQ920" s="244"/>
      <c r="AR920" s="244"/>
      <c r="AS920" s="244"/>
      <c r="AT920" s="252"/>
      <c r="AU920" s="244"/>
      <c r="AV920" s="244"/>
      <c r="AW920" s="244"/>
      <c r="AX920" s="25"/>
      <c r="AY920" s="244"/>
      <c r="AZ920" s="244"/>
      <c r="BA920" s="244"/>
      <c r="BB920" s="244"/>
      <c r="BC920" s="244"/>
      <c r="BD920" s="244"/>
      <c r="BE920" s="244"/>
      <c r="BF920" s="244"/>
      <c r="BG920" s="244"/>
      <c r="BH920" s="244"/>
      <c r="BI920" s="244"/>
      <c r="BJ920" s="242"/>
      <c r="BK920" s="242"/>
      <c r="BL920" s="244"/>
      <c r="BM920" s="244"/>
      <c r="BN920" s="244"/>
      <c r="BO920" s="244"/>
      <c r="BP920" s="244"/>
      <c r="BQ920" s="244"/>
      <c r="BR920" s="244"/>
      <c r="BS920" s="244"/>
      <c r="BT920" s="244"/>
      <c r="BU920" s="242"/>
      <c r="BV920" s="244"/>
    </row>
    <row r="921" customFormat="false" ht="13.8" hidden="false" customHeight="false" outlineLevel="0" collapsed="false">
      <c r="A921" s="241"/>
      <c r="B921" s="242"/>
      <c r="C921" s="242"/>
      <c r="D921" s="242"/>
      <c r="E921" s="242"/>
      <c r="F921" s="242"/>
      <c r="G921" s="244"/>
      <c r="H921" s="244"/>
      <c r="I921" s="244"/>
      <c r="J921" s="245"/>
      <c r="K921" s="244"/>
      <c r="L921" s="244"/>
      <c r="M921" s="244"/>
      <c r="N921" s="244"/>
      <c r="O921" s="244"/>
      <c r="P921" s="244"/>
      <c r="Q921" s="244"/>
      <c r="R921" s="244"/>
      <c r="S921" s="244"/>
      <c r="T921" s="246"/>
      <c r="U921" s="246"/>
      <c r="V921" s="244"/>
      <c r="W921" s="247"/>
      <c r="X921" s="248"/>
      <c r="Y921" s="244"/>
      <c r="Z921" s="244"/>
      <c r="AA921" s="244"/>
      <c r="AB921" s="244"/>
      <c r="AC921" s="249"/>
      <c r="AD921" s="249"/>
      <c r="AE921" s="244"/>
      <c r="AF921" s="244"/>
      <c r="AG921" s="244"/>
      <c r="AH921" s="244"/>
      <c r="AI921" s="244"/>
      <c r="AJ921" s="244"/>
      <c r="AK921" s="250"/>
      <c r="AL921" s="244"/>
      <c r="AM921" s="244"/>
      <c r="AN921" s="244"/>
      <c r="AO921" s="251"/>
      <c r="AP921" s="244"/>
      <c r="AQ921" s="244"/>
      <c r="AR921" s="244"/>
      <c r="AS921" s="244"/>
      <c r="AT921" s="252"/>
      <c r="AU921" s="244"/>
      <c r="AV921" s="244"/>
      <c r="AW921" s="244"/>
      <c r="AX921" s="25"/>
      <c r="AY921" s="244"/>
      <c r="AZ921" s="244"/>
      <c r="BA921" s="244"/>
      <c r="BB921" s="244"/>
      <c r="BC921" s="244"/>
      <c r="BD921" s="244"/>
      <c r="BE921" s="244"/>
      <c r="BF921" s="244"/>
      <c r="BG921" s="244"/>
      <c r="BH921" s="244"/>
      <c r="BI921" s="244"/>
      <c r="BJ921" s="242"/>
      <c r="BK921" s="242"/>
      <c r="BL921" s="244"/>
      <c r="BM921" s="244"/>
      <c r="BN921" s="244"/>
      <c r="BO921" s="244"/>
      <c r="BP921" s="244"/>
      <c r="BQ921" s="244"/>
      <c r="BR921" s="244"/>
      <c r="BS921" s="244"/>
      <c r="BT921" s="244"/>
      <c r="BU921" s="242"/>
      <c r="BV921" s="244"/>
    </row>
    <row r="922" customFormat="false" ht="13.8" hidden="false" customHeight="false" outlineLevel="0" collapsed="false">
      <c r="A922" s="241"/>
      <c r="B922" s="242"/>
      <c r="C922" s="242"/>
      <c r="D922" s="242"/>
      <c r="E922" s="242"/>
      <c r="F922" s="242"/>
      <c r="G922" s="244"/>
      <c r="H922" s="244"/>
      <c r="I922" s="244"/>
      <c r="J922" s="245"/>
      <c r="K922" s="244"/>
      <c r="L922" s="244"/>
      <c r="M922" s="244"/>
      <c r="N922" s="244"/>
      <c r="O922" s="244"/>
      <c r="P922" s="244"/>
      <c r="Q922" s="244"/>
      <c r="R922" s="244"/>
      <c r="S922" s="244"/>
      <c r="T922" s="246"/>
      <c r="U922" s="246"/>
      <c r="V922" s="244"/>
      <c r="W922" s="247"/>
      <c r="X922" s="248"/>
      <c r="Y922" s="244"/>
      <c r="Z922" s="244"/>
      <c r="AA922" s="244"/>
      <c r="AB922" s="244"/>
      <c r="AC922" s="249"/>
      <c r="AD922" s="249"/>
      <c r="AE922" s="244"/>
      <c r="AF922" s="244"/>
      <c r="AG922" s="244"/>
      <c r="AH922" s="244"/>
      <c r="AI922" s="244"/>
      <c r="AJ922" s="244"/>
      <c r="AK922" s="250"/>
      <c r="AL922" s="244"/>
      <c r="AM922" s="244"/>
      <c r="AN922" s="244"/>
      <c r="AO922" s="251"/>
      <c r="AP922" s="244"/>
      <c r="AQ922" s="244"/>
      <c r="AR922" s="244"/>
      <c r="AS922" s="244"/>
      <c r="AT922" s="252"/>
      <c r="AU922" s="244"/>
      <c r="AV922" s="244"/>
      <c r="AW922" s="244"/>
      <c r="AX922" s="25"/>
      <c r="AY922" s="244"/>
      <c r="AZ922" s="244"/>
      <c r="BA922" s="244"/>
      <c r="BB922" s="244"/>
      <c r="BC922" s="244"/>
      <c r="BD922" s="244"/>
      <c r="BE922" s="244"/>
      <c r="BF922" s="244"/>
      <c r="BG922" s="244"/>
      <c r="BH922" s="244"/>
      <c r="BI922" s="244"/>
      <c r="BJ922" s="242"/>
      <c r="BK922" s="242"/>
      <c r="BL922" s="244"/>
      <c r="BM922" s="244"/>
      <c r="BN922" s="244"/>
      <c r="BO922" s="244"/>
      <c r="BP922" s="244"/>
      <c r="BQ922" s="244"/>
      <c r="BR922" s="244"/>
      <c r="BS922" s="244"/>
      <c r="BT922" s="244"/>
      <c r="BU922" s="242"/>
      <c r="BV922" s="244"/>
    </row>
    <row r="923" customFormat="false" ht="13.8" hidden="false" customHeight="false" outlineLevel="0" collapsed="false">
      <c r="A923" s="241"/>
      <c r="B923" s="242"/>
      <c r="C923" s="242"/>
      <c r="D923" s="242"/>
      <c r="E923" s="242"/>
      <c r="F923" s="242"/>
      <c r="G923" s="244"/>
      <c r="H923" s="244"/>
      <c r="I923" s="244"/>
      <c r="J923" s="245"/>
      <c r="K923" s="244"/>
      <c r="L923" s="244"/>
      <c r="M923" s="244"/>
      <c r="N923" s="244"/>
      <c r="O923" s="244"/>
      <c r="P923" s="244"/>
      <c r="Q923" s="244"/>
      <c r="R923" s="244"/>
      <c r="S923" s="244"/>
      <c r="T923" s="246"/>
      <c r="U923" s="246"/>
      <c r="V923" s="244"/>
      <c r="W923" s="247"/>
      <c r="X923" s="248"/>
      <c r="Y923" s="244"/>
      <c r="Z923" s="244"/>
      <c r="AA923" s="244"/>
      <c r="AB923" s="244"/>
      <c r="AC923" s="249"/>
      <c r="AD923" s="249"/>
      <c r="AE923" s="244"/>
      <c r="AF923" s="244"/>
      <c r="AG923" s="244"/>
      <c r="AH923" s="244"/>
      <c r="AI923" s="244"/>
      <c r="AJ923" s="244"/>
      <c r="AK923" s="250"/>
      <c r="AL923" s="244"/>
      <c r="AM923" s="244"/>
      <c r="AN923" s="244"/>
      <c r="AO923" s="251"/>
      <c r="AP923" s="244"/>
      <c r="AQ923" s="244"/>
      <c r="AR923" s="244"/>
      <c r="AS923" s="244"/>
      <c r="AT923" s="252"/>
      <c r="AU923" s="244"/>
      <c r="AV923" s="244"/>
      <c r="AW923" s="244"/>
      <c r="AX923" s="25"/>
      <c r="AY923" s="244"/>
      <c r="AZ923" s="244"/>
      <c r="BA923" s="244"/>
      <c r="BB923" s="244"/>
      <c r="BC923" s="244"/>
      <c r="BD923" s="244"/>
      <c r="BE923" s="244"/>
      <c r="BF923" s="244"/>
      <c r="BG923" s="244"/>
      <c r="BH923" s="244"/>
      <c r="BI923" s="244"/>
      <c r="BJ923" s="242"/>
      <c r="BK923" s="242"/>
      <c r="BL923" s="244"/>
      <c r="BM923" s="244"/>
      <c r="BN923" s="244"/>
      <c r="BO923" s="244"/>
      <c r="BP923" s="244"/>
      <c r="BQ923" s="244"/>
      <c r="BR923" s="244"/>
      <c r="BS923" s="244"/>
      <c r="BT923" s="244"/>
      <c r="BU923" s="242"/>
      <c r="BV923" s="244"/>
    </row>
    <row r="924" customFormat="false" ht="13.8" hidden="false" customHeight="false" outlineLevel="0" collapsed="false">
      <c r="A924" s="241"/>
      <c r="B924" s="242"/>
      <c r="C924" s="242"/>
      <c r="D924" s="242"/>
      <c r="E924" s="242"/>
      <c r="F924" s="242"/>
      <c r="G924" s="244"/>
      <c r="H924" s="244"/>
      <c r="I924" s="244"/>
      <c r="J924" s="245"/>
      <c r="K924" s="244"/>
      <c r="L924" s="244"/>
      <c r="M924" s="244"/>
      <c r="N924" s="244"/>
      <c r="O924" s="244"/>
      <c r="P924" s="244"/>
      <c r="Q924" s="244"/>
      <c r="R924" s="244"/>
      <c r="S924" s="244"/>
      <c r="T924" s="246"/>
      <c r="U924" s="246"/>
      <c r="V924" s="244"/>
      <c r="W924" s="247"/>
      <c r="X924" s="248"/>
      <c r="Y924" s="244"/>
      <c r="Z924" s="244"/>
      <c r="AA924" s="244"/>
      <c r="AB924" s="244"/>
      <c r="AC924" s="249"/>
      <c r="AD924" s="249"/>
      <c r="AE924" s="244"/>
      <c r="AF924" s="244"/>
      <c r="AG924" s="244"/>
      <c r="AH924" s="244"/>
      <c r="AI924" s="244"/>
      <c r="AJ924" s="244"/>
      <c r="AK924" s="250"/>
      <c r="AL924" s="244"/>
      <c r="AM924" s="244"/>
      <c r="AN924" s="244"/>
      <c r="AO924" s="251"/>
      <c r="AP924" s="244"/>
      <c r="AQ924" s="244"/>
      <c r="AR924" s="244"/>
      <c r="AS924" s="244"/>
      <c r="AT924" s="252"/>
      <c r="AU924" s="244"/>
      <c r="AV924" s="244"/>
      <c r="AW924" s="244"/>
      <c r="AX924" s="25"/>
      <c r="AY924" s="244"/>
      <c r="AZ924" s="244"/>
      <c r="BA924" s="244"/>
      <c r="BB924" s="244"/>
      <c r="BC924" s="244"/>
      <c r="BD924" s="244"/>
      <c r="BE924" s="244"/>
      <c r="BF924" s="244"/>
      <c r="BG924" s="244"/>
      <c r="BH924" s="244"/>
      <c r="BI924" s="244"/>
      <c r="BJ924" s="242"/>
      <c r="BK924" s="242"/>
      <c r="BL924" s="244"/>
      <c r="BM924" s="244"/>
      <c r="BN924" s="244"/>
      <c r="BO924" s="244"/>
      <c r="BP924" s="244"/>
      <c r="BQ924" s="244"/>
      <c r="BR924" s="244"/>
      <c r="BS924" s="244"/>
      <c r="BT924" s="244"/>
      <c r="BU924" s="242"/>
      <c r="BV924" s="244"/>
    </row>
    <row r="925" customFormat="false" ht="13.8" hidden="false" customHeight="false" outlineLevel="0" collapsed="false">
      <c r="A925" s="241"/>
      <c r="B925" s="242"/>
      <c r="C925" s="242"/>
      <c r="D925" s="242"/>
      <c r="E925" s="242"/>
      <c r="F925" s="242"/>
      <c r="G925" s="244"/>
      <c r="H925" s="244"/>
      <c r="I925" s="244"/>
      <c r="J925" s="245"/>
      <c r="K925" s="244"/>
      <c r="L925" s="244"/>
      <c r="M925" s="244"/>
      <c r="N925" s="244"/>
      <c r="O925" s="244"/>
      <c r="P925" s="244"/>
      <c r="Q925" s="244"/>
      <c r="R925" s="244"/>
      <c r="S925" s="244"/>
      <c r="T925" s="246"/>
      <c r="U925" s="246"/>
      <c r="V925" s="244"/>
      <c r="W925" s="247"/>
      <c r="X925" s="248"/>
      <c r="Y925" s="244"/>
      <c r="Z925" s="244"/>
      <c r="AA925" s="244"/>
      <c r="AB925" s="244"/>
      <c r="AC925" s="249"/>
      <c r="AD925" s="249"/>
      <c r="AE925" s="244"/>
      <c r="AF925" s="244"/>
      <c r="AG925" s="244"/>
      <c r="AH925" s="244"/>
      <c r="AI925" s="244"/>
      <c r="AJ925" s="244"/>
      <c r="AK925" s="250"/>
      <c r="AL925" s="244"/>
      <c r="AM925" s="244"/>
      <c r="AN925" s="244"/>
      <c r="AO925" s="251"/>
      <c r="AP925" s="244"/>
      <c r="AQ925" s="244"/>
      <c r="AR925" s="244"/>
      <c r="AS925" s="244"/>
      <c r="AT925" s="252"/>
      <c r="AU925" s="244"/>
      <c r="AV925" s="244"/>
      <c r="AW925" s="244"/>
      <c r="AX925" s="25"/>
      <c r="AY925" s="244"/>
      <c r="AZ925" s="244"/>
      <c r="BA925" s="244"/>
      <c r="BB925" s="244"/>
      <c r="BC925" s="244"/>
      <c r="BD925" s="244"/>
      <c r="BE925" s="244"/>
      <c r="BF925" s="244"/>
      <c r="BG925" s="244"/>
      <c r="BH925" s="244"/>
      <c r="BI925" s="244"/>
      <c r="BJ925" s="242"/>
      <c r="BK925" s="242"/>
      <c r="BL925" s="244"/>
      <c r="BM925" s="244"/>
      <c r="BN925" s="244"/>
      <c r="BO925" s="244"/>
      <c r="BP925" s="244"/>
      <c r="BQ925" s="244"/>
      <c r="BR925" s="244"/>
      <c r="BS925" s="244"/>
      <c r="BT925" s="244"/>
      <c r="BU925" s="242"/>
      <c r="BV925" s="244"/>
    </row>
    <row r="926" customFormat="false" ht="13.8" hidden="false" customHeight="false" outlineLevel="0" collapsed="false">
      <c r="A926" s="241"/>
      <c r="B926" s="242"/>
      <c r="C926" s="242"/>
      <c r="D926" s="242"/>
      <c r="E926" s="242"/>
      <c r="F926" s="242"/>
      <c r="G926" s="244"/>
      <c r="H926" s="244"/>
      <c r="I926" s="244"/>
      <c r="J926" s="245"/>
      <c r="K926" s="244"/>
      <c r="L926" s="244"/>
      <c r="M926" s="244"/>
      <c r="N926" s="244"/>
      <c r="O926" s="244"/>
      <c r="P926" s="244"/>
      <c r="Q926" s="244"/>
      <c r="R926" s="244"/>
      <c r="S926" s="244"/>
      <c r="T926" s="246"/>
      <c r="U926" s="246"/>
      <c r="V926" s="244"/>
      <c r="W926" s="247"/>
      <c r="X926" s="248"/>
      <c r="Y926" s="244"/>
      <c r="Z926" s="244"/>
      <c r="AA926" s="244"/>
      <c r="AB926" s="244"/>
      <c r="AC926" s="249"/>
      <c r="AD926" s="249"/>
      <c r="AE926" s="244"/>
      <c r="AF926" s="244"/>
      <c r="AG926" s="244"/>
      <c r="AH926" s="244"/>
      <c r="AI926" s="244"/>
      <c r="AJ926" s="244"/>
      <c r="AK926" s="250"/>
      <c r="AL926" s="244"/>
      <c r="AM926" s="244"/>
      <c r="AN926" s="244"/>
      <c r="AO926" s="251"/>
      <c r="AP926" s="244"/>
      <c r="AQ926" s="244"/>
      <c r="AR926" s="244"/>
      <c r="AS926" s="244"/>
      <c r="AT926" s="252"/>
      <c r="AU926" s="244"/>
      <c r="AV926" s="244"/>
      <c r="AW926" s="244"/>
      <c r="AX926" s="25"/>
      <c r="AY926" s="244"/>
      <c r="AZ926" s="244"/>
      <c r="BA926" s="244"/>
      <c r="BB926" s="244"/>
      <c r="BC926" s="244"/>
      <c r="BD926" s="244"/>
      <c r="BE926" s="244"/>
      <c r="BF926" s="244"/>
      <c r="BG926" s="244"/>
      <c r="BH926" s="244"/>
      <c r="BI926" s="244"/>
      <c r="BJ926" s="242"/>
      <c r="BK926" s="242"/>
      <c r="BL926" s="244"/>
      <c r="BM926" s="244"/>
      <c r="BN926" s="244"/>
      <c r="BO926" s="244"/>
      <c r="BP926" s="244"/>
      <c r="BQ926" s="244"/>
      <c r="BR926" s="244"/>
      <c r="BS926" s="244"/>
      <c r="BT926" s="244"/>
      <c r="BU926" s="242"/>
      <c r="BV926" s="244"/>
    </row>
    <row r="927" customFormat="false" ht="13.8" hidden="false" customHeight="false" outlineLevel="0" collapsed="false">
      <c r="A927" s="241"/>
      <c r="B927" s="242"/>
      <c r="C927" s="242"/>
      <c r="D927" s="242"/>
      <c r="E927" s="242"/>
      <c r="F927" s="242"/>
      <c r="G927" s="244"/>
      <c r="H927" s="244"/>
      <c r="I927" s="244"/>
      <c r="J927" s="245"/>
      <c r="K927" s="244"/>
      <c r="L927" s="244"/>
      <c r="M927" s="244"/>
      <c r="N927" s="244"/>
      <c r="O927" s="244"/>
      <c r="P927" s="244"/>
      <c r="Q927" s="244"/>
      <c r="R927" s="244"/>
      <c r="S927" s="244"/>
      <c r="T927" s="246"/>
      <c r="U927" s="246"/>
      <c r="V927" s="244"/>
      <c r="W927" s="247"/>
      <c r="X927" s="248"/>
      <c r="Y927" s="244"/>
      <c r="Z927" s="244"/>
      <c r="AA927" s="244"/>
      <c r="AB927" s="244"/>
      <c r="AC927" s="249"/>
      <c r="AD927" s="249"/>
      <c r="AE927" s="244"/>
      <c r="AF927" s="244"/>
      <c r="AG927" s="244"/>
      <c r="AH927" s="244"/>
      <c r="AI927" s="244"/>
      <c r="AJ927" s="244"/>
      <c r="AK927" s="250"/>
      <c r="AL927" s="244"/>
      <c r="AM927" s="244"/>
      <c r="AN927" s="244"/>
      <c r="AO927" s="251"/>
      <c r="AP927" s="244"/>
      <c r="AQ927" s="244"/>
      <c r="AR927" s="244"/>
      <c r="AS927" s="244"/>
      <c r="AT927" s="252"/>
      <c r="AU927" s="244"/>
      <c r="AV927" s="244"/>
      <c r="AW927" s="244"/>
      <c r="AX927" s="25"/>
      <c r="AY927" s="244"/>
      <c r="AZ927" s="244"/>
      <c r="BA927" s="244"/>
      <c r="BB927" s="244"/>
      <c r="BC927" s="244"/>
      <c r="BD927" s="244"/>
      <c r="BE927" s="244"/>
      <c r="BF927" s="244"/>
      <c r="BG927" s="244"/>
      <c r="BH927" s="244"/>
      <c r="BI927" s="244"/>
      <c r="BJ927" s="242"/>
      <c r="BK927" s="242"/>
      <c r="BL927" s="244"/>
      <c r="BM927" s="244"/>
      <c r="BN927" s="244"/>
      <c r="BO927" s="244"/>
      <c r="BP927" s="244"/>
      <c r="BQ927" s="244"/>
      <c r="BR927" s="244"/>
      <c r="BS927" s="244"/>
      <c r="BT927" s="244"/>
      <c r="BU927" s="242"/>
      <c r="BV927" s="244"/>
    </row>
    <row r="928" customFormat="false" ht="13.8" hidden="false" customHeight="false" outlineLevel="0" collapsed="false">
      <c r="A928" s="241"/>
      <c r="B928" s="242"/>
      <c r="C928" s="242"/>
      <c r="D928" s="242"/>
      <c r="E928" s="242"/>
      <c r="F928" s="242"/>
      <c r="G928" s="244"/>
      <c r="H928" s="244"/>
      <c r="I928" s="244"/>
      <c r="J928" s="245"/>
      <c r="K928" s="244"/>
      <c r="L928" s="244"/>
      <c r="M928" s="244"/>
      <c r="N928" s="244"/>
      <c r="O928" s="244"/>
      <c r="P928" s="244"/>
      <c r="Q928" s="244"/>
      <c r="R928" s="244"/>
      <c r="S928" s="244"/>
      <c r="T928" s="246"/>
      <c r="U928" s="246"/>
      <c r="V928" s="244"/>
      <c r="W928" s="247"/>
      <c r="X928" s="248"/>
      <c r="Y928" s="244"/>
      <c r="Z928" s="244"/>
      <c r="AA928" s="244"/>
      <c r="AB928" s="244"/>
      <c r="AC928" s="249"/>
      <c r="AD928" s="249"/>
      <c r="AE928" s="244"/>
      <c r="AF928" s="244"/>
      <c r="AG928" s="244"/>
      <c r="AH928" s="244"/>
      <c r="AI928" s="244"/>
      <c r="AJ928" s="244"/>
      <c r="AK928" s="250"/>
      <c r="AL928" s="244"/>
      <c r="AM928" s="244"/>
      <c r="AN928" s="244"/>
      <c r="AO928" s="251"/>
      <c r="AP928" s="244"/>
      <c r="AQ928" s="244"/>
      <c r="AR928" s="244"/>
      <c r="AS928" s="244"/>
      <c r="AT928" s="252"/>
      <c r="AU928" s="244"/>
      <c r="AV928" s="244"/>
      <c r="AW928" s="244"/>
      <c r="AX928" s="25"/>
      <c r="AY928" s="244"/>
      <c r="AZ928" s="244"/>
      <c r="BA928" s="244"/>
      <c r="BB928" s="244"/>
      <c r="BC928" s="244"/>
      <c r="BD928" s="244"/>
      <c r="BE928" s="244"/>
      <c r="BF928" s="244"/>
      <c r="BG928" s="244"/>
      <c r="BH928" s="244"/>
      <c r="BI928" s="244"/>
      <c r="BJ928" s="242"/>
      <c r="BK928" s="242"/>
      <c r="BL928" s="244"/>
      <c r="BM928" s="244"/>
      <c r="BN928" s="244"/>
      <c r="BO928" s="244"/>
      <c r="BP928" s="244"/>
      <c r="BQ928" s="244"/>
      <c r="BR928" s="244"/>
      <c r="BS928" s="244"/>
      <c r="BT928" s="244"/>
      <c r="BU928" s="242"/>
      <c r="BV928" s="244"/>
    </row>
    <row r="929" customFormat="false" ht="13.8" hidden="false" customHeight="false" outlineLevel="0" collapsed="false">
      <c r="A929" s="241"/>
      <c r="B929" s="242"/>
      <c r="C929" s="242"/>
      <c r="D929" s="242"/>
      <c r="E929" s="242"/>
      <c r="F929" s="242"/>
      <c r="G929" s="244"/>
      <c r="H929" s="244"/>
      <c r="I929" s="244"/>
      <c r="J929" s="245"/>
      <c r="K929" s="244"/>
      <c r="L929" s="244"/>
      <c r="M929" s="244"/>
      <c r="N929" s="244"/>
      <c r="O929" s="244"/>
      <c r="P929" s="244"/>
      <c r="Q929" s="244"/>
      <c r="R929" s="244"/>
      <c r="S929" s="244"/>
      <c r="T929" s="246"/>
      <c r="U929" s="246"/>
      <c r="V929" s="244"/>
      <c r="W929" s="247"/>
      <c r="X929" s="248"/>
      <c r="Y929" s="244"/>
      <c r="Z929" s="244"/>
      <c r="AA929" s="244"/>
      <c r="AB929" s="244"/>
      <c r="AC929" s="249"/>
      <c r="AD929" s="249"/>
      <c r="AE929" s="244"/>
      <c r="AF929" s="244"/>
      <c r="AG929" s="244"/>
      <c r="AH929" s="244"/>
      <c r="AI929" s="244"/>
      <c r="AJ929" s="244"/>
      <c r="AK929" s="250"/>
      <c r="AL929" s="244"/>
      <c r="AM929" s="244"/>
      <c r="AN929" s="244"/>
      <c r="AO929" s="251"/>
      <c r="AP929" s="244"/>
      <c r="AQ929" s="244"/>
      <c r="AR929" s="244"/>
      <c r="AS929" s="244"/>
      <c r="AT929" s="252"/>
      <c r="AU929" s="244"/>
      <c r="AV929" s="244"/>
      <c r="AW929" s="244"/>
      <c r="AX929" s="25"/>
      <c r="AY929" s="244"/>
      <c r="AZ929" s="244"/>
      <c r="BA929" s="244"/>
      <c r="BB929" s="244"/>
      <c r="BC929" s="244"/>
      <c r="BD929" s="244"/>
      <c r="BE929" s="244"/>
      <c r="BF929" s="244"/>
      <c r="BG929" s="244"/>
      <c r="BH929" s="244"/>
      <c r="BI929" s="244"/>
      <c r="BJ929" s="242"/>
      <c r="BK929" s="242"/>
      <c r="BL929" s="244"/>
      <c r="BM929" s="244"/>
      <c r="BN929" s="244"/>
      <c r="BO929" s="244"/>
      <c r="BP929" s="244"/>
      <c r="BQ929" s="244"/>
      <c r="BR929" s="244"/>
      <c r="BS929" s="244"/>
      <c r="BT929" s="244"/>
      <c r="BU929" s="242"/>
      <c r="BV929" s="244"/>
    </row>
    <row r="930" customFormat="false" ht="13.8" hidden="false" customHeight="false" outlineLevel="0" collapsed="false">
      <c r="A930" s="241"/>
      <c r="B930" s="242"/>
      <c r="C930" s="242"/>
      <c r="D930" s="242"/>
      <c r="E930" s="242"/>
      <c r="F930" s="242"/>
      <c r="G930" s="244"/>
      <c r="H930" s="244"/>
      <c r="I930" s="244"/>
      <c r="J930" s="245"/>
      <c r="K930" s="244"/>
      <c r="L930" s="244"/>
      <c r="M930" s="244"/>
      <c r="N930" s="244"/>
      <c r="O930" s="244"/>
      <c r="P930" s="244"/>
      <c r="Q930" s="244"/>
      <c r="R930" s="244"/>
      <c r="S930" s="244"/>
      <c r="T930" s="246"/>
      <c r="U930" s="246"/>
      <c r="V930" s="244"/>
      <c r="W930" s="247"/>
      <c r="X930" s="248"/>
      <c r="Y930" s="244"/>
      <c r="Z930" s="244"/>
      <c r="AA930" s="244"/>
      <c r="AB930" s="244"/>
      <c r="AC930" s="249"/>
      <c r="AD930" s="249"/>
      <c r="AE930" s="244"/>
      <c r="AF930" s="244"/>
      <c r="AG930" s="244"/>
      <c r="AH930" s="244"/>
      <c r="AI930" s="244"/>
      <c r="AJ930" s="244"/>
      <c r="AK930" s="250"/>
      <c r="AL930" s="244"/>
      <c r="AM930" s="244"/>
      <c r="AN930" s="244"/>
      <c r="AO930" s="251"/>
      <c r="AP930" s="244"/>
      <c r="AQ930" s="244"/>
      <c r="AR930" s="244"/>
      <c r="AS930" s="244"/>
      <c r="AT930" s="252"/>
      <c r="AU930" s="244"/>
      <c r="AV930" s="244"/>
      <c r="AW930" s="244"/>
      <c r="AX930" s="25"/>
      <c r="AY930" s="244"/>
      <c r="AZ930" s="244"/>
      <c r="BA930" s="244"/>
      <c r="BB930" s="244"/>
      <c r="BC930" s="244"/>
      <c r="BD930" s="244"/>
      <c r="BE930" s="244"/>
      <c r="BF930" s="244"/>
      <c r="BG930" s="244"/>
      <c r="BH930" s="244"/>
      <c r="BI930" s="244"/>
      <c r="BJ930" s="242"/>
      <c r="BK930" s="242"/>
      <c r="BL930" s="244"/>
      <c r="BM930" s="244"/>
      <c r="BN930" s="244"/>
      <c r="BO930" s="244"/>
      <c r="BP930" s="244"/>
      <c r="BQ930" s="244"/>
      <c r="BR930" s="244"/>
      <c r="BS930" s="244"/>
      <c r="BT930" s="244"/>
      <c r="BU930" s="242"/>
      <c r="BV930" s="244"/>
    </row>
    <row r="931" customFormat="false" ht="13.8" hidden="false" customHeight="false" outlineLevel="0" collapsed="false">
      <c r="A931" s="241"/>
      <c r="B931" s="242"/>
      <c r="C931" s="242"/>
      <c r="D931" s="242"/>
      <c r="E931" s="242"/>
      <c r="F931" s="242"/>
      <c r="G931" s="244"/>
      <c r="H931" s="244"/>
      <c r="I931" s="244"/>
      <c r="J931" s="245"/>
      <c r="K931" s="244"/>
      <c r="L931" s="244"/>
      <c r="M931" s="244"/>
      <c r="N931" s="244"/>
      <c r="O931" s="244"/>
      <c r="P931" s="244"/>
      <c r="Q931" s="244"/>
      <c r="R931" s="244"/>
      <c r="S931" s="244"/>
      <c r="T931" s="246"/>
      <c r="U931" s="246"/>
      <c r="V931" s="244"/>
      <c r="W931" s="247"/>
      <c r="X931" s="248"/>
      <c r="Y931" s="244"/>
      <c r="Z931" s="244"/>
      <c r="AA931" s="244"/>
      <c r="AB931" s="244"/>
      <c r="AC931" s="249"/>
      <c r="AD931" s="249"/>
      <c r="AE931" s="244"/>
      <c r="AF931" s="244"/>
      <c r="AG931" s="244"/>
      <c r="AH931" s="244"/>
      <c r="AI931" s="244"/>
      <c r="AJ931" s="244"/>
      <c r="AK931" s="250"/>
      <c r="AL931" s="244"/>
      <c r="AM931" s="244"/>
      <c r="AN931" s="244"/>
      <c r="AO931" s="251"/>
      <c r="AP931" s="244"/>
      <c r="AQ931" s="244"/>
      <c r="AR931" s="244"/>
      <c r="AS931" s="244"/>
      <c r="AT931" s="252"/>
      <c r="AU931" s="244"/>
      <c r="AV931" s="244"/>
      <c r="AW931" s="244"/>
      <c r="AX931" s="25"/>
      <c r="AY931" s="244"/>
      <c r="AZ931" s="244"/>
      <c r="BA931" s="244"/>
      <c r="BB931" s="244"/>
      <c r="BC931" s="244"/>
      <c r="BD931" s="244"/>
      <c r="BE931" s="244"/>
      <c r="BF931" s="244"/>
      <c r="BG931" s="244"/>
      <c r="BH931" s="244"/>
      <c r="BI931" s="244"/>
      <c r="BJ931" s="242"/>
      <c r="BK931" s="242"/>
      <c r="BL931" s="244"/>
      <c r="BM931" s="244"/>
      <c r="BN931" s="244"/>
      <c r="BO931" s="244"/>
      <c r="BP931" s="244"/>
      <c r="BQ931" s="244"/>
      <c r="BR931" s="244"/>
      <c r="BS931" s="244"/>
      <c r="BT931" s="244"/>
      <c r="BU931" s="242"/>
      <c r="BV931" s="244"/>
    </row>
    <row r="932" customFormat="false" ht="13.8" hidden="false" customHeight="false" outlineLevel="0" collapsed="false">
      <c r="A932" s="241"/>
      <c r="B932" s="242"/>
      <c r="C932" s="242"/>
      <c r="D932" s="242"/>
      <c r="E932" s="242"/>
      <c r="F932" s="242"/>
      <c r="G932" s="244"/>
      <c r="H932" s="244"/>
      <c r="I932" s="244"/>
      <c r="J932" s="245"/>
      <c r="K932" s="244"/>
      <c r="L932" s="244"/>
      <c r="M932" s="244"/>
      <c r="N932" s="244"/>
      <c r="O932" s="244"/>
      <c r="P932" s="244"/>
      <c r="Q932" s="244"/>
      <c r="R932" s="244"/>
      <c r="S932" s="244"/>
      <c r="T932" s="246"/>
      <c r="U932" s="246"/>
      <c r="V932" s="244"/>
      <c r="W932" s="247"/>
      <c r="X932" s="248"/>
      <c r="Y932" s="244"/>
      <c r="Z932" s="244"/>
      <c r="AA932" s="244"/>
      <c r="AB932" s="244"/>
      <c r="AC932" s="249"/>
      <c r="AD932" s="249"/>
      <c r="AE932" s="244"/>
      <c r="AF932" s="244"/>
      <c r="AG932" s="244"/>
      <c r="AH932" s="244"/>
      <c r="AI932" s="244"/>
      <c r="AJ932" s="244"/>
      <c r="AK932" s="250"/>
      <c r="AL932" s="244"/>
      <c r="AM932" s="244"/>
      <c r="AN932" s="244"/>
      <c r="AO932" s="251"/>
      <c r="AP932" s="244"/>
      <c r="AQ932" s="244"/>
      <c r="AR932" s="244"/>
      <c r="AS932" s="244"/>
      <c r="AT932" s="252"/>
      <c r="AU932" s="244"/>
      <c r="AV932" s="244"/>
      <c r="AW932" s="244"/>
      <c r="AX932" s="25"/>
      <c r="AY932" s="244"/>
      <c r="AZ932" s="244"/>
      <c r="BA932" s="244"/>
      <c r="BB932" s="244"/>
      <c r="BC932" s="244"/>
      <c r="BD932" s="244"/>
      <c r="BE932" s="244"/>
      <c r="BF932" s="244"/>
      <c r="BG932" s="244"/>
      <c r="BH932" s="244"/>
      <c r="BI932" s="244"/>
      <c r="BJ932" s="242"/>
      <c r="BK932" s="242"/>
      <c r="BL932" s="244"/>
      <c r="BM932" s="244"/>
      <c r="BN932" s="244"/>
      <c r="BO932" s="244"/>
      <c r="BP932" s="244"/>
      <c r="BQ932" s="244"/>
      <c r="BR932" s="244"/>
      <c r="BS932" s="244"/>
      <c r="BT932" s="244"/>
      <c r="BU932" s="242"/>
      <c r="BV932" s="244"/>
    </row>
    <row r="933" customFormat="false" ht="13.8" hidden="false" customHeight="false" outlineLevel="0" collapsed="false">
      <c r="A933" s="241"/>
      <c r="B933" s="242"/>
      <c r="C933" s="242"/>
      <c r="D933" s="242"/>
      <c r="E933" s="242"/>
      <c r="F933" s="242"/>
      <c r="G933" s="244"/>
      <c r="H933" s="244"/>
      <c r="I933" s="244"/>
      <c r="J933" s="245"/>
      <c r="K933" s="244"/>
      <c r="L933" s="244"/>
      <c r="M933" s="244"/>
      <c r="N933" s="244"/>
      <c r="O933" s="244"/>
      <c r="P933" s="244"/>
      <c r="Q933" s="244"/>
      <c r="R933" s="244"/>
      <c r="S933" s="244"/>
      <c r="T933" s="246"/>
      <c r="U933" s="246"/>
      <c r="V933" s="244"/>
      <c r="W933" s="247"/>
      <c r="X933" s="248"/>
      <c r="Y933" s="244"/>
      <c r="Z933" s="244"/>
      <c r="AA933" s="244"/>
      <c r="AB933" s="244"/>
      <c r="AC933" s="249"/>
      <c r="AD933" s="249"/>
      <c r="AE933" s="244"/>
      <c r="AF933" s="244"/>
      <c r="AG933" s="244"/>
      <c r="AH933" s="244"/>
      <c r="AI933" s="244"/>
      <c r="AJ933" s="244"/>
      <c r="AK933" s="250"/>
      <c r="AL933" s="244"/>
      <c r="AM933" s="244"/>
      <c r="AN933" s="244"/>
      <c r="AO933" s="251"/>
      <c r="AP933" s="244"/>
      <c r="AQ933" s="244"/>
      <c r="AR933" s="244"/>
      <c r="AS933" s="244"/>
      <c r="AT933" s="252"/>
      <c r="AU933" s="244"/>
      <c r="AV933" s="244"/>
      <c r="AW933" s="244"/>
      <c r="AX933" s="25"/>
      <c r="AY933" s="244"/>
      <c r="AZ933" s="244"/>
      <c r="BA933" s="244"/>
      <c r="BB933" s="244"/>
      <c r="BC933" s="244"/>
      <c r="BD933" s="244"/>
      <c r="BE933" s="244"/>
      <c r="BF933" s="244"/>
      <c r="BG933" s="244"/>
      <c r="BH933" s="244"/>
      <c r="BI933" s="244"/>
      <c r="BJ933" s="242"/>
      <c r="BK933" s="242"/>
      <c r="BL933" s="244"/>
      <c r="BM933" s="244"/>
      <c r="BN933" s="244"/>
      <c r="BO933" s="244"/>
      <c r="BP933" s="244"/>
      <c r="BQ933" s="244"/>
      <c r="BR933" s="244"/>
      <c r="BS933" s="244"/>
      <c r="BT933" s="244"/>
      <c r="BU933" s="242"/>
      <c r="BV933" s="244"/>
    </row>
    <row r="934" customFormat="false" ht="13.8" hidden="false" customHeight="false" outlineLevel="0" collapsed="false">
      <c r="A934" s="241"/>
      <c r="B934" s="242"/>
      <c r="C934" s="242"/>
      <c r="D934" s="242"/>
      <c r="E934" s="242"/>
      <c r="F934" s="242"/>
      <c r="G934" s="244"/>
      <c r="H934" s="244"/>
      <c r="I934" s="244"/>
      <c r="J934" s="245"/>
      <c r="K934" s="244"/>
      <c r="L934" s="244"/>
      <c r="M934" s="244"/>
      <c r="N934" s="244"/>
      <c r="O934" s="244"/>
      <c r="P934" s="244"/>
      <c r="Q934" s="244"/>
      <c r="R934" s="244"/>
      <c r="S934" s="244"/>
      <c r="T934" s="246"/>
      <c r="U934" s="246"/>
      <c r="V934" s="244"/>
      <c r="W934" s="247"/>
      <c r="X934" s="248"/>
      <c r="Y934" s="244"/>
      <c r="Z934" s="244"/>
      <c r="AA934" s="244"/>
      <c r="AB934" s="244"/>
      <c r="AC934" s="249"/>
      <c r="AD934" s="249"/>
      <c r="AE934" s="244"/>
      <c r="AF934" s="244"/>
      <c r="AG934" s="244"/>
      <c r="AH934" s="244"/>
      <c r="AI934" s="244"/>
      <c r="AJ934" s="244"/>
      <c r="AK934" s="250"/>
      <c r="AL934" s="244"/>
      <c r="AM934" s="244"/>
      <c r="AN934" s="244"/>
      <c r="AO934" s="251"/>
      <c r="AP934" s="244"/>
      <c r="AQ934" s="244"/>
      <c r="AR934" s="244"/>
      <c r="AS934" s="244"/>
      <c r="AT934" s="252"/>
      <c r="AU934" s="244"/>
      <c r="AV934" s="244"/>
      <c r="AW934" s="244"/>
      <c r="AX934" s="25"/>
      <c r="AY934" s="244"/>
      <c r="AZ934" s="244"/>
      <c r="BA934" s="244"/>
      <c r="BB934" s="244"/>
      <c r="BC934" s="244"/>
      <c r="BD934" s="244"/>
      <c r="BE934" s="244"/>
      <c r="BF934" s="244"/>
      <c r="BG934" s="244"/>
      <c r="BH934" s="244"/>
      <c r="BI934" s="244"/>
      <c r="BJ934" s="242"/>
      <c r="BK934" s="242"/>
      <c r="BL934" s="244"/>
      <c r="BM934" s="244"/>
      <c r="BN934" s="244"/>
      <c r="BO934" s="244"/>
      <c r="BP934" s="244"/>
      <c r="BQ934" s="244"/>
      <c r="BR934" s="244"/>
      <c r="BS934" s="244"/>
      <c r="BT934" s="244"/>
      <c r="BU934" s="242"/>
      <c r="BV934" s="244"/>
    </row>
    <row r="935" customFormat="false" ht="13.8" hidden="false" customHeight="false" outlineLevel="0" collapsed="false">
      <c r="A935" s="241"/>
      <c r="B935" s="242"/>
      <c r="C935" s="242"/>
      <c r="D935" s="242"/>
      <c r="E935" s="242"/>
      <c r="F935" s="242"/>
      <c r="G935" s="244"/>
      <c r="H935" s="244"/>
      <c r="I935" s="244"/>
      <c r="J935" s="245"/>
      <c r="K935" s="244"/>
      <c r="L935" s="244"/>
      <c r="M935" s="244"/>
      <c r="N935" s="244"/>
      <c r="O935" s="244"/>
      <c r="P935" s="244"/>
      <c r="Q935" s="244"/>
      <c r="R935" s="244"/>
      <c r="S935" s="244"/>
      <c r="T935" s="246"/>
      <c r="U935" s="246"/>
      <c r="V935" s="244"/>
      <c r="W935" s="247"/>
      <c r="X935" s="248"/>
      <c r="Y935" s="244"/>
      <c r="Z935" s="244"/>
      <c r="AA935" s="244"/>
      <c r="AB935" s="244"/>
      <c r="AC935" s="249"/>
      <c r="AD935" s="249"/>
      <c r="AE935" s="244"/>
      <c r="AF935" s="244"/>
      <c r="AG935" s="244"/>
      <c r="AH935" s="244"/>
      <c r="AI935" s="244"/>
      <c r="AJ935" s="244"/>
      <c r="AK935" s="250"/>
      <c r="AL935" s="244"/>
      <c r="AM935" s="244"/>
      <c r="AN935" s="244"/>
      <c r="AO935" s="251"/>
      <c r="AP935" s="244"/>
      <c r="AQ935" s="244"/>
      <c r="AR935" s="244"/>
      <c r="AS935" s="244"/>
      <c r="AT935" s="252"/>
      <c r="AU935" s="244"/>
      <c r="AV935" s="244"/>
      <c r="AW935" s="244"/>
      <c r="AX935" s="25"/>
      <c r="AY935" s="244"/>
      <c r="AZ935" s="244"/>
      <c r="BA935" s="244"/>
      <c r="BB935" s="244"/>
      <c r="BC935" s="244"/>
      <c r="BD935" s="244"/>
      <c r="BE935" s="244"/>
      <c r="BF935" s="244"/>
      <c r="BG935" s="244"/>
      <c r="BH935" s="244"/>
      <c r="BI935" s="244"/>
      <c r="BJ935" s="242"/>
      <c r="BK935" s="242"/>
      <c r="BL935" s="244"/>
      <c r="BM935" s="244"/>
      <c r="BN935" s="244"/>
      <c r="BO935" s="244"/>
      <c r="BP935" s="244"/>
      <c r="BQ935" s="244"/>
      <c r="BR935" s="244"/>
      <c r="BS935" s="244"/>
      <c r="BT935" s="244"/>
      <c r="BU935" s="242"/>
      <c r="BV935" s="244"/>
    </row>
    <row r="936" customFormat="false" ht="13.8" hidden="false" customHeight="false" outlineLevel="0" collapsed="false">
      <c r="A936" s="241"/>
      <c r="B936" s="242"/>
      <c r="C936" s="242"/>
      <c r="D936" s="242"/>
      <c r="E936" s="242"/>
      <c r="F936" s="242"/>
      <c r="G936" s="244"/>
      <c r="H936" s="244"/>
      <c r="I936" s="244"/>
      <c r="J936" s="245"/>
      <c r="K936" s="244"/>
      <c r="L936" s="244"/>
      <c r="M936" s="244"/>
      <c r="N936" s="244"/>
      <c r="O936" s="244"/>
      <c r="P936" s="244"/>
      <c r="Q936" s="244"/>
      <c r="R936" s="244"/>
      <c r="S936" s="244"/>
      <c r="T936" s="246"/>
      <c r="U936" s="246"/>
      <c r="V936" s="244"/>
      <c r="W936" s="247"/>
      <c r="X936" s="248"/>
      <c r="Y936" s="244"/>
      <c r="Z936" s="244"/>
      <c r="AA936" s="244"/>
      <c r="AB936" s="244"/>
      <c r="AC936" s="249"/>
      <c r="AD936" s="249"/>
      <c r="AE936" s="244"/>
      <c r="AF936" s="244"/>
      <c r="AG936" s="244"/>
      <c r="AH936" s="244"/>
      <c r="AI936" s="244"/>
      <c r="AJ936" s="244"/>
      <c r="AK936" s="250"/>
      <c r="AL936" s="244"/>
      <c r="AM936" s="244"/>
      <c r="AN936" s="244"/>
      <c r="AO936" s="251"/>
      <c r="AP936" s="244"/>
      <c r="AQ936" s="244"/>
      <c r="AR936" s="244"/>
      <c r="AS936" s="244"/>
      <c r="AT936" s="252"/>
      <c r="AU936" s="244"/>
      <c r="AV936" s="244"/>
      <c r="AW936" s="244"/>
      <c r="AX936" s="25"/>
      <c r="AY936" s="244"/>
      <c r="AZ936" s="244"/>
      <c r="BA936" s="244"/>
      <c r="BB936" s="244"/>
      <c r="BC936" s="244"/>
      <c r="BD936" s="244"/>
      <c r="BE936" s="244"/>
      <c r="BF936" s="244"/>
      <c r="BG936" s="244"/>
      <c r="BH936" s="244"/>
      <c r="BI936" s="244"/>
      <c r="BJ936" s="242"/>
      <c r="BK936" s="242"/>
      <c r="BL936" s="244"/>
      <c r="BM936" s="244"/>
      <c r="BN936" s="244"/>
      <c r="BO936" s="244"/>
      <c r="BP936" s="244"/>
      <c r="BQ936" s="244"/>
      <c r="BR936" s="244"/>
      <c r="BS936" s="244"/>
      <c r="BT936" s="244"/>
      <c r="BU936" s="242"/>
      <c r="BV936" s="244"/>
    </row>
    <row r="937" customFormat="false" ht="13.8" hidden="false" customHeight="false" outlineLevel="0" collapsed="false">
      <c r="A937" s="241"/>
      <c r="B937" s="242"/>
      <c r="C937" s="242"/>
      <c r="D937" s="242"/>
      <c r="E937" s="242"/>
      <c r="F937" s="242"/>
      <c r="G937" s="244"/>
      <c r="H937" s="244"/>
      <c r="I937" s="244"/>
      <c r="J937" s="245"/>
      <c r="K937" s="244"/>
      <c r="L937" s="244"/>
      <c r="M937" s="244"/>
      <c r="N937" s="244"/>
      <c r="O937" s="244"/>
      <c r="P937" s="244"/>
      <c r="Q937" s="244"/>
      <c r="R937" s="244"/>
      <c r="S937" s="244"/>
      <c r="T937" s="246"/>
      <c r="U937" s="246"/>
      <c r="V937" s="244"/>
      <c r="W937" s="247"/>
      <c r="X937" s="248"/>
      <c r="Y937" s="244"/>
      <c r="Z937" s="244"/>
      <c r="AA937" s="244"/>
      <c r="AB937" s="244"/>
      <c r="AC937" s="249"/>
      <c r="AD937" s="249"/>
      <c r="AE937" s="244"/>
      <c r="AF937" s="244"/>
      <c r="AG937" s="244"/>
      <c r="AH937" s="244"/>
      <c r="AI937" s="244"/>
      <c r="AJ937" s="244"/>
      <c r="AK937" s="250"/>
      <c r="AL937" s="244"/>
      <c r="AM937" s="244"/>
      <c r="AN937" s="244"/>
      <c r="AO937" s="251"/>
      <c r="AP937" s="244"/>
      <c r="AQ937" s="244"/>
      <c r="AR937" s="244"/>
      <c r="AS937" s="244"/>
      <c r="AT937" s="252"/>
      <c r="AU937" s="244"/>
      <c r="AV937" s="244"/>
      <c r="AW937" s="244"/>
      <c r="AX937" s="25"/>
      <c r="AY937" s="244"/>
      <c r="AZ937" s="244"/>
      <c r="BA937" s="244"/>
      <c r="BB937" s="244"/>
      <c r="BC937" s="244"/>
      <c r="BD937" s="244"/>
      <c r="BE937" s="244"/>
      <c r="BF937" s="244"/>
      <c r="BG937" s="244"/>
      <c r="BH937" s="244"/>
      <c r="BI937" s="244"/>
      <c r="BJ937" s="242"/>
      <c r="BK937" s="242"/>
      <c r="BL937" s="244"/>
      <c r="BM937" s="244"/>
      <c r="BN937" s="244"/>
      <c r="BO937" s="244"/>
      <c r="BP937" s="244"/>
      <c r="BQ937" s="244"/>
      <c r="BR937" s="244"/>
      <c r="BS937" s="244"/>
      <c r="BT937" s="244"/>
      <c r="BU937" s="242"/>
      <c r="BV937" s="244"/>
    </row>
    <row r="938" customFormat="false" ht="13.8" hidden="false" customHeight="false" outlineLevel="0" collapsed="false">
      <c r="A938" s="241"/>
      <c r="B938" s="242"/>
      <c r="C938" s="242"/>
      <c r="D938" s="242"/>
      <c r="E938" s="242"/>
      <c r="F938" s="242"/>
      <c r="G938" s="244"/>
      <c r="H938" s="244"/>
      <c r="I938" s="244"/>
      <c r="J938" s="245"/>
      <c r="K938" s="244"/>
      <c r="L938" s="244"/>
      <c r="M938" s="244"/>
      <c r="N938" s="244"/>
      <c r="O938" s="244"/>
      <c r="P938" s="244"/>
      <c r="Q938" s="244"/>
      <c r="R938" s="244"/>
      <c r="S938" s="244"/>
      <c r="T938" s="246"/>
      <c r="U938" s="246"/>
      <c r="V938" s="244"/>
      <c r="W938" s="247"/>
      <c r="X938" s="248"/>
      <c r="Y938" s="244"/>
      <c r="Z938" s="244"/>
      <c r="AA938" s="244"/>
      <c r="AB938" s="244"/>
      <c r="AC938" s="249"/>
      <c r="AD938" s="249"/>
      <c r="AE938" s="244"/>
      <c r="AF938" s="244"/>
      <c r="AG938" s="244"/>
      <c r="AH938" s="244"/>
      <c r="AI938" s="244"/>
      <c r="AJ938" s="244"/>
      <c r="AK938" s="250"/>
      <c r="AL938" s="244"/>
      <c r="AM938" s="244"/>
      <c r="AN938" s="244"/>
      <c r="AO938" s="251"/>
      <c r="AP938" s="244"/>
      <c r="AQ938" s="244"/>
      <c r="AR938" s="244"/>
      <c r="AS938" s="244"/>
      <c r="AT938" s="252"/>
      <c r="AU938" s="244"/>
      <c r="AV938" s="244"/>
      <c r="AW938" s="244"/>
      <c r="AX938" s="25"/>
      <c r="AY938" s="244"/>
      <c r="AZ938" s="244"/>
      <c r="BA938" s="244"/>
      <c r="BB938" s="244"/>
      <c r="BC938" s="244"/>
      <c r="BD938" s="244"/>
      <c r="BE938" s="244"/>
      <c r="BF938" s="244"/>
      <c r="BG938" s="244"/>
      <c r="BH938" s="244"/>
      <c r="BI938" s="244"/>
      <c r="BJ938" s="242"/>
      <c r="BK938" s="242"/>
      <c r="BL938" s="244"/>
      <c r="BM938" s="244"/>
      <c r="BN938" s="244"/>
      <c r="BO938" s="244"/>
      <c r="BP938" s="244"/>
      <c r="BQ938" s="244"/>
      <c r="BR938" s="244"/>
      <c r="BS938" s="244"/>
      <c r="BT938" s="244"/>
      <c r="BU938" s="242"/>
      <c r="BV938" s="244"/>
    </row>
    <row r="939" customFormat="false" ht="13.8" hidden="false" customHeight="false" outlineLevel="0" collapsed="false">
      <c r="A939" s="241"/>
      <c r="B939" s="242"/>
      <c r="C939" s="242"/>
      <c r="D939" s="242"/>
      <c r="E939" s="242"/>
      <c r="F939" s="242"/>
      <c r="G939" s="244"/>
      <c r="H939" s="244"/>
      <c r="I939" s="244"/>
      <c r="J939" s="245"/>
      <c r="K939" s="244"/>
      <c r="L939" s="244"/>
      <c r="M939" s="244"/>
      <c r="N939" s="244"/>
      <c r="O939" s="244"/>
      <c r="P939" s="244"/>
      <c r="Q939" s="244"/>
      <c r="R939" s="244"/>
      <c r="S939" s="244"/>
      <c r="T939" s="246"/>
      <c r="U939" s="246"/>
      <c r="V939" s="244"/>
      <c r="W939" s="247"/>
      <c r="X939" s="248"/>
      <c r="Y939" s="244"/>
      <c r="Z939" s="244"/>
      <c r="AA939" s="244"/>
      <c r="AB939" s="244"/>
      <c r="AC939" s="249"/>
      <c r="AD939" s="249"/>
      <c r="AE939" s="244"/>
      <c r="AF939" s="244"/>
      <c r="AG939" s="244"/>
      <c r="AH939" s="244"/>
      <c r="AI939" s="244"/>
      <c r="AJ939" s="244"/>
      <c r="AK939" s="250"/>
      <c r="AL939" s="244"/>
      <c r="AM939" s="244"/>
      <c r="AN939" s="244"/>
      <c r="AO939" s="251"/>
      <c r="AP939" s="244"/>
      <c r="AQ939" s="244"/>
      <c r="AR939" s="244"/>
      <c r="AS939" s="244"/>
      <c r="AT939" s="252"/>
      <c r="AU939" s="244"/>
      <c r="AV939" s="244"/>
      <c r="AW939" s="244"/>
      <c r="AX939" s="25"/>
      <c r="AY939" s="244"/>
      <c r="AZ939" s="244"/>
      <c r="BA939" s="244"/>
      <c r="BB939" s="244"/>
      <c r="BC939" s="244"/>
      <c r="BD939" s="244"/>
      <c r="BE939" s="244"/>
      <c r="BF939" s="244"/>
      <c r="BG939" s="244"/>
      <c r="BH939" s="244"/>
      <c r="BI939" s="244"/>
      <c r="BJ939" s="242"/>
      <c r="BK939" s="242"/>
      <c r="BL939" s="244"/>
      <c r="BM939" s="244"/>
      <c r="BN939" s="244"/>
      <c r="BO939" s="244"/>
      <c r="BP939" s="244"/>
      <c r="BQ939" s="244"/>
      <c r="BR939" s="244"/>
      <c r="BS939" s="244"/>
      <c r="BT939" s="244"/>
      <c r="BU939" s="242"/>
      <c r="BV939" s="244"/>
    </row>
    <row r="940" customFormat="false" ht="13.8" hidden="false" customHeight="false" outlineLevel="0" collapsed="false">
      <c r="A940" s="241"/>
      <c r="B940" s="242"/>
      <c r="C940" s="242"/>
      <c r="D940" s="242"/>
      <c r="E940" s="242"/>
      <c r="F940" s="242"/>
      <c r="G940" s="244"/>
      <c r="H940" s="244"/>
      <c r="I940" s="244"/>
      <c r="J940" s="245"/>
      <c r="K940" s="244"/>
      <c r="L940" s="244"/>
      <c r="M940" s="244"/>
      <c r="N940" s="244"/>
      <c r="O940" s="244"/>
      <c r="P940" s="244"/>
      <c r="Q940" s="244"/>
      <c r="R940" s="244"/>
      <c r="S940" s="244"/>
      <c r="T940" s="246"/>
      <c r="U940" s="246"/>
      <c r="V940" s="244"/>
      <c r="W940" s="247"/>
      <c r="X940" s="248"/>
      <c r="Y940" s="244"/>
      <c r="Z940" s="244"/>
      <c r="AA940" s="244"/>
      <c r="AB940" s="244"/>
      <c r="AC940" s="249"/>
      <c r="AD940" s="249"/>
      <c r="AE940" s="244"/>
      <c r="AF940" s="244"/>
      <c r="AG940" s="244"/>
      <c r="AH940" s="244"/>
      <c r="AI940" s="244"/>
      <c r="AJ940" s="244"/>
      <c r="AK940" s="250"/>
      <c r="AL940" s="244"/>
      <c r="AM940" s="244"/>
      <c r="AN940" s="244"/>
      <c r="AO940" s="251"/>
      <c r="AP940" s="244"/>
      <c r="AQ940" s="244"/>
      <c r="AR940" s="244"/>
      <c r="AS940" s="244"/>
      <c r="AT940" s="252"/>
      <c r="AU940" s="244"/>
      <c r="AV940" s="244"/>
      <c r="AW940" s="244"/>
      <c r="AX940" s="25"/>
      <c r="AY940" s="244"/>
      <c r="AZ940" s="244"/>
      <c r="BA940" s="244"/>
      <c r="BB940" s="244"/>
      <c r="BC940" s="244"/>
      <c r="BD940" s="244"/>
      <c r="BE940" s="244"/>
      <c r="BF940" s="244"/>
      <c r="BG940" s="244"/>
      <c r="BH940" s="244"/>
      <c r="BI940" s="244"/>
      <c r="BJ940" s="242"/>
      <c r="BK940" s="242"/>
      <c r="BL940" s="244"/>
      <c r="BM940" s="244"/>
      <c r="BN940" s="244"/>
      <c r="BO940" s="244"/>
      <c r="BP940" s="244"/>
      <c r="BQ940" s="244"/>
      <c r="BR940" s="244"/>
      <c r="BS940" s="244"/>
      <c r="BT940" s="244"/>
      <c r="BU940" s="242"/>
      <c r="BV940" s="244"/>
    </row>
    <row r="941" customFormat="false" ht="13.8" hidden="false" customHeight="false" outlineLevel="0" collapsed="false">
      <c r="A941" s="241"/>
      <c r="B941" s="242"/>
      <c r="C941" s="242"/>
      <c r="D941" s="242"/>
      <c r="E941" s="242"/>
      <c r="F941" s="242"/>
      <c r="G941" s="244"/>
      <c r="H941" s="244"/>
      <c r="I941" s="244"/>
      <c r="J941" s="245"/>
      <c r="K941" s="244"/>
      <c r="L941" s="244"/>
      <c r="M941" s="244"/>
      <c r="N941" s="244"/>
      <c r="O941" s="244"/>
      <c r="P941" s="244"/>
      <c r="Q941" s="244"/>
      <c r="R941" s="244"/>
      <c r="S941" s="244"/>
      <c r="T941" s="246"/>
      <c r="U941" s="246"/>
      <c r="V941" s="244"/>
      <c r="W941" s="247"/>
      <c r="X941" s="248"/>
      <c r="Y941" s="244"/>
      <c r="Z941" s="244"/>
      <c r="AA941" s="244"/>
      <c r="AB941" s="244"/>
      <c r="AC941" s="249"/>
      <c r="AD941" s="249"/>
      <c r="AE941" s="244"/>
      <c r="AF941" s="244"/>
      <c r="AG941" s="244"/>
      <c r="AH941" s="244"/>
      <c r="AI941" s="244"/>
      <c r="AJ941" s="244"/>
      <c r="AK941" s="250"/>
      <c r="AL941" s="244"/>
      <c r="AM941" s="244"/>
      <c r="AN941" s="244"/>
      <c r="AO941" s="251"/>
      <c r="AP941" s="244"/>
      <c r="AQ941" s="244"/>
      <c r="AR941" s="244"/>
      <c r="AS941" s="244"/>
      <c r="AT941" s="252"/>
      <c r="AU941" s="244"/>
      <c r="AV941" s="244"/>
      <c r="AW941" s="244"/>
      <c r="AX941" s="25"/>
      <c r="AY941" s="244"/>
      <c r="AZ941" s="244"/>
      <c r="BA941" s="244"/>
      <c r="BB941" s="244"/>
      <c r="BC941" s="244"/>
      <c r="BD941" s="244"/>
      <c r="BE941" s="244"/>
      <c r="BF941" s="244"/>
      <c r="BG941" s="244"/>
      <c r="BH941" s="244"/>
      <c r="BI941" s="244"/>
      <c r="BJ941" s="242"/>
      <c r="BK941" s="242"/>
      <c r="BL941" s="244"/>
      <c r="BM941" s="244"/>
      <c r="BN941" s="244"/>
      <c r="BO941" s="244"/>
      <c r="BP941" s="244"/>
      <c r="BQ941" s="244"/>
      <c r="BR941" s="244"/>
      <c r="BS941" s="244"/>
      <c r="BT941" s="244"/>
      <c r="BU941" s="242"/>
      <c r="BV941" s="244"/>
    </row>
    <row r="942" customFormat="false" ht="13.8" hidden="false" customHeight="false" outlineLevel="0" collapsed="false">
      <c r="A942" s="241"/>
      <c r="B942" s="242"/>
      <c r="C942" s="242"/>
      <c r="D942" s="242"/>
      <c r="E942" s="242"/>
      <c r="F942" s="242"/>
      <c r="G942" s="244"/>
      <c r="H942" s="244"/>
      <c r="I942" s="244"/>
      <c r="J942" s="245"/>
      <c r="K942" s="244"/>
      <c r="L942" s="244"/>
      <c r="M942" s="244"/>
      <c r="N942" s="244"/>
      <c r="O942" s="244"/>
      <c r="P942" s="244"/>
      <c r="Q942" s="244"/>
      <c r="R942" s="244"/>
      <c r="S942" s="244"/>
      <c r="T942" s="246"/>
      <c r="U942" s="246"/>
      <c r="V942" s="244"/>
      <c r="W942" s="247"/>
      <c r="X942" s="248"/>
      <c r="Y942" s="244"/>
      <c r="Z942" s="244"/>
      <c r="AA942" s="244"/>
      <c r="AB942" s="244"/>
      <c r="AC942" s="249"/>
      <c r="AD942" s="249"/>
      <c r="AE942" s="244"/>
      <c r="AF942" s="244"/>
      <c r="AG942" s="244"/>
      <c r="AH942" s="244"/>
      <c r="AI942" s="244"/>
      <c r="AJ942" s="244"/>
      <c r="AK942" s="250"/>
      <c r="AL942" s="244"/>
      <c r="AM942" s="244"/>
      <c r="AN942" s="244"/>
      <c r="AO942" s="251"/>
      <c r="AP942" s="244"/>
      <c r="AQ942" s="244"/>
      <c r="AR942" s="244"/>
      <c r="AS942" s="244"/>
      <c r="AT942" s="252"/>
      <c r="AU942" s="244"/>
      <c r="AV942" s="244"/>
      <c r="AW942" s="244"/>
      <c r="AX942" s="25"/>
      <c r="AY942" s="244"/>
      <c r="AZ942" s="244"/>
      <c r="BA942" s="244"/>
      <c r="BB942" s="244"/>
      <c r="BC942" s="244"/>
      <c r="BD942" s="244"/>
      <c r="BE942" s="244"/>
      <c r="BF942" s="244"/>
      <c r="BG942" s="244"/>
      <c r="BH942" s="244"/>
      <c r="BI942" s="244"/>
      <c r="BJ942" s="242"/>
      <c r="BK942" s="242"/>
      <c r="BL942" s="244"/>
      <c r="BM942" s="244"/>
      <c r="BN942" s="244"/>
      <c r="BO942" s="244"/>
      <c r="BP942" s="244"/>
      <c r="BQ942" s="244"/>
      <c r="BR942" s="244"/>
      <c r="BS942" s="244"/>
      <c r="BT942" s="244"/>
      <c r="BU942" s="242"/>
      <c r="BV942" s="244"/>
    </row>
    <row r="943" customFormat="false" ht="13.8" hidden="false" customHeight="false" outlineLevel="0" collapsed="false">
      <c r="A943" s="241"/>
      <c r="B943" s="242"/>
      <c r="C943" s="242"/>
      <c r="D943" s="242"/>
      <c r="E943" s="242"/>
      <c r="F943" s="242"/>
      <c r="G943" s="244"/>
      <c r="H943" s="244"/>
      <c r="I943" s="244"/>
      <c r="J943" s="245"/>
      <c r="K943" s="244"/>
      <c r="L943" s="244"/>
      <c r="M943" s="244"/>
      <c r="N943" s="244"/>
      <c r="O943" s="244"/>
      <c r="P943" s="244"/>
      <c r="Q943" s="244"/>
      <c r="R943" s="244"/>
      <c r="S943" s="244"/>
      <c r="T943" s="246"/>
      <c r="U943" s="246"/>
      <c r="V943" s="244"/>
      <c r="W943" s="247"/>
      <c r="X943" s="248"/>
      <c r="Y943" s="244"/>
      <c r="Z943" s="244"/>
      <c r="AA943" s="244"/>
      <c r="AB943" s="244"/>
      <c r="AC943" s="249"/>
      <c r="AD943" s="249"/>
      <c r="AE943" s="244"/>
      <c r="AF943" s="244"/>
      <c r="AG943" s="244"/>
      <c r="AH943" s="244"/>
      <c r="AI943" s="244"/>
      <c r="AJ943" s="244"/>
      <c r="AK943" s="250"/>
      <c r="AL943" s="244"/>
      <c r="AM943" s="244"/>
      <c r="AN943" s="244"/>
      <c r="AO943" s="251"/>
      <c r="AP943" s="244"/>
      <c r="AQ943" s="244"/>
      <c r="AR943" s="244"/>
      <c r="AS943" s="244"/>
      <c r="AT943" s="252"/>
      <c r="AU943" s="244"/>
      <c r="AV943" s="244"/>
      <c r="AW943" s="244"/>
      <c r="AX943" s="25"/>
      <c r="AY943" s="244"/>
      <c r="AZ943" s="244"/>
      <c r="BA943" s="244"/>
      <c r="BB943" s="244"/>
      <c r="BC943" s="244"/>
      <c r="BD943" s="244"/>
      <c r="BE943" s="244"/>
      <c r="BF943" s="244"/>
      <c r="BG943" s="244"/>
      <c r="BH943" s="244"/>
      <c r="BI943" s="244"/>
      <c r="BJ943" s="242"/>
      <c r="BK943" s="242"/>
      <c r="BL943" s="244"/>
      <c r="BM943" s="244"/>
      <c r="BN943" s="244"/>
      <c r="BO943" s="244"/>
      <c r="BP943" s="244"/>
      <c r="BQ943" s="244"/>
      <c r="BR943" s="244"/>
      <c r="BS943" s="244"/>
      <c r="BT943" s="244"/>
      <c r="BU943" s="242"/>
      <c r="BV943" s="244"/>
    </row>
    <row r="944" customFormat="false" ht="13.8" hidden="false" customHeight="false" outlineLevel="0" collapsed="false">
      <c r="A944" s="241"/>
      <c r="B944" s="242"/>
      <c r="C944" s="242"/>
      <c r="D944" s="242"/>
      <c r="E944" s="242"/>
      <c r="F944" s="242"/>
      <c r="G944" s="244"/>
      <c r="H944" s="244"/>
      <c r="I944" s="244"/>
      <c r="J944" s="245"/>
      <c r="K944" s="244"/>
      <c r="L944" s="244"/>
      <c r="M944" s="244"/>
      <c r="N944" s="244"/>
      <c r="O944" s="244"/>
      <c r="P944" s="244"/>
      <c r="Q944" s="244"/>
      <c r="R944" s="244"/>
      <c r="S944" s="244"/>
      <c r="T944" s="246"/>
      <c r="U944" s="246"/>
      <c r="V944" s="244"/>
      <c r="W944" s="247"/>
      <c r="X944" s="248"/>
      <c r="Y944" s="244"/>
      <c r="Z944" s="244"/>
      <c r="AA944" s="244"/>
      <c r="AB944" s="244"/>
      <c r="AC944" s="249"/>
      <c r="AD944" s="249"/>
      <c r="AE944" s="244"/>
      <c r="AF944" s="244"/>
      <c r="AG944" s="244"/>
      <c r="AH944" s="244"/>
      <c r="AI944" s="244"/>
      <c r="AJ944" s="244"/>
      <c r="AK944" s="250"/>
      <c r="AL944" s="244"/>
      <c r="AM944" s="244"/>
      <c r="AN944" s="244"/>
      <c r="AO944" s="251"/>
      <c r="AP944" s="244"/>
      <c r="AQ944" s="244"/>
      <c r="AR944" s="244"/>
      <c r="AS944" s="244"/>
      <c r="AT944" s="252"/>
      <c r="AU944" s="244"/>
      <c r="AV944" s="244"/>
      <c r="AW944" s="244"/>
      <c r="AX944" s="25"/>
      <c r="AY944" s="244"/>
      <c r="AZ944" s="244"/>
      <c r="BA944" s="244"/>
      <c r="BB944" s="244"/>
      <c r="BC944" s="244"/>
      <c r="BD944" s="244"/>
      <c r="BE944" s="244"/>
      <c r="BF944" s="244"/>
      <c r="BG944" s="244"/>
      <c r="BH944" s="244"/>
      <c r="BI944" s="244"/>
      <c r="BJ944" s="242"/>
      <c r="BK944" s="242"/>
      <c r="BL944" s="244"/>
      <c r="BM944" s="244"/>
      <c r="BN944" s="244"/>
      <c r="BO944" s="244"/>
      <c r="BP944" s="244"/>
      <c r="BQ944" s="244"/>
      <c r="BR944" s="244"/>
      <c r="BS944" s="244"/>
      <c r="BT944" s="244"/>
      <c r="BU944" s="242"/>
      <c r="BV944" s="244"/>
    </row>
    <row r="945" customFormat="false" ht="13.8" hidden="false" customHeight="false" outlineLevel="0" collapsed="false">
      <c r="A945" s="241"/>
      <c r="B945" s="242"/>
      <c r="C945" s="242"/>
      <c r="D945" s="242"/>
      <c r="E945" s="242"/>
      <c r="F945" s="242"/>
      <c r="G945" s="244"/>
      <c r="H945" s="244"/>
      <c r="I945" s="244"/>
      <c r="J945" s="245"/>
      <c r="K945" s="244"/>
      <c r="L945" s="244"/>
      <c r="M945" s="244"/>
      <c r="N945" s="244"/>
      <c r="O945" s="244"/>
      <c r="P945" s="244"/>
      <c r="Q945" s="244"/>
      <c r="R945" s="244"/>
      <c r="S945" s="244"/>
      <c r="T945" s="246"/>
      <c r="U945" s="246"/>
      <c r="V945" s="244"/>
      <c r="W945" s="247"/>
      <c r="X945" s="248"/>
      <c r="Y945" s="244"/>
      <c r="Z945" s="244"/>
      <c r="AA945" s="244"/>
      <c r="AB945" s="244"/>
      <c r="AC945" s="249"/>
      <c r="AD945" s="249"/>
      <c r="AE945" s="244"/>
      <c r="AF945" s="244"/>
      <c r="AG945" s="244"/>
      <c r="AH945" s="244"/>
      <c r="AI945" s="244"/>
      <c r="AJ945" s="244"/>
      <c r="AK945" s="250"/>
      <c r="AL945" s="244"/>
      <c r="AM945" s="244"/>
      <c r="AN945" s="244"/>
      <c r="AO945" s="251"/>
      <c r="AP945" s="244"/>
      <c r="AQ945" s="244"/>
      <c r="AR945" s="244"/>
      <c r="AS945" s="244"/>
      <c r="AT945" s="252"/>
      <c r="AU945" s="244"/>
      <c r="AV945" s="244"/>
      <c r="AW945" s="244"/>
      <c r="AX945" s="25"/>
      <c r="AY945" s="244"/>
      <c r="AZ945" s="244"/>
      <c r="BA945" s="244"/>
      <c r="BB945" s="244"/>
      <c r="BC945" s="244"/>
      <c r="BD945" s="244"/>
      <c r="BE945" s="244"/>
      <c r="BF945" s="244"/>
      <c r="BG945" s="244"/>
      <c r="BH945" s="244"/>
      <c r="BI945" s="244"/>
      <c r="BJ945" s="242"/>
      <c r="BK945" s="242"/>
      <c r="BL945" s="244"/>
      <c r="BM945" s="244"/>
      <c r="BN945" s="244"/>
      <c r="BO945" s="244"/>
      <c r="BP945" s="244"/>
      <c r="BQ945" s="244"/>
      <c r="BR945" s="244"/>
      <c r="BS945" s="244"/>
      <c r="BT945" s="244"/>
      <c r="BU945" s="242"/>
      <c r="BV945" s="244"/>
    </row>
    <row r="946" customFormat="false" ht="13.8" hidden="false" customHeight="false" outlineLevel="0" collapsed="false">
      <c r="A946" s="241"/>
      <c r="B946" s="242"/>
      <c r="C946" s="242"/>
      <c r="D946" s="242"/>
      <c r="E946" s="242"/>
      <c r="F946" s="242"/>
      <c r="G946" s="244"/>
      <c r="H946" s="244"/>
      <c r="I946" s="244"/>
      <c r="J946" s="245"/>
      <c r="K946" s="244"/>
      <c r="L946" s="244"/>
      <c r="M946" s="244"/>
      <c r="N946" s="244"/>
      <c r="O946" s="244"/>
      <c r="P946" s="244"/>
      <c r="Q946" s="244"/>
      <c r="R946" s="244"/>
      <c r="S946" s="244"/>
      <c r="T946" s="246"/>
      <c r="U946" s="246"/>
      <c r="V946" s="244"/>
      <c r="W946" s="247"/>
      <c r="X946" s="248"/>
      <c r="Y946" s="244"/>
      <c r="Z946" s="244"/>
      <c r="AA946" s="244"/>
      <c r="AB946" s="244"/>
      <c r="AC946" s="249"/>
      <c r="AD946" s="249"/>
      <c r="AE946" s="244"/>
      <c r="AF946" s="244"/>
      <c r="AG946" s="244"/>
      <c r="AH946" s="244"/>
      <c r="AI946" s="244"/>
      <c r="AJ946" s="244"/>
      <c r="AK946" s="250"/>
      <c r="AL946" s="244"/>
      <c r="AM946" s="244"/>
      <c r="AN946" s="244"/>
      <c r="AO946" s="251"/>
      <c r="AP946" s="244"/>
      <c r="AQ946" s="244"/>
      <c r="AR946" s="244"/>
      <c r="AS946" s="244"/>
      <c r="AT946" s="252"/>
      <c r="AU946" s="244"/>
      <c r="AV946" s="244"/>
      <c r="AW946" s="244"/>
      <c r="AX946" s="25"/>
      <c r="AY946" s="244"/>
      <c r="AZ946" s="244"/>
      <c r="BA946" s="244"/>
      <c r="BB946" s="244"/>
      <c r="BC946" s="244"/>
      <c r="BD946" s="244"/>
      <c r="BE946" s="244"/>
      <c r="BF946" s="244"/>
      <c r="BG946" s="244"/>
      <c r="BH946" s="244"/>
      <c r="BI946" s="244"/>
      <c r="BJ946" s="242"/>
      <c r="BK946" s="242"/>
      <c r="BL946" s="244"/>
      <c r="BM946" s="244"/>
      <c r="BN946" s="244"/>
      <c r="BO946" s="244"/>
      <c r="BP946" s="244"/>
      <c r="BQ946" s="244"/>
      <c r="BR946" s="244"/>
      <c r="BS946" s="244"/>
      <c r="BT946" s="244"/>
      <c r="BU946" s="242"/>
      <c r="BV946" s="244"/>
    </row>
    <row r="947" customFormat="false" ht="13.8" hidden="false" customHeight="false" outlineLevel="0" collapsed="false">
      <c r="A947" s="241"/>
      <c r="B947" s="242"/>
      <c r="C947" s="242"/>
      <c r="D947" s="242"/>
      <c r="E947" s="242"/>
      <c r="F947" s="242"/>
      <c r="G947" s="244"/>
      <c r="H947" s="244"/>
      <c r="I947" s="244"/>
      <c r="J947" s="245"/>
      <c r="K947" s="244"/>
      <c r="L947" s="244"/>
      <c r="M947" s="244"/>
      <c r="N947" s="244"/>
      <c r="O947" s="244"/>
      <c r="P947" s="244"/>
      <c r="Q947" s="244"/>
      <c r="R947" s="244"/>
      <c r="S947" s="244"/>
      <c r="T947" s="246"/>
      <c r="U947" s="246"/>
      <c r="V947" s="244"/>
      <c r="W947" s="247"/>
      <c r="X947" s="248"/>
      <c r="Y947" s="244"/>
      <c r="Z947" s="244"/>
      <c r="AA947" s="244"/>
      <c r="AB947" s="244"/>
      <c r="AC947" s="249"/>
      <c r="AD947" s="249"/>
      <c r="AE947" s="244"/>
      <c r="AF947" s="244"/>
      <c r="AG947" s="244"/>
      <c r="AH947" s="244"/>
      <c r="AI947" s="244"/>
      <c r="AJ947" s="244"/>
      <c r="AK947" s="250"/>
      <c r="AL947" s="244"/>
      <c r="AM947" s="244"/>
      <c r="AN947" s="244"/>
      <c r="AO947" s="251"/>
      <c r="AP947" s="244"/>
      <c r="AQ947" s="244"/>
      <c r="AR947" s="244"/>
      <c r="AS947" s="244"/>
      <c r="AT947" s="252"/>
      <c r="AU947" s="244"/>
      <c r="AV947" s="244"/>
      <c r="AW947" s="244"/>
      <c r="AX947" s="25"/>
      <c r="AY947" s="244"/>
      <c r="AZ947" s="244"/>
      <c r="BA947" s="244"/>
      <c r="BB947" s="244"/>
      <c r="BC947" s="244"/>
      <c r="BD947" s="244"/>
      <c r="BE947" s="244"/>
      <c r="BF947" s="244"/>
      <c r="BG947" s="244"/>
      <c r="BH947" s="244"/>
      <c r="BI947" s="244"/>
      <c r="BJ947" s="242"/>
      <c r="BK947" s="242"/>
      <c r="BL947" s="244"/>
      <c r="BM947" s="244"/>
      <c r="BN947" s="244"/>
      <c r="BO947" s="244"/>
      <c r="BP947" s="244"/>
      <c r="BQ947" s="244"/>
      <c r="BR947" s="244"/>
      <c r="BS947" s="244"/>
      <c r="BT947" s="244"/>
      <c r="BU947" s="242"/>
      <c r="BV947" s="244"/>
    </row>
    <row r="948" customFormat="false" ht="13.8" hidden="false" customHeight="false" outlineLevel="0" collapsed="false">
      <c r="A948" s="241"/>
      <c r="B948" s="242"/>
      <c r="C948" s="242"/>
      <c r="D948" s="242"/>
      <c r="E948" s="242"/>
      <c r="F948" s="242"/>
      <c r="G948" s="244"/>
      <c r="H948" s="244"/>
      <c r="I948" s="244"/>
      <c r="J948" s="245"/>
      <c r="K948" s="244"/>
      <c r="L948" s="244"/>
      <c r="M948" s="244"/>
      <c r="N948" s="244"/>
      <c r="O948" s="244"/>
      <c r="P948" s="244"/>
      <c r="Q948" s="244"/>
      <c r="R948" s="244"/>
      <c r="S948" s="244"/>
      <c r="T948" s="246"/>
      <c r="U948" s="246"/>
      <c r="V948" s="244"/>
      <c r="W948" s="247"/>
      <c r="X948" s="248"/>
      <c r="Y948" s="244"/>
      <c r="Z948" s="244"/>
      <c r="AA948" s="244"/>
      <c r="AB948" s="244"/>
      <c r="AC948" s="249"/>
      <c r="AD948" s="249"/>
      <c r="AE948" s="244"/>
      <c r="AF948" s="244"/>
      <c r="AG948" s="244"/>
      <c r="AH948" s="244"/>
      <c r="AI948" s="244"/>
      <c r="AJ948" s="244"/>
      <c r="AK948" s="250"/>
      <c r="AL948" s="244"/>
      <c r="AM948" s="244"/>
      <c r="AN948" s="244"/>
      <c r="AO948" s="251"/>
      <c r="AP948" s="244"/>
      <c r="AQ948" s="244"/>
      <c r="AR948" s="244"/>
      <c r="AS948" s="244"/>
      <c r="AT948" s="252"/>
      <c r="AU948" s="244"/>
      <c r="AV948" s="244"/>
      <c r="AW948" s="244"/>
      <c r="AX948" s="25"/>
      <c r="AY948" s="244"/>
      <c r="AZ948" s="244"/>
      <c r="BA948" s="244"/>
      <c r="BB948" s="244"/>
      <c r="BC948" s="244"/>
      <c r="BD948" s="244"/>
      <c r="BE948" s="244"/>
      <c r="BF948" s="244"/>
      <c r="BG948" s="244"/>
      <c r="BH948" s="244"/>
      <c r="BI948" s="244"/>
      <c r="BJ948" s="242"/>
      <c r="BK948" s="242"/>
      <c r="BL948" s="244"/>
      <c r="BM948" s="244"/>
      <c r="BN948" s="244"/>
      <c r="BO948" s="244"/>
      <c r="BP948" s="244"/>
      <c r="BQ948" s="244"/>
      <c r="BR948" s="244"/>
      <c r="BS948" s="244"/>
      <c r="BT948" s="244"/>
      <c r="BU948" s="242"/>
      <c r="BV948" s="244"/>
    </row>
    <row r="949" customFormat="false" ht="13.8" hidden="false" customHeight="false" outlineLevel="0" collapsed="false">
      <c r="A949" s="241"/>
      <c r="B949" s="242"/>
      <c r="C949" s="242"/>
      <c r="D949" s="242"/>
      <c r="E949" s="242"/>
      <c r="F949" s="242"/>
      <c r="G949" s="244"/>
      <c r="H949" s="244"/>
      <c r="I949" s="244"/>
      <c r="J949" s="245"/>
      <c r="K949" s="244"/>
      <c r="L949" s="244"/>
      <c r="M949" s="244"/>
      <c r="N949" s="244"/>
      <c r="O949" s="244"/>
      <c r="P949" s="244"/>
      <c r="Q949" s="244"/>
      <c r="R949" s="244"/>
      <c r="S949" s="244"/>
      <c r="T949" s="246"/>
      <c r="U949" s="246"/>
      <c r="V949" s="244"/>
      <c r="W949" s="247"/>
      <c r="X949" s="248"/>
      <c r="Y949" s="244"/>
      <c r="Z949" s="244"/>
      <c r="AA949" s="244"/>
      <c r="AB949" s="244"/>
      <c r="AC949" s="249"/>
      <c r="AD949" s="249"/>
      <c r="AE949" s="244"/>
      <c r="AF949" s="244"/>
      <c r="AG949" s="244"/>
      <c r="AH949" s="244"/>
      <c r="AI949" s="244"/>
      <c r="AJ949" s="244"/>
      <c r="AK949" s="250"/>
      <c r="AL949" s="244"/>
      <c r="AM949" s="244"/>
      <c r="AN949" s="244"/>
      <c r="AO949" s="251"/>
      <c r="AP949" s="244"/>
      <c r="AQ949" s="244"/>
      <c r="AR949" s="244"/>
      <c r="AS949" s="244"/>
      <c r="AT949" s="252"/>
      <c r="AU949" s="244"/>
      <c r="AV949" s="244"/>
      <c r="AW949" s="244"/>
      <c r="AX949" s="25"/>
      <c r="AY949" s="244"/>
      <c r="AZ949" s="244"/>
      <c r="BA949" s="244"/>
      <c r="BB949" s="244"/>
      <c r="BC949" s="244"/>
      <c r="BD949" s="244"/>
      <c r="BE949" s="244"/>
      <c r="BF949" s="244"/>
      <c r="BG949" s="244"/>
      <c r="BH949" s="244"/>
      <c r="BI949" s="244"/>
      <c r="BJ949" s="242"/>
      <c r="BK949" s="242"/>
      <c r="BL949" s="244"/>
      <c r="BM949" s="244"/>
      <c r="BN949" s="244"/>
      <c r="BO949" s="244"/>
      <c r="BP949" s="244"/>
      <c r="BQ949" s="244"/>
      <c r="BR949" s="244"/>
      <c r="BS949" s="244"/>
      <c r="BT949" s="244"/>
      <c r="BU949" s="242"/>
      <c r="BV949" s="244"/>
    </row>
    <row r="950" customFormat="false" ht="13.8" hidden="false" customHeight="false" outlineLevel="0" collapsed="false">
      <c r="A950" s="241"/>
      <c r="B950" s="242"/>
      <c r="C950" s="242"/>
      <c r="D950" s="242"/>
      <c r="E950" s="242"/>
      <c r="F950" s="242"/>
      <c r="G950" s="244"/>
      <c r="H950" s="244"/>
      <c r="I950" s="244"/>
      <c r="J950" s="245"/>
      <c r="K950" s="244"/>
      <c r="L950" s="244"/>
      <c r="M950" s="244"/>
      <c r="N950" s="244"/>
      <c r="O950" s="244"/>
      <c r="P950" s="244"/>
      <c r="Q950" s="244"/>
      <c r="R950" s="244"/>
      <c r="S950" s="244"/>
      <c r="T950" s="246"/>
      <c r="U950" s="246"/>
      <c r="V950" s="244"/>
      <c r="W950" s="247"/>
      <c r="X950" s="248"/>
      <c r="Y950" s="244"/>
      <c r="Z950" s="244"/>
      <c r="AA950" s="244"/>
      <c r="AB950" s="244"/>
      <c r="AC950" s="249"/>
      <c r="AD950" s="249"/>
      <c r="AE950" s="244"/>
      <c r="AF950" s="244"/>
      <c r="AG950" s="244"/>
      <c r="AH950" s="244"/>
      <c r="AI950" s="244"/>
      <c r="AJ950" s="244"/>
      <c r="AK950" s="250"/>
      <c r="AL950" s="244"/>
      <c r="AM950" s="244"/>
      <c r="AN950" s="244"/>
      <c r="AO950" s="251"/>
      <c r="AP950" s="244"/>
      <c r="AQ950" s="244"/>
      <c r="AR950" s="244"/>
      <c r="AS950" s="244"/>
      <c r="AT950" s="252"/>
      <c r="AU950" s="244"/>
      <c r="AV950" s="244"/>
      <c r="AW950" s="244"/>
      <c r="AX950" s="25"/>
      <c r="AY950" s="244"/>
      <c r="AZ950" s="244"/>
      <c r="BA950" s="244"/>
      <c r="BB950" s="244"/>
      <c r="BC950" s="244"/>
      <c r="BD950" s="244"/>
      <c r="BE950" s="244"/>
      <c r="BF950" s="244"/>
      <c r="BG950" s="244"/>
      <c r="BH950" s="244"/>
      <c r="BI950" s="244"/>
      <c r="BJ950" s="242"/>
      <c r="BK950" s="242"/>
      <c r="BL950" s="244"/>
      <c r="BM950" s="244"/>
      <c r="BN950" s="244"/>
      <c r="BO950" s="244"/>
      <c r="BP950" s="244"/>
      <c r="BQ950" s="244"/>
      <c r="BR950" s="244"/>
      <c r="BS950" s="244"/>
      <c r="BT950" s="244"/>
      <c r="BU950" s="242"/>
      <c r="BV950" s="244"/>
    </row>
    <row r="951" customFormat="false" ht="13.8" hidden="false" customHeight="false" outlineLevel="0" collapsed="false">
      <c r="A951" s="241"/>
      <c r="B951" s="242"/>
      <c r="C951" s="242"/>
      <c r="D951" s="242"/>
      <c r="E951" s="242"/>
      <c r="F951" s="242"/>
      <c r="G951" s="244"/>
      <c r="H951" s="244"/>
      <c r="I951" s="244"/>
      <c r="J951" s="245"/>
      <c r="K951" s="244"/>
      <c r="L951" s="244"/>
      <c r="M951" s="244"/>
      <c r="N951" s="244"/>
      <c r="O951" s="244"/>
      <c r="P951" s="244"/>
      <c r="Q951" s="244"/>
      <c r="R951" s="244"/>
      <c r="S951" s="244"/>
      <c r="T951" s="246"/>
      <c r="U951" s="246"/>
      <c r="V951" s="244"/>
      <c r="W951" s="247"/>
      <c r="X951" s="248"/>
      <c r="Y951" s="244"/>
      <c r="Z951" s="244"/>
      <c r="AA951" s="244"/>
      <c r="AB951" s="244"/>
      <c r="AC951" s="249"/>
      <c r="AD951" s="249"/>
      <c r="AE951" s="244"/>
      <c r="AF951" s="244"/>
      <c r="AG951" s="244"/>
      <c r="AH951" s="244"/>
      <c r="AI951" s="244"/>
      <c r="AJ951" s="244"/>
      <c r="AK951" s="250"/>
      <c r="AL951" s="244"/>
      <c r="AM951" s="244"/>
      <c r="AN951" s="244"/>
      <c r="AO951" s="251"/>
      <c r="AP951" s="244"/>
      <c r="AQ951" s="244"/>
      <c r="AR951" s="244"/>
      <c r="AS951" s="244"/>
      <c r="AT951" s="252"/>
      <c r="AU951" s="244"/>
      <c r="AV951" s="244"/>
      <c r="AW951" s="244"/>
      <c r="AX951" s="25"/>
      <c r="AY951" s="244"/>
      <c r="AZ951" s="244"/>
      <c r="BA951" s="244"/>
      <c r="BB951" s="244"/>
      <c r="BC951" s="244"/>
      <c r="BD951" s="244"/>
      <c r="BE951" s="244"/>
      <c r="BF951" s="244"/>
      <c r="BG951" s="244"/>
      <c r="BH951" s="244"/>
      <c r="BI951" s="244"/>
      <c r="BJ951" s="242"/>
      <c r="BK951" s="242"/>
      <c r="BL951" s="244"/>
      <c r="BM951" s="244"/>
      <c r="BN951" s="244"/>
      <c r="BO951" s="244"/>
      <c r="BP951" s="244"/>
      <c r="BQ951" s="244"/>
      <c r="BR951" s="244"/>
      <c r="BS951" s="244"/>
      <c r="BT951" s="244"/>
      <c r="BU951" s="242"/>
      <c r="BV951" s="244"/>
    </row>
    <row r="952" customFormat="false" ht="13.8" hidden="false" customHeight="false" outlineLevel="0" collapsed="false">
      <c r="A952" s="241"/>
      <c r="B952" s="242"/>
      <c r="C952" s="242"/>
      <c r="D952" s="242"/>
      <c r="E952" s="242"/>
      <c r="F952" s="242"/>
      <c r="G952" s="244"/>
      <c r="H952" s="244"/>
      <c r="I952" s="244"/>
      <c r="J952" s="245"/>
      <c r="K952" s="244"/>
      <c r="L952" s="244"/>
      <c r="M952" s="244"/>
      <c r="N952" s="244"/>
      <c r="O952" s="244"/>
      <c r="P952" s="244"/>
      <c r="Q952" s="244"/>
      <c r="R952" s="244"/>
      <c r="S952" s="244"/>
      <c r="T952" s="246"/>
      <c r="U952" s="246"/>
      <c r="V952" s="244"/>
      <c r="W952" s="247"/>
      <c r="X952" s="248"/>
      <c r="Y952" s="244"/>
      <c r="Z952" s="244"/>
      <c r="AA952" s="244"/>
      <c r="AB952" s="244"/>
      <c r="AC952" s="249"/>
      <c r="AD952" s="249"/>
      <c r="AE952" s="244"/>
      <c r="AF952" s="244"/>
      <c r="AG952" s="244"/>
      <c r="AH952" s="244"/>
      <c r="AI952" s="244"/>
      <c r="AJ952" s="244"/>
      <c r="AK952" s="250"/>
      <c r="AL952" s="244"/>
      <c r="AM952" s="244"/>
      <c r="AN952" s="244"/>
      <c r="AO952" s="251"/>
      <c r="AP952" s="244"/>
      <c r="AQ952" s="244"/>
      <c r="AR952" s="244"/>
      <c r="AS952" s="244"/>
      <c r="AT952" s="252"/>
      <c r="AU952" s="244"/>
      <c r="AV952" s="244"/>
      <c r="AW952" s="244"/>
      <c r="AX952" s="25"/>
      <c r="AY952" s="244"/>
      <c r="AZ952" s="244"/>
      <c r="BA952" s="244"/>
      <c r="BB952" s="244"/>
      <c r="BC952" s="244"/>
      <c r="BD952" s="244"/>
      <c r="BE952" s="244"/>
      <c r="BF952" s="244"/>
      <c r="BG952" s="244"/>
      <c r="BH952" s="244"/>
      <c r="BI952" s="244"/>
      <c r="BJ952" s="242"/>
      <c r="BK952" s="242"/>
      <c r="BL952" s="244"/>
      <c r="BM952" s="244"/>
      <c r="BN952" s="244"/>
      <c r="BO952" s="244"/>
      <c r="BP952" s="244"/>
      <c r="BQ952" s="244"/>
      <c r="BR952" s="244"/>
      <c r="BS952" s="244"/>
      <c r="BT952" s="244"/>
      <c r="BU952" s="242"/>
      <c r="BV952" s="244"/>
    </row>
    <row r="953" customFormat="false" ht="13.8" hidden="false" customHeight="false" outlineLevel="0" collapsed="false">
      <c r="A953" s="241"/>
      <c r="B953" s="242"/>
      <c r="C953" s="242"/>
      <c r="D953" s="242"/>
      <c r="E953" s="242"/>
      <c r="F953" s="242"/>
      <c r="G953" s="244"/>
      <c r="H953" s="244"/>
      <c r="I953" s="244"/>
      <c r="J953" s="245"/>
      <c r="K953" s="244"/>
      <c r="L953" s="244"/>
      <c r="M953" s="244"/>
      <c r="N953" s="244"/>
      <c r="O953" s="244"/>
      <c r="P953" s="244"/>
      <c r="Q953" s="244"/>
      <c r="R953" s="244"/>
      <c r="S953" s="244"/>
      <c r="T953" s="246"/>
      <c r="U953" s="246"/>
      <c r="V953" s="244"/>
      <c r="W953" s="247"/>
      <c r="X953" s="248"/>
      <c r="Y953" s="244"/>
      <c r="Z953" s="244"/>
      <c r="AA953" s="244"/>
      <c r="AB953" s="244"/>
      <c r="AC953" s="249"/>
      <c r="AD953" s="249"/>
      <c r="AE953" s="244"/>
      <c r="AF953" s="244"/>
      <c r="AG953" s="244"/>
      <c r="AH953" s="244"/>
      <c r="AI953" s="244"/>
      <c r="AJ953" s="244"/>
      <c r="AK953" s="250"/>
      <c r="AL953" s="244"/>
      <c r="AM953" s="244"/>
      <c r="AN953" s="244"/>
      <c r="AO953" s="251"/>
      <c r="AP953" s="244"/>
      <c r="AQ953" s="244"/>
      <c r="AR953" s="244"/>
      <c r="AS953" s="244"/>
      <c r="AT953" s="252"/>
      <c r="AU953" s="244"/>
      <c r="AV953" s="244"/>
      <c r="AW953" s="244"/>
      <c r="AX953" s="25"/>
      <c r="AY953" s="244"/>
      <c r="AZ953" s="244"/>
      <c r="BA953" s="244"/>
      <c r="BB953" s="244"/>
      <c r="BC953" s="244"/>
      <c r="BD953" s="244"/>
      <c r="BE953" s="244"/>
      <c r="BF953" s="244"/>
      <c r="BG953" s="244"/>
      <c r="BH953" s="244"/>
      <c r="BI953" s="244"/>
      <c r="BJ953" s="242"/>
      <c r="BK953" s="242"/>
      <c r="BL953" s="244"/>
      <c r="BM953" s="244"/>
      <c r="BN953" s="244"/>
      <c r="BO953" s="244"/>
      <c r="BP953" s="244"/>
      <c r="BQ953" s="244"/>
      <c r="BR953" s="244"/>
      <c r="BS953" s="244"/>
      <c r="BT953" s="244"/>
      <c r="BU953" s="242"/>
      <c r="BV953" s="244"/>
    </row>
    <row r="954" customFormat="false" ht="13.8" hidden="false" customHeight="false" outlineLevel="0" collapsed="false">
      <c r="A954" s="241"/>
      <c r="B954" s="242"/>
      <c r="C954" s="242"/>
      <c r="D954" s="242"/>
      <c r="E954" s="242"/>
      <c r="F954" s="242"/>
      <c r="G954" s="244"/>
      <c r="H954" s="244"/>
      <c r="I954" s="244"/>
      <c r="J954" s="245"/>
      <c r="K954" s="244"/>
      <c r="L954" s="244"/>
      <c r="M954" s="244"/>
      <c r="N954" s="244"/>
      <c r="O954" s="244"/>
      <c r="P954" s="244"/>
      <c r="Q954" s="244"/>
      <c r="R954" s="244"/>
      <c r="S954" s="244"/>
      <c r="T954" s="246"/>
      <c r="U954" s="246"/>
      <c r="V954" s="244"/>
      <c r="W954" s="247"/>
      <c r="X954" s="248"/>
      <c r="Y954" s="244"/>
      <c r="Z954" s="244"/>
      <c r="AA954" s="244"/>
      <c r="AB954" s="244"/>
      <c r="AC954" s="249"/>
      <c r="AD954" s="249"/>
      <c r="AE954" s="244"/>
      <c r="AF954" s="244"/>
      <c r="AG954" s="244"/>
      <c r="AH954" s="244"/>
      <c r="AI954" s="244"/>
      <c r="AJ954" s="244"/>
      <c r="AK954" s="250"/>
      <c r="AL954" s="244"/>
      <c r="AM954" s="244"/>
      <c r="AN954" s="244"/>
      <c r="AO954" s="251"/>
      <c r="AP954" s="244"/>
      <c r="AQ954" s="244"/>
      <c r="AR954" s="244"/>
      <c r="AS954" s="244"/>
      <c r="AT954" s="252"/>
      <c r="AU954" s="244"/>
      <c r="AV954" s="244"/>
      <c r="AW954" s="244"/>
      <c r="AX954" s="25"/>
      <c r="AY954" s="244"/>
      <c r="AZ954" s="244"/>
      <c r="BA954" s="244"/>
      <c r="BB954" s="244"/>
      <c r="BC954" s="244"/>
      <c r="BD954" s="244"/>
      <c r="BE954" s="244"/>
      <c r="BF954" s="244"/>
      <c r="BG954" s="244"/>
      <c r="BH954" s="244"/>
      <c r="BI954" s="244"/>
      <c r="BJ954" s="242"/>
      <c r="BK954" s="242"/>
      <c r="BL954" s="244"/>
      <c r="BM954" s="244"/>
      <c r="BN954" s="244"/>
      <c r="BO954" s="244"/>
      <c r="BP954" s="244"/>
      <c r="BQ954" s="244"/>
      <c r="BR954" s="244"/>
      <c r="BS954" s="244"/>
      <c r="BT954" s="244"/>
      <c r="BU954" s="242"/>
      <c r="BV954" s="244"/>
    </row>
    <row r="955" customFormat="false" ht="13.8" hidden="false" customHeight="false" outlineLevel="0" collapsed="false">
      <c r="A955" s="241"/>
      <c r="B955" s="242"/>
      <c r="C955" s="242"/>
      <c r="D955" s="242"/>
      <c r="E955" s="242"/>
      <c r="F955" s="242"/>
      <c r="G955" s="244"/>
      <c r="H955" s="244"/>
      <c r="I955" s="244"/>
      <c r="J955" s="245"/>
      <c r="K955" s="244"/>
      <c r="L955" s="244"/>
      <c r="M955" s="244"/>
      <c r="N955" s="244"/>
      <c r="O955" s="244"/>
      <c r="P955" s="244"/>
      <c r="Q955" s="244"/>
      <c r="R955" s="244"/>
      <c r="S955" s="244"/>
      <c r="T955" s="246"/>
      <c r="U955" s="246"/>
      <c r="V955" s="244"/>
      <c r="W955" s="247"/>
      <c r="X955" s="248"/>
      <c r="Y955" s="244"/>
      <c r="Z955" s="244"/>
      <c r="AA955" s="244"/>
      <c r="AB955" s="244"/>
      <c r="AC955" s="249"/>
      <c r="AD955" s="249"/>
      <c r="AE955" s="244"/>
      <c r="AF955" s="244"/>
      <c r="AG955" s="244"/>
      <c r="AH955" s="244"/>
      <c r="AI955" s="244"/>
      <c r="AJ955" s="244"/>
      <c r="AK955" s="250"/>
      <c r="AL955" s="244"/>
      <c r="AM955" s="244"/>
      <c r="AN955" s="244"/>
      <c r="AO955" s="251"/>
      <c r="AP955" s="244"/>
      <c r="AQ955" s="244"/>
      <c r="AR955" s="244"/>
      <c r="AS955" s="244"/>
      <c r="AT955" s="252"/>
      <c r="AU955" s="244"/>
      <c r="AV955" s="244"/>
      <c r="AW955" s="244"/>
      <c r="AX955" s="25"/>
      <c r="AY955" s="244"/>
      <c r="AZ955" s="244"/>
      <c r="BA955" s="244"/>
      <c r="BB955" s="244"/>
      <c r="BC955" s="244"/>
      <c r="BD955" s="244"/>
      <c r="BE955" s="244"/>
      <c r="BF955" s="244"/>
      <c r="BG955" s="244"/>
      <c r="BH955" s="244"/>
      <c r="BI955" s="244"/>
      <c r="BJ955" s="242"/>
      <c r="BK955" s="242"/>
      <c r="BL955" s="244"/>
      <c r="BM955" s="244"/>
      <c r="BN955" s="244"/>
      <c r="BO955" s="244"/>
      <c r="BP955" s="244"/>
      <c r="BQ955" s="244"/>
      <c r="BR955" s="244"/>
      <c r="BS955" s="244"/>
      <c r="BT955" s="244"/>
      <c r="BU955" s="242"/>
      <c r="BV955" s="244"/>
    </row>
    <row r="956" customFormat="false" ht="13.8" hidden="false" customHeight="false" outlineLevel="0" collapsed="false">
      <c r="A956" s="241"/>
      <c r="B956" s="242"/>
      <c r="C956" s="242"/>
      <c r="D956" s="242"/>
      <c r="E956" s="242"/>
      <c r="F956" s="242"/>
      <c r="G956" s="244"/>
      <c r="H956" s="244"/>
      <c r="I956" s="244"/>
      <c r="J956" s="245"/>
      <c r="K956" s="244"/>
      <c r="L956" s="244"/>
      <c r="M956" s="244"/>
      <c r="N956" s="244"/>
      <c r="O956" s="244"/>
      <c r="P956" s="244"/>
      <c r="Q956" s="244"/>
      <c r="R956" s="244"/>
      <c r="S956" s="244"/>
      <c r="T956" s="246"/>
      <c r="U956" s="246"/>
      <c r="V956" s="244"/>
      <c r="W956" s="247"/>
      <c r="X956" s="248"/>
      <c r="Y956" s="244"/>
      <c r="Z956" s="244"/>
      <c r="AA956" s="244"/>
      <c r="AB956" s="244"/>
      <c r="AC956" s="249"/>
      <c r="AD956" s="249"/>
      <c r="AE956" s="244"/>
      <c r="AF956" s="244"/>
      <c r="AG956" s="244"/>
      <c r="AH956" s="244"/>
      <c r="AI956" s="244"/>
      <c r="AJ956" s="244"/>
      <c r="AK956" s="250"/>
      <c r="AL956" s="244"/>
      <c r="AM956" s="244"/>
      <c r="AN956" s="244"/>
      <c r="AO956" s="251"/>
      <c r="AP956" s="244"/>
      <c r="AQ956" s="244"/>
      <c r="AR956" s="244"/>
      <c r="AS956" s="244"/>
      <c r="AT956" s="252"/>
      <c r="AU956" s="244"/>
      <c r="AV956" s="244"/>
      <c r="AW956" s="244"/>
      <c r="AX956" s="25"/>
      <c r="AY956" s="244"/>
      <c r="AZ956" s="244"/>
      <c r="BA956" s="244"/>
      <c r="BB956" s="244"/>
      <c r="BC956" s="244"/>
      <c r="BD956" s="244"/>
      <c r="BE956" s="244"/>
      <c r="BF956" s="244"/>
      <c r="BG956" s="244"/>
      <c r="BH956" s="244"/>
      <c r="BI956" s="244"/>
      <c r="BJ956" s="242"/>
      <c r="BK956" s="242"/>
      <c r="BL956" s="244"/>
      <c r="BM956" s="244"/>
      <c r="BN956" s="244"/>
      <c r="BO956" s="244"/>
      <c r="BP956" s="244"/>
      <c r="BQ956" s="244"/>
      <c r="BR956" s="244"/>
      <c r="BS956" s="244"/>
      <c r="BT956" s="244"/>
      <c r="BU956" s="242"/>
      <c r="BV956" s="244"/>
    </row>
    <row r="957" customFormat="false" ht="13.8" hidden="false" customHeight="false" outlineLevel="0" collapsed="false">
      <c r="A957" s="241"/>
      <c r="B957" s="242"/>
      <c r="C957" s="242"/>
      <c r="D957" s="242"/>
      <c r="E957" s="242"/>
      <c r="F957" s="242"/>
      <c r="G957" s="244"/>
      <c r="H957" s="244"/>
      <c r="I957" s="244"/>
      <c r="J957" s="245"/>
      <c r="K957" s="244"/>
      <c r="L957" s="244"/>
      <c r="M957" s="244"/>
      <c r="N957" s="244"/>
      <c r="O957" s="244"/>
      <c r="P957" s="244"/>
      <c r="Q957" s="244"/>
      <c r="R957" s="244"/>
      <c r="S957" s="244"/>
      <c r="T957" s="246"/>
      <c r="U957" s="246"/>
      <c r="V957" s="244"/>
      <c r="W957" s="247"/>
      <c r="X957" s="248"/>
      <c r="Y957" s="244"/>
      <c r="Z957" s="244"/>
      <c r="AA957" s="244"/>
      <c r="AB957" s="244"/>
      <c r="AC957" s="249"/>
      <c r="AD957" s="249"/>
      <c r="AE957" s="244"/>
      <c r="AF957" s="244"/>
      <c r="AG957" s="244"/>
      <c r="AH957" s="244"/>
      <c r="AI957" s="244"/>
      <c r="AJ957" s="244"/>
      <c r="AK957" s="250"/>
      <c r="AL957" s="244"/>
      <c r="AM957" s="244"/>
      <c r="AN957" s="244"/>
      <c r="AO957" s="251"/>
      <c r="AP957" s="244"/>
      <c r="AQ957" s="244"/>
      <c r="AR957" s="244"/>
      <c r="AS957" s="244"/>
      <c r="AT957" s="252"/>
      <c r="AU957" s="244"/>
      <c r="AV957" s="244"/>
      <c r="AW957" s="244"/>
      <c r="AX957" s="25"/>
      <c r="AY957" s="244"/>
      <c r="AZ957" s="244"/>
      <c r="BA957" s="244"/>
      <c r="BB957" s="244"/>
      <c r="BC957" s="244"/>
      <c r="BD957" s="244"/>
      <c r="BE957" s="244"/>
      <c r="BF957" s="244"/>
      <c r="BG957" s="244"/>
      <c r="BH957" s="244"/>
      <c r="BI957" s="244"/>
      <c r="BJ957" s="242"/>
      <c r="BK957" s="242"/>
      <c r="BL957" s="244"/>
      <c r="BM957" s="244"/>
      <c r="BN957" s="244"/>
      <c r="BO957" s="244"/>
      <c r="BP957" s="244"/>
      <c r="BQ957" s="244"/>
      <c r="BR957" s="244"/>
      <c r="BS957" s="244"/>
      <c r="BT957" s="244"/>
      <c r="BU957" s="242"/>
      <c r="BV957" s="244"/>
    </row>
    <row r="958" customFormat="false" ht="13.8" hidden="false" customHeight="false" outlineLevel="0" collapsed="false">
      <c r="A958" s="241"/>
      <c r="B958" s="242"/>
      <c r="C958" s="242"/>
      <c r="D958" s="242"/>
      <c r="E958" s="242"/>
      <c r="F958" s="242"/>
      <c r="G958" s="244"/>
      <c r="H958" s="244"/>
      <c r="I958" s="244"/>
      <c r="J958" s="245"/>
      <c r="K958" s="244"/>
      <c r="L958" s="244"/>
      <c r="M958" s="244"/>
      <c r="N958" s="244"/>
      <c r="O958" s="244"/>
      <c r="P958" s="244"/>
      <c r="Q958" s="244"/>
      <c r="R958" s="244"/>
      <c r="S958" s="244"/>
      <c r="T958" s="246"/>
      <c r="U958" s="246"/>
      <c r="V958" s="244"/>
      <c r="W958" s="247"/>
      <c r="X958" s="248"/>
      <c r="Y958" s="244"/>
      <c r="Z958" s="244"/>
      <c r="AA958" s="244"/>
      <c r="AB958" s="244"/>
      <c r="AC958" s="249"/>
      <c r="AD958" s="249"/>
      <c r="AE958" s="244"/>
      <c r="AF958" s="244"/>
      <c r="AG958" s="244"/>
      <c r="AH958" s="244"/>
      <c r="AI958" s="244"/>
      <c r="AJ958" s="244"/>
      <c r="AK958" s="250"/>
      <c r="AL958" s="244"/>
      <c r="AM958" s="244"/>
      <c r="AN958" s="244"/>
      <c r="AO958" s="251"/>
      <c r="AP958" s="244"/>
      <c r="AQ958" s="244"/>
      <c r="AR958" s="244"/>
      <c r="AS958" s="244"/>
      <c r="AT958" s="252"/>
      <c r="AU958" s="244"/>
      <c r="AV958" s="244"/>
      <c r="AW958" s="244"/>
      <c r="AX958" s="25"/>
      <c r="AY958" s="244"/>
      <c r="AZ958" s="244"/>
      <c r="BA958" s="244"/>
      <c r="BB958" s="244"/>
      <c r="BC958" s="244"/>
      <c r="BD958" s="244"/>
      <c r="BE958" s="244"/>
      <c r="BF958" s="244"/>
      <c r="BG958" s="244"/>
      <c r="BH958" s="244"/>
      <c r="BI958" s="244"/>
      <c r="BJ958" s="242"/>
      <c r="BK958" s="242"/>
      <c r="BL958" s="244"/>
      <c r="BM958" s="244"/>
      <c r="BN958" s="244"/>
      <c r="BO958" s="244"/>
      <c r="BP958" s="244"/>
      <c r="BQ958" s="244"/>
      <c r="BR958" s="244"/>
      <c r="BS958" s="244"/>
      <c r="BT958" s="244"/>
      <c r="BU958" s="242"/>
      <c r="BV958" s="244"/>
    </row>
    <row r="959" customFormat="false" ht="13.8" hidden="false" customHeight="false" outlineLevel="0" collapsed="false">
      <c r="A959" s="241"/>
      <c r="B959" s="242"/>
      <c r="C959" s="242"/>
      <c r="D959" s="242"/>
      <c r="E959" s="242"/>
      <c r="F959" s="242"/>
      <c r="G959" s="244"/>
      <c r="H959" s="244"/>
      <c r="I959" s="244"/>
      <c r="J959" s="245"/>
      <c r="K959" s="244"/>
      <c r="L959" s="244"/>
      <c r="M959" s="244"/>
      <c r="N959" s="244"/>
      <c r="O959" s="244"/>
      <c r="P959" s="244"/>
      <c r="Q959" s="244"/>
      <c r="R959" s="244"/>
      <c r="S959" s="244"/>
      <c r="T959" s="246"/>
      <c r="U959" s="246"/>
      <c r="V959" s="244"/>
      <c r="W959" s="247"/>
      <c r="X959" s="248"/>
      <c r="Y959" s="244"/>
      <c r="Z959" s="244"/>
      <c r="AA959" s="244"/>
      <c r="AB959" s="244"/>
      <c r="AC959" s="249"/>
      <c r="AD959" s="249"/>
      <c r="AE959" s="244"/>
      <c r="AF959" s="244"/>
      <c r="AG959" s="244"/>
      <c r="AH959" s="244"/>
      <c r="AI959" s="244"/>
      <c r="AJ959" s="244"/>
      <c r="AK959" s="250"/>
      <c r="AL959" s="244"/>
      <c r="AM959" s="244"/>
      <c r="AN959" s="244"/>
      <c r="AO959" s="251"/>
      <c r="AP959" s="244"/>
      <c r="AQ959" s="244"/>
      <c r="AR959" s="244"/>
      <c r="AS959" s="244"/>
      <c r="AT959" s="252"/>
      <c r="AU959" s="244"/>
      <c r="AV959" s="244"/>
      <c r="AW959" s="244"/>
      <c r="AX959" s="25"/>
      <c r="AY959" s="244"/>
      <c r="AZ959" s="244"/>
      <c r="BA959" s="244"/>
      <c r="BB959" s="244"/>
      <c r="BC959" s="244"/>
      <c r="BD959" s="244"/>
      <c r="BE959" s="244"/>
      <c r="BF959" s="244"/>
      <c r="BG959" s="244"/>
      <c r="BH959" s="244"/>
      <c r="BI959" s="244"/>
      <c r="BJ959" s="242"/>
      <c r="BK959" s="242"/>
      <c r="BL959" s="244"/>
      <c r="BM959" s="244"/>
      <c r="BN959" s="244"/>
      <c r="BO959" s="244"/>
      <c r="BP959" s="244"/>
      <c r="BQ959" s="244"/>
      <c r="BR959" s="244"/>
      <c r="BS959" s="244"/>
      <c r="BT959" s="244"/>
      <c r="BU959" s="242"/>
      <c r="BV959" s="244"/>
    </row>
    <row r="960" customFormat="false" ht="13.8" hidden="false" customHeight="false" outlineLevel="0" collapsed="false">
      <c r="A960" s="241"/>
      <c r="B960" s="242"/>
      <c r="C960" s="242"/>
      <c r="D960" s="242"/>
      <c r="E960" s="242"/>
      <c r="F960" s="242"/>
      <c r="G960" s="244"/>
      <c r="H960" s="244"/>
      <c r="I960" s="244"/>
      <c r="J960" s="245"/>
      <c r="K960" s="244"/>
      <c r="L960" s="244"/>
      <c r="M960" s="244"/>
      <c r="N960" s="244"/>
      <c r="O960" s="244"/>
      <c r="P960" s="244"/>
      <c r="Q960" s="244"/>
      <c r="R960" s="244"/>
      <c r="S960" s="244"/>
      <c r="T960" s="246"/>
      <c r="U960" s="246"/>
      <c r="V960" s="244"/>
      <c r="W960" s="247"/>
      <c r="X960" s="248"/>
      <c r="Y960" s="244"/>
      <c r="Z960" s="244"/>
      <c r="AA960" s="244"/>
      <c r="AB960" s="244"/>
      <c r="AC960" s="249"/>
      <c r="AD960" s="249"/>
      <c r="AE960" s="244"/>
      <c r="AF960" s="244"/>
      <c r="AG960" s="244"/>
      <c r="AH960" s="244"/>
      <c r="AI960" s="244"/>
      <c r="AJ960" s="244"/>
      <c r="AK960" s="250"/>
      <c r="AL960" s="244"/>
      <c r="AM960" s="244"/>
      <c r="AN960" s="244"/>
      <c r="AO960" s="251"/>
      <c r="AP960" s="244"/>
      <c r="AQ960" s="244"/>
      <c r="AR960" s="244"/>
      <c r="AS960" s="244"/>
      <c r="AT960" s="252"/>
      <c r="AU960" s="244"/>
      <c r="AV960" s="244"/>
      <c r="AW960" s="244"/>
      <c r="AX960" s="25"/>
      <c r="AY960" s="244"/>
      <c r="AZ960" s="244"/>
      <c r="BA960" s="244"/>
      <c r="BB960" s="244"/>
      <c r="BC960" s="244"/>
      <c r="BD960" s="244"/>
      <c r="BE960" s="244"/>
      <c r="BF960" s="244"/>
      <c r="BG960" s="244"/>
      <c r="BH960" s="244"/>
      <c r="BI960" s="244"/>
      <c r="BJ960" s="242"/>
      <c r="BK960" s="242"/>
      <c r="BL960" s="244"/>
      <c r="BM960" s="244"/>
      <c r="BN960" s="244"/>
      <c r="BO960" s="244"/>
      <c r="BP960" s="244"/>
      <c r="BQ960" s="244"/>
      <c r="BR960" s="244"/>
      <c r="BS960" s="244"/>
      <c r="BT960" s="244"/>
      <c r="BU960" s="242"/>
      <c r="BV960" s="244"/>
    </row>
    <row r="961" customFormat="false" ht="13.8" hidden="false" customHeight="false" outlineLevel="0" collapsed="false">
      <c r="A961" s="241"/>
      <c r="B961" s="242"/>
      <c r="C961" s="242"/>
      <c r="D961" s="242"/>
      <c r="E961" s="242"/>
      <c r="F961" s="242"/>
      <c r="G961" s="244"/>
      <c r="H961" s="244"/>
      <c r="I961" s="244"/>
      <c r="J961" s="245"/>
      <c r="K961" s="244"/>
      <c r="L961" s="244"/>
      <c r="M961" s="244"/>
      <c r="N961" s="244"/>
      <c r="O961" s="244"/>
      <c r="P961" s="244"/>
      <c r="Q961" s="244"/>
      <c r="R961" s="244"/>
      <c r="S961" s="244"/>
      <c r="T961" s="246"/>
      <c r="U961" s="246"/>
      <c r="V961" s="244"/>
      <c r="W961" s="247"/>
      <c r="X961" s="248"/>
      <c r="Y961" s="244"/>
      <c r="Z961" s="244"/>
      <c r="AA961" s="244"/>
      <c r="AB961" s="244"/>
      <c r="AC961" s="249"/>
      <c r="AD961" s="249"/>
      <c r="AE961" s="244"/>
      <c r="AF961" s="244"/>
      <c r="AG961" s="244"/>
      <c r="AH961" s="244"/>
      <c r="AI961" s="244"/>
      <c r="AJ961" s="244"/>
      <c r="AK961" s="250"/>
      <c r="AL961" s="244"/>
      <c r="AM961" s="244"/>
      <c r="AN961" s="244"/>
      <c r="AO961" s="251"/>
      <c r="AP961" s="244"/>
      <c r="AQ961" s="244"/>
      <c r="AR961" s="244"/>
      <c r="AS961" s="244"/>
      <c r="AT961" s="252"/>
      <c r="AU961" s="244"/>
      <c r="AV961" s="244"/>
      <c r="AW961" s="244"/>
      <c r="AX961" s="25"/>
      <c r="AY961" s="244"/>
      <c r="AZ961" s="244"/>
      <c r="BA961" s="244"/>
      <c r="BB961" s="244"/>
      <c r="BC961" s="244"/>
      <c r="BD961" s="244"/>
      <c r="BE961" s="244"/>
      <c r="BF961" s="244"/>
      <c r="BG961" s="244"/>
      <c r="BH961" s="244"/>
      <c r="BI961" s="244"/>
      <c r="BJ961" s="242"/>
      <c r="BK961" s="242"/>
      <c r="BL961" s="244"/>
      <c r="BM961" s="244"/>
      <c r="BN961" s="244"/>
      <c r="BO961" s="244"/>
      <c r="BP961" s="244"/>
      <c r="BQ961" s="244"/>
      <c r="BR961" s="244"/>
      <c r="BS961" s="244"/>
      <c r="BT961" s="244"/>
      <c r="BU961" s="242"/>
      <c r="BV961" s="244"/>
    </row>
    <row r="962" customFormat="false" ht="13.8" hidden="false" customHeight="false" outlineLevel="0" collapsed="false">
      <c r="A962" s="241"/>
      <c r="B962" s="242"/>
      <c r="C962" s="242"/>
      <c r="D962" s="242"/>
      <c r="E962" s="242"/>
      <c r="F962" s="242"/>
      <c r="G962" s="244"/>
      <c r="H962" s="244"/>
      <c r="I962" s="244"/>
      <c r="J962" s="245"/>
      <c r="K962" s="244"/>
      <c r="L962" s="244"/>
      <c r="M962" s="244"/>
      <c r="N962" s="244"/>
      <c r="O962" s="244"/>
      <c r="P962" s="244"/>
      <c r="Q962" s="244"/>
      <c r="R962" s="244"/>
      <c r="S962" s="244"/>
      <c r="T962" s="246"/>
      <c r="U962" s="246"/>
      <c r="V962" s="244"/>
      <c r="W962" s="247"/>
      <c r="X962" s="248"/>
      <c r="Y962" s="244"/>
      <c r="Z962" s="244"/>
      <c r="AA962" s="244"/>
      <c r="AB962" s="244"/>
      <c r="AC962" s="249"/>
      <c r="AD962" s="249"/>
      <c r="AE962" s="244"/>
      <c r="AF962" s="244"/>
      <c r="AG962" s="244"/>
      <c r="AH962" s="244"/>
      <c r="AI962" s="244"/>
      <c r="AJ962" s="244"/>
      <c r="AK962" s="250"/>
      <c r="AL962" s="244"/>
      <c r="AM962" s="244"/>
      <c r="AN962" s="244"/>
      <c r="AO962" s="251"/>
      <c r="AP962" s="244"/>
      <c r="AQ962" s="244"/>
      <c r="AR962" s="244"/>
      <c r="AS962" s="244"/>
      <c r="AT962" s="252"/>
      <c r="AU962" s="244"/>
      <c r="AV962" s="244"/>
      <c r="AW962" s="244"/>
      <c r="AX962" s="25"/>
      <c r="AY962" s="244"/>
      <c r="AZ962" s="244"/>
      <c r="BA962" s="244"/>
      <c r="BB962" s="244"/>
      <c r="BC962" s="244"/>
      <c r="BD962" s="244"/>
      <c r="BE962" s="244"/>
      <c r="BF962" s="244"/>
      <c r="BG962" s="244"/>
      <c r="BH962" s="244"/>
      <c r="BI962" s="244"/>
      <c r="BJ962" s="242"/>
      <c r="BK962" s="242"/>
      <c r="BL962" s="244"/>
      <c r="BM962" s="244"/>
      <c r="BN962" s="244"/>
      <c r="BO962" s="244"/>
      <c r="BP962" s="244"/>
      <c r="BQ962" s="244"/>
      <c r="BR962" s="244"/>
      <c r="BS962" s="244"/>
      <c r="BT962" s="244"/>
      <c r="BU962" s="242"/>
      <c r="BV962" s="244"/>
    </row>
    <row r="963" customFormat="false" ht="13.8" hidden="false" customHeight="false" outlineLevel="0" collapsed="false">
      <c r="A963" s="241"/>
      <c r="B963" s="242"/>
      <c r="C963" s="242"/>
      <c r="D963" s="242"/>
      <c r="E963" s="242"/>
      <c r="F963" s="242"/>
      <c r="G963" s="244"/>
      <c r="H963" s="244"/>
      <c r="I963" s="244"/>
      <c r="J963" s="245"/>
      <c r="K963" s="244"/>
      <c r="L963" s="244"/>
      <c r="M963" s="244"/>
      <c r="N963" s="244"/>
      <c r="O963" s="244"/>
      <c r="P963" s="244"/>
      <c r="Q963" s="244"/>
      <c r="R963" s="244"/>
      <c r="S963" s="244"/>
      <c r="T963" s="246"/>
      <c r="U963" s="246"/>
      <c r="V963" s="244"/>
      <c r="W963" s="247"/>
      <c r="X963" s="248"/>
      <c r="Y963" s="244"/>
      <c r="Z963" s="244"/>
      <c r="AA963" s="244"/>
      <c r="AB963" s="244"/>
      <c r="AC963" s="249"/>
      <c r="AD963" s="249"/>
      <c r="AE963" s="244"/>
      <c r="AF963" s="244"/>
      <c r="AG963" s="244"/>
      <c r="AH963" s="244"/>
      <c r="AI963" s="244"/>
      <c r="AJ963" s="244"/>
      <c r="AK963" s="250"/>
      <c r="AL963" s="244"/>
      <c r="AM963" s="244"/>
      <c r="AN963" s="244"/>
      <c r="AO963" s="251"/>
      <c r="AP963" s="244"/>
      <c r="AQ963" s="244"/>
      <c r="AR963" s="244"/>
      <c r="AS963" s="244"/>
      <c r="AT963" s="252"/>
      <c r="AU963" s="244"/>
      <c r="AV963" s="244"/>
      <c r="AW963" s="244"/>
      <c r="AX963" s="25"/>
      <c r="AY963" s="244"/>
      <c r="AZ963" s="244"/>
      <c r="BA963" s="244"/>
      <c r="BB963" s="244"/>
      <c r="BC963" s="244"/>
      <c r="BD963" s="244"/>
      <c r="BE963" s="244"/>
      <c r="BF963" s="244"/>
      <c r="BG963" s="244"/>
      <c r="BH963" s="244"/>
      <c r="BI963" s="244"/>
      <c r="BJ963" s="242"/>
      <c r="BK963" s="242"/>
      <c r="BL963" s="244"/>
      <c r="BM963" s="244"/>
      <c r="BN963" s="244"/>
      <c r="BO963" s="244"/>
      <c r="BP963" s="244"/>
      <c r="BQ963" s="244"/>
      <c r="BR963" s="244"/>
      <c r="BS963" s="244"/>
      <c r="BT963" s="244"/>
      <c r="BU963" s="242"/>
      <c r="BV963" s="244"/>
    </row>
    <row r="964" customFormat="false" ht="13.8" hidden="false" customHeight="false" outlineLevel="0" collapsed="false">
      <c r="A964" s="241"/>
      <c r="B964" s="242"/>
      <c r="C964" s="242"/>
      <c r="D964" s="242"/>
      <c r="E964" s="242"/>
      <c r="F964" s="242"/>
      <c r="G964" s="244"/>
      <c r="H964" s="244"/>
      <c r="I964" s="244"/>
      <c r="J964" s="245"/>
      <c r="K964" s="244"/>
      <c r="L964" s="244"/>
      <c r="M964" s="244"/>
      <c r="N964" s="244"/>
      <c r="O964" s="244"/>
      <c r="P964" s="244"/>
      <c r="Q964" s="244"/>
      <c r="R964" s="244"/>
      <c r="S964" s="244"/>
      <c r="T964" s="246"/>
      <c r="U964" s="246"/>
      <c r="V964" s="244"/>
      <c r="W964" s="247"/>
      <c r="X964" s="248"/>
      <c r="Y964" s="244"/>
      <c r="Z964" s="244"/>
      <c r="AA964" s="244"/>
      <c r="AB964" s="244"/>
      <c r="AC964" s="249"/>
      <c r="AD964" s="249"/>
      <c r="AE964" s="244"/>
      <c r="AF964" s="244"/>
      <c r="AG964" s="244"/>
      <c r="AH964" s="244"/>
      <c r="AI964" s="244"/>
      <c r="AJ964" s="244"/>
      <c r="AK964" s="250"/>
      <c r="AL964" s="244"/>
      <c r="AM964" s="244"/>
      <c r="AN964" s="244"/>
      <c r="AO964" s="251"/>
      <c r="AP964" s="244"/>
      <c r="AQ964" s="244"/>
      <c r="AR964" s="244"/>
      <c r="AS964" s="244"/>
      <c r="AT964" s="252"/>
      <c r="AU964" s="244"/>
      <c r="AV964" s="244"/>
      <c r="AW964" s="244"/>
      <c r="AX964" s="25"/>
      <c r="AY964" s="244"/>
      <c r="AZ964" s="244"/>
      <c r="BA964" s="244"/>
      <c r="BB964" s="244"/>
      <c r="BC964" s="244"/>
      <c r="BD964" s="244"/>
      <c r="BE964" s="244"/>
      <c r="BF964" s="244"/>
      <c r="BG964" s="244"/>
      <c r="BH964" s="244"/>
      <c r="BI964" s="244"/>
      <c r="BJ964" s="242"/>
      <c r="BK964" s="242"/>
      <c r="BL964" s="244"/>
      <c r="BM964" s="244"/>
      <c r="BN964" s="244"/>
      <c r="BO964" s="244"/>
      <c r="BP964" s="244"/>
      <c r="BQ964" s="244"/>
      <c r="BR964" s="244"/>
      <c r="BS964" s="244"/>
      <c r="BT964" s="244"/>
      <c r="BU964" s="242"/>
      <c r="BV964" s="244"/>
    </row>
    <row r="965" customFormat="false" ht="13.8" hidden="false" customHeight="false" outlineLevel="0" collapsed="false">
      <c r="A965" s="241"/>
      <c r="B965" s="242"/>
      <c r="C965" s="242"/>
      <c r="D965" s="242"/>
      <c r="E965" s="242"/>
      <c r="F965" s="242"/>
      <c r="G965" s="244"/>
      <c r="H965" s="244"/>
      <c r="I965" s="244"/>
      <c r="J965" s="245"/>
      <c r="K965" s="244"/>
      <c r="L965" s="244"/>
      <c r="M965" s="244"/>
      <c r="N965" s="244"/>
      <c r="O965" s="244"/>
      <c r="P965" s="244"/>
      <c r="Q965" s="244"/>
      <c r="R965" s="244"/>
      <c r="S965" s="244"/>
      <c r="T965" s="246"/>
      <c r="U965" s="246"/>
      <c r="V965" s="244"/>
      <c r="W965" s="247"/>
      <c r="X965" s="248"/>
      <c r="Y965" s="244"/>
      <c r="Z965" s="244"/>
      <c r="AA965" s="244"/>
      <c r="AB965" s="244"/>
      <c r="AC965" s="249"/>
      <c r="AD965" s="249"/>
      <c r="AE965" s="244"/>
      <c r="AF965" s="244"/>
      <c r="AG965" s="244"/>
      <c r="AH965" s="244"/>
      <c r="AI965" s="244"/>
      <c r="AJ965" s="244"/>
      <c r="AK965" s="250"/>
      <c r="AL965" s="244"/>
      <c r="AM965" s="244"/>
      <c r="AN965" s="244"/>
      <c r="AO965" s="251"/>
      <c r="AP965" s="244"/>
      <c r="AQ965" s="244"/>
      <c r="AR965" s="244"/>
      <c r="AS965" s="244"/>
      <c r="AT965" s="252"/>
      <c r="AU965" s="244"/>
      <c r="AV965" s="244"/>
      <c r="AW965" s="244"/>
      <c r="AX965" s="25"/>
      <c r="AY965" s="244"/>
      <c r="AZ965" s="244"/>
      <c r="BA965" s="244"/>
      <c r="BB965" s="244"/>
      <c r="BC965" s="244"/>
      <c r="BD965" s="244"/>
      <c r="BE965" s="244"/>
      <c r="BF965" s="244"/>
      <c r="BG965" s="244"/>
      <c r="BH965" s="244"/>
      <c r="BI965" s="244"/>
      <c r="BJ965" s="242"/>
      <c r="BK965" s="242"/>
      <c r="BL965" s="244"/>
      <c r="BM965" s="244"/>
      <c r="BN965" s="244"/>
      <c r="BO965" s="244"/>
      <c r="BP965" s="244"/>
      <c r="BQ965" s="244"/>
      <c r="BR965" s="244"/>
      <c r="BS965" s="244"/>
      <c r="BT965" s="244"/>
      <c r="BU965" s="242"/>
      <c r="BV965" s="244"/>
    </row>
    <row r="966" customFormat="false" ht="13.8" hidden="false" customHeight="false" outlineLevel="0" collapsed="false">
      <c r="A966" s="241"/>
      <c r="B966" s="242"/>
      <c r="C966" s="242"/>
      <c r="D966" s="242"/>
      <c r="E966" s="242"/>
      <c r="F966" s="242"/>
      <c r="G966" s="244"/>
      <c r="H966" s="244"/>
      <c r="I966" s="244"/>
      <c r="J966" s="245"/>
      <c r="K966" s="244"/>
      <c r="L966" s="244"/>
      <c r="M966" s="244"/>
      <c r="N966" s="244"/>
      <c r="O966" s="244"/>
      <c r="P966" s="244"/>
      <c r="Q966" s="244"/>
      <c r="R966" s="244"/>
      <c r="S966" s="244"/>
      <c r="T966" s="246"/>
      <c r="U966" s="246"/>
      <c r="V966" s="244"/>
      <c r="W966" s="247"/>
      <c r="X966" s="248"/>
      <c r="Y966" s="244"/>
      <c r="Z966" s="244"/>
      <c r="AA966" s="244"/>
      <c r="AB966" s="244"/>
      <c r="AC966" s="249"/>
      <c r="AD966" s="249"/>
      <c r="AE966" s="244"/>
      <c r="AF966" s="244"/>
      <c r="AG966" s="244"/>
      <c r="AH966" s="244"/>
      <c r="AI966" s="244"/>
      <c r="AJ966" s="244"/>
      <c r="AK966" s="250"/>
      <c r="AL966" s="244"/>
      <c r="AM966" s="244"/>
      <c r="AN966" s="244"/>
      <c r="AO966" s="251"/>
      <c r="AP966" s="244"/>
      <c r="AQ966" s="244"/>
      <c r="AR966" s="244"/>
      <c r="AS966" s="244"/>
      <c r="AT966" s="252"/>
      <c r="AU966" s="244"/>
      <c r="AV966" s="244"/>
      <c r="AW966" s="244"/>
      <c r="AX966" s="25"/>
      <c r="AY966" s="244"/>
      <c r="AZ966" s="244"/>
      <c r="BA966" s="244"/>
      <c r="BB966" s="244"/>
      <c r="BC966" s="244"/>
      <c r="BD966" s="244"/>
      <c r="BE966" s="244"/>
      <c r="BF966" s="244"/>
      <c r="BG966" s="244"/>
      <c r="BH966" s="244"/>
      <c r="BI966" s="244"/>
      <c r="BJ966" s="242"/>
      <c r="BK966" s="242"/>
      <c r="BL966" s="244"/>
      <c r="BM966" s="244"/>
      <c r="BN966" s="244"/>
      <c r="BO966" s="244"/>
      <c r="BP966" s="244"/>
      <c r="BQ966" s="244"/>
      <c r="BR966" s="244"/>
      <c r="BS966" s="244"/>
      <c r="BT966" s="244"/>
      <c r="BU966" s="242"/>
      <c r="BV966" s="244"/>
    </row>
    <row r="967" customFormat="false" ht="13.8" hidden="false" customHeight="false" outlineLevel="0" collapsed="false">
      <c r="A967" s="241"/>
      <c r="B967" s="242"/>
      <c r="C967" s="242"/>
      <c r="D967" s="242"/>
      <c r="E967" s="242"/>
      <c r="F967" s="242"/>
      <c r="G967" s="244"/>
      <c r="H967" s="244"/>
      <c r="I967" s="244"/>
      <c r="J967" s="245"/>
      <c r="K967" s="244"/>
      <c r="L967" s="244"/>
      <c r="M967" s="244"/>
      <c r="N967" s="244"/>
      <c r="O967" s="244"/>
      <c r="P967" s="244"/>
      <c r="Q967" s="244"/>
      <c r="R967" s="244"/>
      <c r="S967" s="244"/>
      <c r="T967" s="246"/>
      <c r="U967" s="246"/>
      <c r="V967" s="244"/>
      <c r="W967" s="247"/>
      <c r="X967" s="248"/>
      <c r="Y967" s="244"/>
      <c r="Z967" s="244"/>
      <c r="AA967" s="244"/>
      <c r="AB967" s="244"/>
      <c r="AC967" s="249"/>
      <c r="AD967" s="249"/>
      <c r="AE967" s="244"/>
      <c r="AF967" s="244"/>
      <c r="AG967" s="244"/>
      <c r="AH967" s="244"/>
      <c r="AI967" s="244"/>
      <c r="AJ967" s="244"/>
      <c r="AK967" s="250"/>
      <c r="AL967" s="244"/>
      <c r="AM967" s="244"/>
      <c r="AN967" s="244"/>
      <c r="AO967" s="251"/>
      <c r="AP967" s="244"/>
      <c r="AQ967" s="244"/>
      <c r="AR967" s="244"/>
      <c r="AS967" s="244"/>
      <c r="AT967" s="252"/>
      <c r="AU967" s="244"/>
      <c r="AV967" s="244"/>
      <c r="AW967" s="244"/>
      <c r="AX967" s="25"/>
      <c r="AY967" s="244"/>
      <c r="AZ967" s="244"/>
      <c r="BA967" s="244"/>
      <c r="BB967" s="244"/>
      <c r="BC967" s="244"/>
      <c r="BD967" s="244"/>
      <c r="BE967" s="244"/>
      <c r="BF967" s="244"/>
      <c r="BG967" s="244"/>
      <c r="BH967" s="244"/>
      <c r="BI967" s="244"/>
      <c r="BJ967" s="242"/>
      <c r="BK967" s="242"/>
      <c r="BL967" s="244"/>
      <c r="BM967" s="244"/>
      <c r="BN967" s="244"/>
      <c r="BO967" s="244"/>
      <c r="BP967" s="244"/>
      <c r="BQ967" s="244"/>
      <c r="BR967" s="244"/>
      <c r="BS967" s="244"/>
      <c r="BT967" s="244"/>
      <c r="BU967" s="242"/>
      <c r="BV967" s="244"/>
    </row>
    <row r="968" customFormat="false" ht="13.8" hidden="false" customHeight="false" outlineLevel="0" collapsed="false">
      <c r="A968" s="241"/>
      <c r="B968" s="242"/>
      <c r="C968" s="242"/>
      <c r="D968" s="242"/>
      <c r="E968" s="242"/>
      <c r="F968" s="242"/>
      <c r="G968" s="244"/>
      <c r="H968" s="244"/>
      <c r="I968" s="244"/>
      <c r="J968" s="245"/>
      <c r="K968" s="244"/>
      <c r="L968" s="244"/>
      <c r="M968" s="244"/>
      <c r="N968" s="244"/>
      <c r="O968" s="244"/>
      <c r="P968" s="244"/>
      <c r="Q968" s="244"/>
      <c r="R968" s="244"/>
      <c r="S968" s="244"/>
      <c r="T968" s="246"/>
      <c r="U968" s="246"/>
      <c r="V968" s="244"/>
      <c r="W968" s="247"/>
      <c r="X968" s="248"/>
      <c r="Y968" s="244"/>
      <c r="Z968" s="244"/>
      <c r="AA968" s="244"/>
      <c r="AB968" s="244"/>
      <c r="AC968" s="249"/>
      <c r="AD968" s="249"/>
      <c r="AE968" s="244"/>
      <c r="AF968" s="244"/>
      <c r="AG968" s="244"/>
      <c r="AH968" s="244"/>
      <c r="AI968" s="244"/>
      <c r="AJ968" s="244"/>
      <c r="AK968" s="250"/>
      <c r="AL968" s="244"/>
      <c r="AM968" s="244"/>
      <c r="AN968" s="244"/>
      <c r="AO968" s="251"/>
      <c r="AP968" s="244"/>
      <c r="AQ968" s="244"/>
      <c r="AR968" s="244"/>
      <c r="AS968" s="244"/>
      <c r="AT968" s="252"/>
      <c r="AU968" s="244"/>
      <c r="AV968" s="244"/>
      <c r="AW968" s="244"/>
      <c r="AX968" s="25"/>
      <c r="AY968" s="244"/>
      <c r="AZ968" s="244"/>
      <c r="BA968" s="244"/>
      <c r="BB968" s="244"/>
      <c r="BC968" s="244"/>
      <c r="BD968" s="244"/>
      <c r="BE968" s="244"/>
      <c r="BF968" s="244"/>
      <c r="BG968" s="244"/>
      <c r="BH968" s="244"/>
      <c r="BI968" s="244"/>
      <c r="BJ968" s="242"/>
      <c r="BK968" s="242"/>
      <c r="BL968" s="244"/>
      <c r="BM968" s="244"/>
      <c r="BN968" s="244"/>
      <c r="BO968" s="244"/>
      <c r="BP968" s="244"/>
      <c r="BQ968" s="244"/>
      <c r="BR968" s="244"/>
      <c r="BS968" s="244"/>
      <c r="BT968" s="244"/>
      <c r="BU968" s="242"/>
      <c r="BV968" s="244"/>
    </row>
    <row r="969" customFormat="false" ht="13.8" hidden="false" customHeight="false" outlineLevel="0" collapsed="false">
      <c r="A969" s="241"/>
      <c r="B969" s="242"/>
      <c r="C969" s="242"/>
      <c r="D969" s="242"/>
      <c r="E969" s="242"/>
      <c r="F969" s="242"/>
      <c r="G969" s="244"/>
      <c r="H969" s="244"/>
      <c r="I969" s="244"/>
      <c r="J969" s="245"/>
      <c r="K969" s="244"/>
      <c r="L969" s="244"/>
      <c r="M969" s="244"/>
      <c r="N969" s="244"/>
      <c r="O969" s="244"/>
      <c r="P969" s="244"/>
      <c r="Q969" s="244"/>
      <c r="R969" s="244"/>
      <c r="S969" s="244"/>
      <c r="T969" s="246"/>
      <c r="U969" s="246"/>
      <c r="V969" s="244"/>
      <c r="W969" s="247"/>
      <c r="X969" s="248"/>
      <c r="Y969" s="244"/>
      <c r="Z969" s="244"/>
      <c r="AA969" s="244"/>
      <c r="AB969" s="244"/>
      <c r="AC969" s="249"/>
      <c r="AD969" s="249"/>
      <c r="AE969" s="244"/>
      <c r="AF969" s="244"/>
      <c r="AG969" s="244"/>
      <c r="AH969" s="244"/>
      <c r="AI969" s="244"/>
      <c r="AJ969" s="244"/>
      <c r="AK969" s="250"/>
      <c r="AL969" s="244"/>
      <c r="AM969" s="244"/>
      <c r="AN969" s="244"/>
      <c r="AO969" s="251"/>
      <c r="AP969" s="244"/>
      <c r="AQ969" s="244"/>
      <c r="AR969" s="244"/>
      <c r="AS969" s="244"/>
      <c r="AT969" s="252"/>
      <c r="AU969" s="244"/>
      <c r="AV969" s="244"/>
      <c r="AW969" s="244"/>
      <c r="AX969" s="25"/>
      <c r="AY969" s="244"/>
      <c r="AZ969" s="244"/>
      <c r="BA969" s="244"/>
      <c r="BB969" s="244"/>
      <c r="BC969" s="244"/>
      <c r="BD969" s="244"/>
      <c r="BE969" s="244"/>
      <c r="BF969" s="244"/>
      <c r="BG969" s="244"/>
      <c r="BH969" s="244"/>
      <c r="BI969" s="244"/>
      <c r="BJ969" s="242"/>
      <c r="BK969" s="242"/>
      <c r="BL969" s="244"/>
      <c r="BM969" s="244"/>
      <c r="BN969" s="244"/>
      <c r="BO969" s="244"/>
      <c r="BP969" s="244"/>
      <c r="BQ969" s="244"/>
      <c r="BR969" s="244"/>
      <c r="BS969" s="244"/>
      <c r="BT969" s="244"/>
      <c r="BU969" s="242"/>
      <c r="BV969" s="244"/>
    </row>
    <row r="970" customFormat="false" ht="13.8" hidden="false" customHeight="false" outlineLevel="0" collapsed="false">
      <c r="A970" s="241"/>
      <c r="B970" s="242"/>
      <c r="C970" s="242"/>
      <c r="D970" s="242"/>
      <c r="E970" s="242"/>
      <c r="F970" s="242"/>
      <c r="G970" s="244"/>
      <c r="H970" s="244"/>
      <c r="I970" s="244"/>
      <c r="J970" s="245"/>
      <c r="K970" s="244"/>
      <c r="L970" s="244"/>
      <c r="M970" s="244"/>
      <c r="N970" s="244"/>
      <c r="O970" s="244"/>
      <c r="P970" s="244"/>
      <c r="Q970" s="244"/>
      <c r="R970" s="244"/>
      <c r="S970" s="244"/>
      <c r="T970" s="246"/>
      <c r="U970" s="246"/>
      <c r="V970" s="244"/>
      <c r="W970" s="247"/>
      <c r="X970" s="248"/>
      <c r="Y970" s="244"/>
      <c r="Z970" s="244"/>
      <c r="AA970" s="244"/>
      <c r="AB970" s="244"/>
      <c r="AC970" s="249"/>
      <c r="AD970" s="249"/>
      <c r="AE970" s="244"/>
      <c r="AF970" s="244"/>
      <c r="AG970" s="244"/>
      <c r="AH970" s="244"/>
      <c r="AI970" s="244"/>
      <c r="AJ970" s="244"/>
      <c r="AK970" s="250"/>
      <c r="AL970" s="244"/>
      <c r="AM970" s="244"/>
      <c r="AN970" s="244"/>
      <c r="AO970" s="251"/>
      <c r="AP970" s="244"/>
      <c r="AQ970" s="244"/>
      <c r="AR970" s="244"/>
      <c r="AS970" s="244"/>
      <c r="AT970" s="252"/>
      <c r="AU970" s="244"/>
      <c r="AV970" s="244"/>
      <c r="AW970" s="244"/>
      <c r="AX970" s="25"/>
      <c r="AY970" s="244"/>
      <c r="AZ970" s="244"/>
      <c r="BA970" s="244"/>
      <c r="BB970" s="244"/>
      <c r="BC970" s="244"/>
      <c r="BD970" s="244"/>
      <c r="BE970" s="244"/>
      <c r="BF970" s="244"/>
      <c r="BG970" s="244"/>
      <c r="BH970" s="244"/>
      <c r="BI970" s="244"/>
      <c r="BJ970" s="242"/>
      <c r="BK970" s="242"/>
      <c r="BL970" s="244"/>
      <c r="BM970" s="244"/>
      <c r="BN970" s="244"/>
      <c r="BO970" s="244"/>
      <c r="BP970" s="244"/>
      <c r="BQ970" s="244"/>
      <c r="BR970" s="244"/>
      <c r="BS970" s="244"/>
      <c r="BT970" s="244"/>
      <c r="BU970" s="242"/>
      <c r="BV970" s="244"/>
    </row>
    <row r="971" customFormat="false" ht="13.8" hidden="false" customHeight="false" outlineLevel="0" collapsed="false">
      <c r="A971" s="241"/>
      <c r="B971" s="242"/>
      <c r="C971" s="242"/>
      <c r="D971" s="242"/>
      <c r="E971" s="242"/>
      <c r="F971" s="242"/>
      <c r="G971" s="244"/>
      <c r="H971" s="244"/>
      <c r="I971" s="244"/>
      <c r="J971" s="245"/>
      <c r="K971" s="244"/>
      <c r="L971" s="244"/>
      <c r="M971" s="244"/>
      <c r="N971" s="244"/>
      <c r="O971" s="244"/>
      <c r="P971" s="244"/>
      <c r="Q971" s="244"/>
      <c r="R971" s="244"/>
      <c r="S971" s="244"/>
      <c r="T971" s="246"/>
      <c r="U971" s="246"/>
      <c r="V971" s="244"/>
      <c r="W971" s="247"/>
      <c r="X971" s="248"/>
      <c r="Y971" s="244"/>
      <c r="Z971" s="244"/>
      <c r="AA971" s="244"/>
      <c r="AB971" s="244"/>
      <c r="AC971" s="249"/>
      <c r="AD971" s="249"/>
      <c r="AE971" s="244"/>
      <c r="AF971" s="244"/>
      <c r="AG971" s="244"/>
      <c r="AH971" s="244"/>
      <c r="AI971" s="244"/>
      <c r="AJ971" s="244"/>
      <c r="AK971" s="250"/>
      <c r="AL971" s="244"/>
      <c r="AM971" s="244"/>
      <c r="AN971" s="244"/>
      <c r="AO971" s="251"/>
      <c r="AP971" s="244"/>
      <c r="AQ971" s="244"/>
      <c r="AR971" s="244"/>
      <c r="AS971" s="244"/>
      <c r="AT971" s="252"/>
      <c r="AU971" s="244"/>
      <c r="AV971" s="244"/>
      <c r="AW971" s="244"/>
      <c r="AX971" s="25"/>
      <c r="AY971" s="244"/>
      <c r="AZ971" s="244"/>
      <c r="BA971" s="244"/>
      <c r="BB971" s="244"/>
      <c r="BC971" s="244"/>
      <c r="BD971" s="244"/>
      <c r="BE971" s="244"/>
      <c r="BF971" s="244"/>
      <c r="BG971" s="244"/>
      <c r="BH971" s="244"/>
      <c r="BI971" s="244"/>
      <c r="BJ971" s="242"/>
      <c r="BK971" s="242"/>
      <c r="BL971" s="244"/>
      <c r="BM971" s="244"/>
      <c r="BN971" s="244"/>
      <c r="BO971" s="244"/>
      <c r="BP971" s="244"/>
      <c r="BQ971" s="244"/>
      <c r="BR971" s="244"/>
      <c r="BS971" s="244"/>
      <c r="BT971" s="244"/>
      <c r="BU971" s="242"/>
      <c r="BV971" s="244"/>
    </row>
    <row r="972" customFormat="false" ht="13.8" hidden="false" customHeight="false" outlineLevel="0" collapsed="false">
      <c r="A972" s="241"/>
      <c r="B972" s="242"/>
      <c r="C972" s="242"/>
      <c r="D972" s="242"/>
      <c r="E972" s="242"/>
      <c r="F972" s="242"/>
      <c r="G972" s="244"/>
      <c r="H972" s="244"/>
      <c r="I972" s="244"/>
      <c r="J972" s="245"/>
      <c r="K972" s="244"/>
      <c r="L972" s="244"/>
      <c r="M972" s="244"/>
      <c r="N972" s="244"/>
      <c r="O972" s="244"/>
      <c r="P972" s="244"/>
      <c r="Q972" s="244"/>
      <c r="R972" s="244"/>
      <c r="S972" s="244"/>
      <c r="T972" s="246"/>
      <c r="U972" s="246"/>
      <c r="V972" s="244"/>
      <c r="W972" s="247"/>
      <c r="X972" s="248"/>
      <c r="Y972" s="244"/>
      <c r="Z972" s="244"/>
      <c r="AA972" s="244"/>
      <c r="AB972" s="244"/>
      <c r="AC972" s="249"/>
      <c r="AD972" s="249"/>
      <c r="AE972" s="244"/>
      <c r="AF972" s="244"/>
      <c r="AG972" s="244"/>
      <c r="AH972" s="244"/>
      <c r="AI972" s="244"/>
      <c r="AJ972" s="244"/>
      <c r="AK972" s="250"/>
      <c r="AL972" s="244"/>
      <c r="AM972" s="244"/>
      <c r="AN972" s="244"/>
      <c r="AO972" s="251"/>
      <c r="AP972" s="244"/>
      <c r="AQ972" s="244"/>
      <c r="AR972" s="244"/>
      <c r="AS972" s="244"/>
      <c r="AT972" s="252"/>
      <c r="AU972" s="244"/>
      <c r="AV972" s="244"/>
      <c r="AW972" s="244"/>
      <c r="AX972" s="25"/>
      <c r="AY972" s="244"/>
      <c r="AZ972" s="244"/>
      <c r="BA972" s="244"/>
      <c r="BB972" s="244"/>
      <c r="BC972" s="244"/>
      <c r="BD972" s="244"/>
      <c r="BE972" s="244"/>
      <c r="BF972" s="244"/>
      <c r="BG972" s="244"/>
      <c r="BH972" s="244"/>
      <c r="BI972" s="244"/>
      <c r="BJ972" s="242"/>
      <c r="BK972" s="242"/>
      <c r="BL972" s="244"/>
      <c r="BM972" s="244"/>
      <c r="BN972" s="244"/>
      <c r="BO972" s="244"/>
      <c r="BP972" s="244"/>
      <c r="BQ972" s="244"/>
      <c r="BR972" s="244"/>
      <c r="BS972" s="244"/>
      <c r="BT972" s="244"/>
      <c r="BU972" s="242"/>
      <c r="BV972" s="244"/>
    </row>
    <row r="973" customFormat="false" ht="13.8" hidden="false" customHeight="false" outlineLevel="0" collapsed="false">
      <c r="A973" s="241"/>
      <c r="B973" s="242"/>
      <c r="C973" s="242"/>
      <c r="D973" s="242"/>
      <c r="E973" s="242"/>
      <c r="F973" s="242"/>
      <c r="G973" s="244"/>
      <c r="H973" s="244"/>
      <c r="I973" s="244"/>
      <c r="J973" s="245"/>
      <c r="K973" s="244"/>
      <c r="L973" s="244"/>
      <c r="M973" s="244"/>
      <c r="N973" s="244"/>
      <c r="O973" s="244"/>
      <c r="P973" s="244"/>
      <c r="Q973" s="244"/>
      <c r="R973" s="244"/>
      <c r="S973" s="244"/>
      <c r="T973" s="246"/>
      <c r="U973" s="246"/>
      <c r="V973" s="244"/>
      <c r="W973" s="247"/>
      <c r="X973" s="248"/>
      <c r="Y973" s="244"/>
      <c r="Z973" s="244"/>
      <c r="AA973" s="244"/>
      <c r="AB973" s="244"/>
      <c r="AC973" s="249"/>
      <c r="AD973" s="249"/>
      <c r="AE973" s="244"/>
      <c r="AF973" s="244"/>
      <c r="AG973" s="244"/>
      <c r="AH973" s="244"/>
      <c r="AI973" s="244"/>
      <c r="AJ973" s="244"/>
      <c r="AK973" s="250"/>
      <c r="AL973" s="244"/>
      <c r="AM973" s="244"/>
      <c r="AN973" s="244"/>
      <c r="AO973" s="251"/>
      <c r="AP973" s="244"/>
      <c r="AQ973" s="244"/>
      <c r="AR973" s="244"/>
      <c r="AS973" s="244"/>
      <c r="AT973" s="252"/>
      <c r="AU973" s="244"/>
      <c r="AV973" s="244"/>
      <c r="AW973" s="244"/>
      <c r="AX973" s="25"/>
      <c r="AY973" s="244"/>
      <c r="AZ973" s="244"/>
      <c r="BA973" s="244"/>
      <c r="BB973" s="244"/>
      <c r="BC973" s="244"/>
      <c r="BD973" s="244"/>
      <c r="BE973" s="244"/>
      <c r="BF973" s="244"/>
      <c r="BG973" s="244"/>
      <c r="BH973" s="244"/>
      <c r="BI973" s="244"/>
      <c r="BJ973" s="242"/>
      <c r="BK973" s="242"/>
      <c r="BL973" s="244"/>
      <c r="BM973" s="244"/>
      <c r="BN973" s="244"/>
      <c r="BO973" s="244"/>
      <c r="BP973" s="244"/>
      <c r="BQ973" s="244"/>
      <c r="BR973" s="244"/>
      <c r="BS973" s="244"/>
      <c r="BT973" s="244"/>
      <c r="BU973" s="242"/>
      <c r="BV973" s="244"/>
    </row>
    <row r="974" customFormat="false" ht="13.8" hidden="false" customHeight="false" outlineLevel="0" collapsed="false">
      <c r="A974" s="241"/>
      <c r="B974" s="242"/>
      <c r="C974" s="242"/>
      <c r="D974" s="242"/>
      <c r="E974" s="242"/>
      <c r="F974" s="242"/>
      <c r="G974" s="244"/>
      <c r="H974" s="244"/>
      <c r="I974" s="244"/>
      <c r="J974" s="245"/>
      <c r="K974" s="244"/>
      <c r="L974" s="244"/>
      <c r="M974" s="244"/>
      <c r="N974" s="244"/>
      <c r="O974" s="244"/>
      <c r="P974" s="244"/>
      <c r="Q974" s="244"/>
      <c r="R974" s="244"/>
      <c r="S974" s="244"/>
      <c r="T974" s="246"/>
      <c r="U974" s="246"/>
      <c r="V974" s="244"/>
      <c r="W974" s="247"/>
      <c r="X974" s="248"/>
      <c r="Y974" s="244"/>
      <c r="Z974" s="244"/>
      <c r="AA974" s="244"/>
      <c r="AB974" s="244"/>
      <c r="AC974" s="249"/>
      <c r="AD974" s="249"/>
      <c r="AE974" s="244"/>
      <c r="AF974" s="244"/>
      <c r="AG974" s="244"/>
      <c r="AH974" s="244"/>
      <c r="AI974" s="244"/>
      <c r="AJ974" s="244"/>
      <c r="AK974" s="250"/>
      <c r="AL974" s="244"/>
      <c r="AM974" s="244"/>
      <c r="AN974" s="244"/>
      <c r="AO974" s="251"/>
      <c r="AP974" s="244"/>
      <c r="AQ974" s="244"/>
      <c r="AR974" s="244"/>
      <c r="AS974" s="244"/>
      <c r="AT974" s="252"/>
      <c r="AU974" s="244"/>
      <c r="AV974" s="244"/>
      <c r="AW974" s="244"/>
      <c r="AX974" s="25"/>
      <c r="AY974" s="244"/>
      <c r="AZ974" s="244"/>
      <c r="BA974" s="244"/>
      <c r="BB974" s="244"/>
      <c r="BC974" s="244"/>
      <c r="BD974" s="244"/>
      <c r="BE974" s="244"/>
      <c r="BF974" s="244"/>
      <c r="BG974" s="244"/>
      <c r="BH974" s="244"/>
      <c r="BI974" s="244"/>
      <c r="BJ974" s="242"/>
      <c r="BK974" s="242"/>
      <c r="BL974" s="244"/>
      <c r="BM974" s="244"/>
      <c r="BN974" s="244"/>
      <c r="BO974" s="244"/>
      <c r="BP974" s="244"/>
      <c r="BQ974" s="244"/>
      <c r="BR974" s="244"/>
      <c r="BS974" s="244"/>
      <c r="BT974" s="244"/>
      <c r="BU974" s="242"/>
      <c r="BV974" s="244"/>
    </row>
    <row r="975" customFormat="false" ht="13.8" hidden="false" customHeight="false" outlineLevel="0" collapsed="false">
      <c r="A975" s="241"/>
      <c r="B975" s="242"/>
      <c r="C975" s="242"/>
      <c r="D975" s="242"/>
      <c r="E975" s="242"/>
      <c r="F975" s="242"/>
      <c r="G975" s="244"/>
      <c r="H975" s="244"/>
      <c r="I975" s="244"/>
      <c r="J975" s="245"/>
      <c r="K975" s="244"/>
      <c r="L975" s="244"/>
      <c r="M975" s="244"/>
      <c r="N975" s="244"/>
      <c r="O975" s="244"/>
      <c r="P975" s="244"/>
      <c r="Q975" s="244"/>
      <c r="R975" s="244"/>
      <c r="S975" s="244"/>
      <c r="T975" s="246"/>
      <c r="U975" s="246"/>
      <c r="V975" s="244"/>
      <c r="W975" s="247"/>
      <c r="X975" s="248"/>
      <c r="Y975" s="244"/>
      <c r="Z975" s="244"/>
      <c r="AA975" s="244"/>
      <c r="AB975" s="244"/>
      <c r="AC975" s="249"/>
      <c r="AD975" s="249"/>
      <c r="AE975" s="244"/>
      <c r="AF975" s="244"/>
      <c r="AG975" s="244"/>
      <c r="AH975" s="244"/>
      <c r="AI975" s="244"/>
      <c r="AJ975" s="244"/>
      <c r="AK975" s="250"/>
      <c r="AL975" s="244"/>
      <c r="AM975" s="244"/>
      <c r="AN975" s="244"/>
      <c r="AO975" s="251"/>
      <c r="AP975" s="244"/>
      <c r="AQ975" s="244"/>
      <c r="AR975" s="244"/>
      <c r="AS975" s="244"/>
      <c r="AT975" s="252"/>
      <c r="AU975" s="244"/>
      <c r="AV975" s="244"/>
      <c r="AW975" s="244"/>
      <c r="AX975" s="25"/>
      <c r="AY975" s="244"/>
      <c r="AZ975" s="244"/>
      <c r="BA975" s="244"/>
      <c r="BB975" s="244"/>
      <c r="BC975" s="244"/>
      <c r="BD975" s="244"/>
      <c r="BE975" s="244"/>
      <c r="BF975" s="244"/>
      <c r="BG975" s="244"/>
      <c r="BH975" s="244"/>
      <c r="BI975" s="244"/>
      <c r="BJ975" s="242"/>
      <c r="BK975" s="242"/>
      <c r="BL975" s="244"/>
      <c r="BM975" s="244"/>
      <c r="BN975" s="244"/>
      <c r="BO975" s="244"/>
      <c r="BP975" s="244"/>
      <c r="BQ975" s="244"/>
      <c r="BR975" s="244"/>
      <c r="BS975" s="244"/>
      <c r="BT975" s="244"/>
      <c r="BU975" s="242"/>
      <c r="BV975" s="244"/>
    </row>
    <row r="976" customFormat="false" ht="13.8" hidden="false" customHeight="false" outlineLevel="0" collapsed="false">
      <c r="A976" s="241"/>
      <c r="B976" s="242"/>
      <c r="C976" s="242"/>
      <c r="D976" s="242"/>
      <c r="E976" s="242"/>
      <c r="F976" s="242"/>
      <c r="G976" s="244"/>
      <c r="H976" s="244"/>
      <c r="I976" s="244"/>
      <c r="J976" s="245"/>
      <c r="K976" s="244"/>
      <c r="L976" s="244"/>
      <c r="M976" s="244"/>
      <c r="N976" s="244"/>
      <c r="O976" s="244"/>
      <c r="P976" s="244"/>
      <c r="Q976" s="244"/>
      <c r="R976" s="244"/>
      <c r="S976" s="244"/>
      <c r="T976" s="246"/>
      <c r="U976" s="246"/>
      <c r="V976" s="244"/>
      <c r="W976" s="247"/>
      <c r="X976" s="248"/>
      <c r="Y976" s="244"/>
      <c r="Z976" s="244"/>
      <c r="AA976" s="244"/>
      <c r="AB976" s="244"/>
      <c r="AC976" s="249"/>
      <c r="AD976" s="249"/>
      <c r="AE976" s="244"/>
      <c r="AF976" s="244"/>
      <c r="AG976" s="244"/>
      <c r="AH976" s="244"/>
      <c r="AI976" s="244"/>
      <c r="AJ976" s="244"/>
      <c r="AK976" s="250"/>
      <c r="AL976" s="244"/>
      <c r="AM976" s="244"/>
      <c r="AN976" s="244"/>
      <c r="AO976" s="251"/>
      <c r="AP976" s="244"/>
      <c r="AQ976" s="244"/>
      <c r="AR976" s="244"/>
      <c r="AS976" s="244"/>
      <c r="AT976" s="252"/>
      <c r="AU976" s="244"/>
      <c r="AV976" s="244"/>
      <c r="AW976" s="244"/>
      <c r="AX976" s="25"/>
      <c r="AY976" s="244"/>
      <c r="AZ976" s="244"/>
      <c r="BA976" s="244"/>
      <c r="BB976" s="244"/>
      <c r="BC976" s="244"/>
      <c r="BD976" s="244"/>
      <c r="BE976" s="244"/>
      <c r="BF976" s="244"/>
      <c r="BG976" s="244"/>
      <c r="BH976" s="244"/>
      <c r="BI976" s="244"/>
      <c r="BJ976" s="242"/>
      <c r="BK976" s="242"/>
      <c r="BL976" s="244"/>
      <c r="BM976" s="244"/>
      <c r="BN976" s="244"/>
      <c r="BO976" s="244"/>
      <c r="BP976" s="244"/>
      <c r="BQ976" s="244"/>
      <c r="BR976" s="244"/>
      <c r="BS976" s="244"/>
      <c r="BT976" s="244"/>
      <c r="BU976" s="242"/>
      <c r="BV976" s="244"/>
    </row>
    <row r="977" customFormat="false" ht="13.8" hidden="false" customHeight="false" outlineLevel="0" collapsed="false">
      <c r="A977" s="241"/>
      <c r="B977" s="242"/>
      <c r="C977" s="242"/>
      <c r="D977" s="242"/>
      <c r="E977" s="242"/>
      <c r="F977" s="242"/>
      <c r="G977" s="244"/>
      <c r="H977" s="244"/>
      <c r="I977" s="244"/>
      <c r="J977" s="245"/>
      <c r="K977" s="244"/>
      <c r="L977" s="244"/>
      <c r="M977" s="244"/>
      <c r="N977" s="244"/>
      <c r="O977" s="244"/>
      <c r="P977" s="244"/>
      <c r="Q977" s="244"/>
      <c r="R977" s="244"/>
      <c r="S977" s="244"/>
      <c r="T977" s="246"/>
      <c r="U977" s="246"/>
      <c r="V977" s="244"/>
      <c r="W977" s="247"/>
      <c r="X977" s="248"/>
      <c r="Y977" s="244"/>
      <c r="Z977" s="244"/>
      <c r="AA977" s="244"/>
      <c r="AB977" s="244"/>
      <c r="AC977" s="249"/>
      <c r="AD977" s="249"/>
      <c r="AE977" s="244"/>
      <c r="AF977" s="244"/>
      <c r="AG977" s="244"/>
      <c r="AH977" s="244"/>
      <c r="AI977" s="244"/>
      <c r="AJ977" s="244"/>
      <c r="AK977" s="250"/>
      <c r="AL977" s="244"/>
      <c r="AM977" s="244"/>
      <c r="AN977" s="244"/>
      <c r="AO977" s="251"/>
      <c r="AP977" s="244"/>
      <c r="AQ977" s="244"/>
      <c r="AR977" s="244"/>
      <c r="AS977" s="244"/>
      <c r="AT977" s="252"/>
      <c r="AU977" s="244"/>
      <c r="AV977" s="244"/>
      <c r="AW977" s="244"/>
      <c r="AX977" s="25"/>
      <c r="AY977" s="244"/>
      <c r="AZ977" s="244"/>
      <c r="BA977" s="244"/>
      <c r="BB977" s="244"/>
      <c r="BC977" s="244"/>
      <c r="BD977" s="244"/>
      <c r="BE977" s="244"/>
      <c r="BF977" s="244"/>
      <c r="BG977" s="244"/>
      <c r="BH977" s="244"/>
      <c r="BI977" s="244"/>
      <c r="BJ977" s="242"/>
      <c r="BK977" s="242"/>
      <c r="BL977" s="244"/>
      <c r="BM977" s="244"/>
      <c r="BN977" s="244"/>
      <c r="BO977" s="244"/>
      <c r="BP977" s="244"/>
      <c r="BQ977" s="244"/>
      <c r="BR977" s="244"/>
      <c r="BS977" s="244"/>
      <c r="BT977" s="244"/>
      <c r="BU977" s="242"/>
      <c r="BV977" s="244"/>
    </row>
    <row r="978" customFormat="false" ht="13.8" hidden="false" customHeight="false" outlineLevel="0" collapsed="false">
      <c r="A978" s="241"/>
      <c r="B978" s="242"/>
      <c r="C978" s="242"/>
      <c r="D978" s="242"/>
      <c r="E978" s="242"/>
      <c r="F978" s="242"/>
      <c r="G978" s="244"/>
      <c r="H978" s="244"/>
      <c r="I978" s="244"/>
      <c r="J978" s="245"/>
      <c r="K978" s="244"/>
      <c r="L978" s="244"/>
      <c r="M978" s="244"/>
      <c r="N978" s="244"/>
      <c r="O978" s="244"/>
      <c r="P978" s="244"/>
      <c r="Q978" s="244"/>
      <c r="R978" s="244"/>
      <c r="S978" s="244"/>
      <c r="T978" s="246"/>
      <c r="U978" s="246"/>
      <c r="V978" s="244"/>
      <c r="W978" s="247"/>
      <c r="X978" s="248"/>
      <c r="Y978" s="244"/>
      <c r="Z978" s="244"/>
      <c r="AA978" s="244"/>
      <c r="AB978" s="244"/>
      <c r="AC978" s="249"/>
      <c r="AD978" s="249"/>
      <c r="AE978" s="244"/>
      <c r="AF978" s="244"/>
      <c r="AG978" s="244"/>
      <c r="AH978" s="244"/>
      <c r="AI978" s="244"/>
      <c r="AJ978" s="244"/>
      <c r="AK978" s="250"/>
      <c r="AL978" s="244"/>
      <c r="AM978" s="244"/>
      <c r="AN978" s="244"/>
      <c r="AO978" s="251"/>
      <c r="AP978" s="244"/>
      <c r="AQ978" s="244"/>
      <c r="AR978" s="244"/>
      <c r="AS978" s="244"/>
      <c r="AT978" s="252"/>
      <c r="AU978" s="244"/>
      <c r="AV978" s="244"/>
      <c r="AW978" s="244"/>
      <c r="AX978" s="25"/>
      <c r="AY978" s="244"/>
      <c r="AZ978" s="244"/>
      <c r="BA978" s="244"/>
      <c r="BB978" s="244"/>
      <c r="BC978" s="244"/>
      <c r="BD978" s="244"/>
      <c r="BE978" s="244"/>
      <c r="BF978" s="244"/>
      <c r="BG978" s="244"/>
      <c r="BH978" s="244"/>
      <c r="BI978" s="244"/>
      <c r="BJ978" s="242"/>
      <c r="BK978" s="242"/>
      <c r="BL978" s="244"/>
      <c r="BM978" s="244"/>
      <c r="BN978" s="244"/>
      <c r="BO978" s="244"/>
      <c r="BP978" s="244"/>
      <c r="BQ978" s="244"/>
      <c r="BR978" s="244"/>
      <c r="BS978" s="244"/>
      <c r="BT978" s="244"/>
      <c r="BU978" s="242"/>
      <c r="BV978" s="244"/>
    </row>
    <row r="979" customFormat="false" ht="13.8" hidden="false" customHeight="false" outlineLevel="0" collapsed="false">
      <c r="A979" s="241"/>
      <c r="B979" s="242"/>
      <c r="C979" s="242"/>
      <c r="D979" s="242"/>
      <c r="E979" s="242"/>
      <c r="F979" s="242"/>
      <c r="G979" s="244"/>
      <c r="H979" s="244"/>
      <c r="I979" s="244"/>
      <c r="J979" s="245"/>
      <c r="K979" s="244"/>
      <c r="L979" s="244"/>
      <c r="M979" s="244"/>
      <c r="N979" s="244"/>
      <c r="O979" s="244"/>
      <c r="P979" s="244"/>
      <c r="Q979" s="244"/>
      <c r="R979" s="244"/>
      <c r="S979" s="244"/>
      <c r="T979" s="246"/>
      <c r="U979" s="246"/>
      <c r="V979" s="244"/>
      <c r="W979" s="247"/>
      <c r="X979" s="248"/>
      <c r="Y979" s="244"/>
      <c r="Z979" s="244"/>
      <c r="AA979" s="244"/>
      <c r="AB979" s="244"/>
      <c r="AC979" s="249"/>
      <c r="AD979" s="249"/>
      <c r="AE979" s="244"/>
      <c r="AF979" s="244"/>
      <c r="AG979" s="244"/>
      <c r="AH979" s="244"/>
      <c r="AI979" s="244"/>
      <c r="AJ979" s="244"/>
      <c r="AK979" s="250"/>
      <c r="AL979" s="244"/>
      <c r="AM979" s="244"/>
      <c r="AN979" s="244"/>
      <c r="AO979" s="251"/>
      <c r="AP979" s="244"/>
      <c r="AQ979" s="244"/>
      <c r="AR979" s="244"/>
      <c r="AS979" s="244"/>
      <c r="AT979" s="252"/>
      <c r="AU979" s="244"/>
      <c r="AV979" s="244"/>
      <c r="AW979" s="244"/>
      <c r="AX979" s="25"/>
      <c r="AY979" s="244"/>
      <c r="AZ979" s="244"/>
      <c r="BA979" s="244"/>
      <c r="BB979" s="244"/>
      <c r="BC979" s="244"/>
      <c r="BD979" s="244"/>
      <c r="BE979" s="244"/>
      <c r="BF979" s="244"/>
      <c r="BG979" s="244"/>
      <c r="BH979" s="244"/>
      <c r="BI979" s="244"/>
      <c r="BJ979" s="242"/>
      <c r="BK979" s="242"/>
      <c r="BL979" s="244"/>
      <c r="BM979" s="244"/>
      <c r="BN979" s="244"/>
      <c r="BO979" s="244"/>
      <c r="BP979" s="244"/>
      <c r="BQ979" s="244"/>
      <c r="BR979" s="244"/>
      <c r="BS979" s="244"/>
      <c r="BT979" s="244"/>
      <c r="BU979" s="242"/>
      <c r="BV979" s="244"/>
    </row>
    <row r="980" customFormat="false" ht="13.8" hidden="false" customHeight="false" outlineLevel="0" collapsed="false">
      <c r="A980" s="241"/>
      <c r="B980" s="242"/>
      <c r="C980" s="242"/>
      <c r="D980" s="242"/>
      <c r="E980" s="242"/>
      <c r="F980" s="242"/>
      <c r="G980" s="244"/>
      <c r="H980" s="244"/>
      <c r="I980" s="244"/>
      <c r="J980" s="245"/>
      <c r="K980" s="244"/>
      <c r="L980" s="244"/>
      <c r="M980" s="244"/>
      <c r="N980" s="244"/>
      <c r="O980" s="244"/>
      <c r="P980" s="244"/>
      <c r="Q980" s="244"/>
      <c r="R980" s="244"/>
      <c r="S980" s="244"/>
      <c r="T980" s="246"/>
      <c r="U980" s="246"/>
      <c r="V980" s="244"/>
      <c r="W980" s="247"/>
      <c r="X980" s="248"/>
      <c r="Y980" s="244"/>
      <c r="Z980" s="244"/>
      <c r="AA980" s="244"/>
      <c r="AB980" s="244"/>
      <c r="AC980" s="249"/>
      <c r="AD980" s="249"/>
      <c r="AE980" s="244"/>
      <c r="AF980" s="244"/>
      <c r="AG980" s="244"/>
      <c r="AH980" s="244"/>
      <c r="AI980" s="244"/>
      <c r="AJ980" s="244"/>
      <c r="AK980" s="250"/>
      <c r="AL980" s="244"/>
      <c r="AM980" s="244"/>
      <c r="AN980" s="244"/>
      <c r="AO980" s="251"/>
      <c r="AP980" s="244"/>
      <c r="AQ980" s="244"/>
      <c r="AR980" s="244"/>
      <c r="AS980" s="244"/>
      <c r="AT980" s="252"/>
      <c r="AU980" s="244"/>
      <c r="AV980" s="244"/>
      <c r="AW980" s="244"/>
      <c r="AX980" s="25"/>
      <c r="AY980" s="244"/>
      <c r="AZ980" s="244"/>
      <c r="BA980" s="244"/>
      <c r="BB980" s="244"/>
      <c r="BC980" s="244"/>
      <c r="BD980" s="244"/>
      <c r="BE980" s="244"/>
      <c r="BF980" s="244"/>
      <c r="BG980" s="244"/>
      <c r="BH980" s="244"/>
      <c r="BI980" s="244"/>
      <c r="BJ980" s="242"/>
      <c r="BK980" s="242"/>
      <c r="BL980" s="244"/>
      <c r="BM980" s="244"/>
      <c r="BN980" s="244"/>
      <c r="BO980" s="244"/>
      <c r="BP980" s="244"/>
      <c r="BQ980" s="244"/>
      <c r="BR980" s="244"/>
      <c r="BS980" s="244"/>
      <c r="BT980" s="244"/>
      <c r="BU980" s="242"/>
      <c r="BV980" s="244"/>
    </row>
    <row r="981" customFormat="false" ht="13.8" hidden="false" customHeight="false" outlineLevel="0" collapsed="false">
      <c r="A981" s="241"/>
      <c r="B981" s="242"/>
      <c r="C981" s="242"/>
      <c r="D981" s="242"/>
      <c r="E981" s="242"/>
      <c r="F981" s="242"/>
      <c r="G981" s="244"/>
      <c r="H981" s="244"/>
      <c r="I981" s="244"/>
      <c r="J981" s="245"/>
      <c r="K981" s="244"/>
      <c r="L981" s="244"/>
      <c r="M981" s="244"/>
      <c r="N981" s="244"/>
      <c r="O981" s="244"/>
      <c r="P981" s="244"/>
      <c r="Q981" s="244"/>
      <c r="R981" s="244"/>
      <c r="S981" s="244"/>
      <c r="T981" s="246"/>
      <c r="U981" s="246"/>
      <c r="V981" s="244"/>
      <c r="W981" s="247"/>
      <c r="X981" s="248"/>
      <c r="Y981" s="244"/>
      <c r="Z981" s="244"/>
      <c r="AA981" s="244"/>
      <c r="AB981" s="244"/>
      <c r="AC981" s="249"/>
      <c r="AD981" s="249"/>
      <c r="AE981" s="244"/>
      <c r="AF981" s="244"/>
      <c r="AG981" s="244"/>
      <c r="AH981" s="244"/>
      <c r="AI981" s="244"/>
      <c r="AJ981" s="244"/>
      <c r="AK981" s="250"/>
      <c r="AL981" s="244"/>
      <c r="AM981" s="244"/>
      <c r="AN981" s="244"/>
      <c r="AO981" s="251"/>
      <c r="AP981" s="244"/>
      <c r="AQ981" s="244"/>
      <c r="AR981" s="244"/>
      <c r="AS981" s="244"/>
      <c r="AT981" s="252"/>
      <c r="AU981" s="244"/>
      <c r="AV981" s="244"/>
      <c r="AW981" s="244"/>
      <c r="AX981" s="25"/>
      <c r="AY981" s="244"/>
      <c r="AZ981" s="244"/>
      <c r="BA981" s="244"/>
      <c r="BB981" s="244"/>
      <c r="BC981" s="244"/>
      <c r="BD981" s="244"/>
      <c r="BE981" s="244"/>
      <c r="BF981" s="244"/>
      <c r="BG981" s="244"/>
      <c r="BH981" s="244"/>
      <c r="BI981" s="244"/>
      <c r="BJ981" s="242"/>
      <c r="BK981" s="242"/>
      <c r="BL981" s="244"/>
      <c r="BM981" s="244"/>
      <c r="BN981" s="244"/>
      <c r="BO981" s="244"/>
      <c r="BP981" s="244"/>
      <c r="BQ981" s="244"/>
      <c r="BR981" s="244"/>
      <c r="BS981" s="244"/>
      <c r="BT981" s="244"/>
      <c r="BU981" s="242"/>
      <c r="BV981" s="244"/>
    </row>
    <row r="982" customFormat="false" ht="13.8" hidden="false" customHeight="false" outlineLevel="0" collapsed="false">
      <c r="A982" s="241"/>
      <c r="B982" s="242"/>
      <c r="C982" s="242"/>
      <c r="D982" s="242"/>
      <c r="E982" s="242"/>
      <c r="F982" s="242"/>
      <c r="G982" s="244"/>
      <c r="H982" s="244"/>
      <c r="I982" s="244"/>
      <c r="J982" s="245"/>
      <c r="K982" s="244"/>
      <c r="L982" s="244"/>
      <c r="M982" s="244"/>
      <c r="N982" s="244"/>
      <c r="O982" s="244"/>
      <c r="P982" s="244"/>
      <c r="Q982" s="244"/>
      <c r="R982" s="244"/>
      <c r="S982" s="244"/>
      <c r="T982" s="246"/>
      <c r="U982" s="246"/>
      <c r="V982" s="244"/>
      <c r="W982" s="247"/>
      <c r="X982" s="248"/>
      <c r="Y982" s="244"/>
      <c r="Z982" s="244"/>
      <c r="AA982" s="244"/>
      <c r="AB982" s="244"/>
      <c r="AC982" s="249"/>
      <c r="AD982" s="249"/>
      <c r="AE982" s="244"/>
      <c r="AF982" s="244"/>
      <c r="AG982" s="244"/>
      <c r="AH982" s="244"/>
      <c r="AI982" s="244"/>
      <c r="AJ982" s="244"/>
      <c r="AK982" s="250"/>
      <c r="AL982" s="244"/>
      <c r="AM982" s="244"/>
      <c r="AN982" s="244"/>
      <c r="AO982" s="251"/>
      <c r="AP982" s="244"/>
      <c r="AQ982" s="244"/>
      <c r="AR982" s="244"/>
      <c r="AS982" s="244"/>
      <c r="AT982" s="252"/>
      <c r="AU982" s="244"/>
      <c r="AV982" s="244"/>
      <c r="AW982" s="244"/>
      <c r="AX982" s="25"/>
      <c r="AY982" s="244"/>
      <c r="AZ982" s="244"/>
      <c r="BA982" s="244"/>
      <c r="BB982" s="244"/>
      <c r="BC982" s="244"/>
      <c r="BD982" s="244"/>
      <c r="BE982" s="244"/>
      <c r="BF982" s="244"/>
      <c r="BG982" s="244"/>
      <c r="BH982" s="244"/>
      <c r="BI982" s="244"/>
      <c r="BJ982" s="242"/>
      <c r="BK982" s="242"/>
      <c r="BL982" s="244"/>
      <c r="BM982" s="244"/>
      <c r="BN982" s="244"/>
      <c r="BO982" s="244"/>
      <c r="BP982" s="244"/>
      <c r="BQ982" s="244"/>
      <c r="BR982" s="244"/>
      <c r="BS982" s="244"/>
      <c r="BT982" s="244"/>
      <c r="BU982" s="242"/>
      <c r="BV982" s="244"/>
    </row>
    <row r="983" customFormat="false" ht="13.8" hidden="false" customHeight="false" outlineLevel="0" collapsed="false">
      <c r="A983" s="241"/>
      <c r="B983" s="242"/>
      <c r="C983" s="242"/>
      <c r="D983" s="242"/>
      <c r="E983" s="242"/>
      <c r="F983" s="242"/>
      <c r="G983" s="244"/>
      <c r="H983" s="244"/>
      <c r="I983" s="244"/>
      <c r="J983" s="245"/>
      <c r="K983" s="244"/>
      <c r="L983" s="244"/>
      <c r="M983" s="244"/>
      <c r="N983" s="244"/>
      <c r="O983" s="244"/>
      <c r="P983" s="244"/>
      <c r="Q983" s="244"/>
      <c r="R983" s="244"/>
      <c r="S983" s="244"/>
      <c r="T983" s="246"/>
      <c r="U983" s="246"/>
      <c r="V983" s="244"/>
      <c r="W983" s="247"/>
      <c r="X983" s="248"/>
      <c r="Y983" s="244"/>
      <c r="Z983" s="244"/>
      <c r="AA983" s="244"/>
      <c r="AB983" s="244"/>
      <c r="AC983" s="249"/>
      <c r="AD983" s="249"/>
      <c r="AE983" s="244"/>
      <c r="AF983" s="244"/>
      <c r="AG983" s="244"/>
      <c r="AH983" s="244"/>
      <c r="AI983" s="244"/>
      <c r="AJ983" s="244"/>
      <c r="AK983" s="250"/>
      <c r="AL983" s="244"/>
      <c r="AM983" s="244"/>
      <c r="AN983" s="244"/>
      <c r="AO983" s="251"/>
      <c r="AP983" s="244"/>
      <c r="AQ983" s="244"/>
      <c r="AR983" s="244"/>
      <c r="AS983" s="244"/>
      <c r="AT983" s="252"/>
      <c r="AU983" s="244"/>
      <c r="AV983" s="244"/>
      <c r="AW983" s="244"/>
      <c r="AX983" s="25"/>
      <c r="AY983" s="244"/>
      <c r="AZ983" s="244"/>
      <c r="BA983" s="244"/>
      <c r="BB983" s="244"/>
      <c r="BC983" s="244"/>
      <c r="BD983" s="244"/>
      <c r="BE983" s="244"/>
      <c r="BF983" s="244"/>
      <c r="BG983" s="244"/>
      <c r="BH983" s="244"/>
      <c r="BI983" s="244"/>
      <c r="BJ983" s="242"/>
      <c r="BK983" s="242"/>
      <c r="BL983" s="244"/>
      <c r="BM983" s="244"/>
      <c r="BN983" s="244"/>
      <c r="BO983" s="244"/>
      <c r="BP983" s="244"/>
      <c r="BQ983" s="244"/>
      <c r="BR983" s="244"/>
      <c r="BS983" s="244"/>
      <c r="BT983" s="244"/>
      <c r="BU983" s="242"/>
      <c r="BV983" s="244"/>
    </row>
    <row r="984" customFormat="false" ht="13.8" hidden="false" customHeight="false" outlineLevel="0" collapsed="false">
      <c r="A984" s="241"/>
      <c r="B984" s="242"/>
      <c r="C984" s="242"/>
      <c r="D984" s="242"/>
      <c r="E984" s="242"/>
      <c r="F984" s="242"/>
      <c r="G984" s="244"/>
      <c r="H984" s="244"/>
      <c r="I984" s="244"/>
      <c r="J984" s="245"/>
      <c r="K984" s="244"/>
      <c r="L984" s="244"/>
      <c r="M984" s="244"/>
      <c r="N984" s="244"/>
      <c r="O984" s="244"/>
      <c r="P984" s="244"/>
      <c r="Q984" s="244"/>
      <c r="R984" s="244"/>
      <c r="S984" s="244"/>
      <c r="T984" s="246"/>
      <c r="U984" s="246"/>
      <c r="V984" s="244"/>
      <c r="W984" s="247"/>
      <c r="X984" s="248"/>
      <c r="Y984" s="244"/>
      <c r="Z984" s="244"/>
      <c r="AA984" s="244"/>
      <c r="AB984" s="244"/>
      <c r="AC984" s="249"/>
      <c r="AD984" s="249"/>
      <c r="AE984" s="244"/>
      <c r="AF984" s="244"/>
      <c r="AG984" s="244"/>
      <c r="AH984" s="244"/>
      <c r="AI984" s="244"/>
      <c r="AJ984" s="244"/>
      <c r="AK984" s="250"/>
      <c r="AL984" s="244"/>
      <c r="AM984" s="244"/>
      <c r="AN984" s="244"/>
      <c r="AO984" s="251"/>
      <c r="AP984" s="244"/>
      <c r="AQ984" s="244"/>
      <c r="AR984" s="244"/>
      <c r="AS984" s="244"/>
      <c r="AT984" s="252"/>
      <c r="AU984" s="244"/>
      <c r="AV984" s="244"/>
      <c r="AW984" s="244"/>
      <c r="AX984" s="25"/>
      <c r="AY984" s="244"/>
      <c r="AZ984" s="244"/>
      <c r="BA984" s="244"/>
      <c r="BB984" s="244"/>
      <c r="BC984" s="244"/>
      <c r="BD984" s="244"/>
      <c r="BE984" s="244"/>
      <c r="BF984" s="244"/>
      <c r="BG984" s="244"/>
      <c r="BH984" s="244"/>
      <c r="BI984" s="244"/>
      <c r="BJ984" s="242"/>
      <c r="BK984" s="242"/>
      <c r="BL984" s="244"/>
      <c r="BM984" s="244"/>
      <c r="BN984" s="244"/>
      <c r="BO984" s="244"/>
      <c r="BP984" s="244"/>
      <c r="BQ984" s="244"/>
      <c r="BR984" s="244"/>
      <c r="BS984" s="244"/>
      <c r="BT984" s="244"/>
      <c r="BU984" s="242"/>
      <c r="BV984" s="244"/>
    </row>
    <row r="985" customFormat="false" ht="13.8" hidden="false" customHeight="false" outlineLevel="0" collapsed="false">
      <c r="A985" s="241"/>
      <c r="B985" s="242"/>
      <c r="C985" s="242"/>
      <c r="D985" s="242"/>
      <c r="E985" s="242"/>
      <c r="F985" s="242"/>
      <c r="G985" s="244"/>
      <c r="H985" s="244"/>
      <c r="I985" s="244"/>
      <c r="J985" s="245"/>
      <c r="K985" s="244"/>
      <c r="L985" s="244"/>
      <c r="M985" s="244"/>
      <c r="N985" s="244"/>
      <c r="O985" s="244"/>
      <c r="P985" s="244"/>
      <c r="Q985" s="244"/>
      <c r="R985" s="244"/>
      <c r="S985" s="244"/>
      <c r="T985" s="246"/>
      <c r="U985" s="246"/>
      <c r="V985" s="244"/>
      <c r="W985" s="247"/>
      <c r="X985" s="248"/>
      <c r="Y985" s="244"/>
      <c r="Z985" s="244"/>
      <c r="AA985" s="244"/>
      <c r="AB985" s="244"/>
      <c r="AC985" s="249"/>
      <c r="AD985" s="249"/>
      <c r="AE985" s="244"/>
      <c r="AF985" s="244"/>
      <c r="AG985" s="244"/>
      <c r="AH985" s="244"/>
      <c r="AI985" s="244"/>
      <c r="AJ985" s="244"/>
      <c r="AK985" s="250"/>
      <c r="AL985" s="244"/>
      <c r="AM985" s="244"/>
      <c r="AN985" s="244"/>
      <c r="AO985" s="251"/>
      <c r="AP985" s="244"/>
      <c r="AQ985" s="244"/>
      <c r="AR985" s="244"/>
      <c r="AS985" s="244"/>
      <c r="AT985" s="252"/>
      <c r="AU985" s="244"/>
      <c r="AV985" s="244"/>
      <c r="AW985" s="244"/>
      <c r="AX985" s="25"/>
      <c r="AY985" s="244"/>
      <c r="AZ985" s="244"/>
      <c r="BA985" s="244"/>
      <c r="BB985" s="244"/>
      <c r="BC985" s="244"/>
      <c r="BD985" s="244"/>
      <c r="BE985" s="244"/>
      <c r="BF985" s="244"/>
      <c r="BG985" s="244"/>
      <c r="BH985" s="244"/>
      <c r="BI985" s="244"/>
      <c r="BJ985" s="242"/>
      <c r="BK985" s="242"/>
      <c r="BL985" s="244"/>
      <c r="BM985" s="244"/>
      <c r="BN985" s="244"/>
      <c r="BO985" s="244"/>
      <c r="BP985" s="244"/>
      <c r="BQ985" s="244"/>
      <c r="BR985" s="244"/>
      <c r="BS985" s="244"/>
      <c r="BT985" s="244"/>
      <c r="BU985" s="242"/>
      <c r="BV985" s="244"/>
    </row>
    <row r="986" customFormat="false" ht="13.8" hidden="false" customHeight="false" outlineLevel="0" collapsed="false">
      <c r="A986" s="241"/>
      <c r="B986" s="242"/>
      <c r="C986" s="242"/>
      <c r="D986" s="242"/>
      <c r="E986" s="242"/>
      <c r="F986" s="242"/>
      <c r="G986" s="244"/>
      <c r="H986" s="244"/>
      <c r="I986" s="244"/>
      <c r="J986" s="245"/>
      <c r="K986" s="244"/>
      <c r="L986" s="244"/>
      <c r="M986" s="244"/>
      <c r="N986" s="244"/>
      <c r="O986" s="244"/>
      <c r="P986" s="244"/>
      <c r="Q986" s="244"/>
      <c r="R986" s="244"/>
      <c r="S986" s="244"/>
      <c r="T986" s="246"/>
      <c r="U986" s="246"/>
      <c r="V986" s="244"/>
      <c r="W986" s="247"/>
      <c r="X986" s="248"/>
      <c r="Y986" s="244"/>
      <c r="Z986" s="244"/>
      <c r="AA986" s="244"/>
      <c r="AB986" s="244"/>
      <c r="AC986" s="249"/>
      <c r="AD986" s="249"/>
      <c r="AE986" s="244"/>
      <c r="AF986" s="244"/>
      <c r="AG986" s="244"/>
      <c r="AH986" s="244"/>
      <c r="AI986" s="244"/>
      <c r="AJ986" s="244"/>
      <c r="AK986" s="250"/>
      <c r="AL986" s="244"/>
      <c r="AM986" s="244"/>
      <c r="AN986" s="244"/>
      <c r="AO986" s="251"/>
      <c r="AP986" s="244"/>
      <c r="AQ986" s="244"/>
      <c r="AR986" s="244"/>
      <c r="AS986" s="244"/>
      <c r="AT986" s="252"/>
      <c r="AU986" s="244"/>
      <c r="AV986" s="244"/>
      <c r="AW986" s="244"/>
      <c r="AX986" s="25"/>
      <c r="AY986" s="244"/>
      <c r="AZ986" s="244"/>
      <c r="BA986" s="244"/>
      <c r="BB986" s="244"/>
      <c r="BC986" s="244"/>
      <c r="BD986" s="244"/>
      <c r="BE986" s="244"/>
      <c r="BF986" s="244"/>
      <c r="BG986" s="244"/>
      <c r="BH986" s="244"/>
      <c r="BI986" s="244"/>
      <c r="BJ986" s="242"/>
      <c r="BK986" s="242"/>
      <c r="BL986" s="244"/>
      <c r="BM986" s="244"/>
      <c r="BN986" s="244"/>
      <c r="BO986" s="244"/>
      <c r="BP986" s="244"/>
      <c r="BQ986" s="244"/>
      <c r="BR986" s="244"/>
      <c r="BS986" s="244"/>
      <c r="BT986" s="244"/>
      <c r="BU986" s="242"/>
      <c r="BV986" s="244"/>
    </row>
    <row r="987" customFormat="false" ht="13.8" hidden="false" customHeight="false" outlineLevel="0" collapsed="false">
      <c r="A987" s="241"/>
      <c r="B987" s="242"/>
      <c r="C987" s="242"/>
      <c r="D987" s="242"/>
      <c r="E987" s="242"/>
      <c r="F987" s="242"/>
      <c r="G987" s="244"/>
      <c r="H987" s="244"/>
      <c r="I987" s="244"/>
      <c r="J987" s="245"/>
      <c r="K987" s="244"/>
      <c r="L987" s="244"/>
      <c r="M987" s="244"/>
      <c r="N987" s="244"/>
      <c r="O987" s="244"/>
      <c r="P987" s="244"/>
      <c r="Q987" s="244"/>
      <c r="R987" s="244"/>
      <c r="S987" s="244"/>
      <c r="T987" s="246"/>
      <c r="U987" s="246"/>
      <c r="V987" s="244"/>
      <c r="W987" s="247"/>
      <c r="X987" s="248"/>
      <c r="Y987" s="244"/>
      <c r="Z987" s="244"/>
      <c r="AA987" s="244"/>
      <c r="AB987" s="244"/>
      <c r="AC987" s="249"/>
      <c r="AD987" s="249"/>
      <c r="AE987" s="244"/>
      <c r="AF987" s="244"/>
      <c r="AG987" s="244"/>
      <c r="AH987" s="244"/>
      <c r="AI987" s="244"/>
      <c r="AJ987" s="244"/>
      <c r="AK987" s="250"/>
      <c r="AL987" s="244"/>
      <c r="AM987" s="244"/>
      <c r="AN987" s="244"/>
      <c r="AO987" s="251"/>
      <c r="AP987" s="244"/>
      <c r="AQ987" s="244"/>
      <c r="AR987" s="244"/>
      <c r="AS987" s="244"/>
      <c r="AT987" s="252"/>
      <c r="AU987" s="244"/>
      <c r="AV987" s="244"/>
      <c r="AW987" s="244"/>
      <c r="AX987" s="25"/>
      <c r="AY987" s="244"/>
      <c r="AZ987" s="244"/>
      <c r="BA987" s="244"/>
      <c r="BB987" s="244"/>
      <c r="BC987" s="244"/>
      <c r="BD987" s="244"/>
      <c r="BE987" s="244"/>
      <c r="BF987" s="244"/>
      <c r="BG987" s="244"/>
      <c r="BH987" s="244"/>
      <c r="BI987" s="244"/>
      <c r="BJ987" s="242"/>
      <c r="BK987" s="242"/>
      <c r="BL987" s="244"/>
      <c r="BM987" s="244"/>
      <c r="BN987" s="244"/>
      <c r="BO987" s="244"/>
      <c r="BP987" s="244"/>
      <c r="BQ987" s="244"/>
      <c r="BR987" s="244"/>
      <c r="BS987" s="244"/>
      <c r="BT987" s="244"/>
      <c r="BU987" s="242"/>
      <c r="BV987" s="244"/>
    </row>
    <row r="988" customFormat="false" ht="13.8" hidden="false" customHeight="false" outlineLevel="0" collapsed="false">
      <c r="A988" s="241"/>
      <c r="B988" s="242"/>
      <c r="C988" s="242"/>
      <c r="D988" s="242"/>
      <c r="E988" s="242"/>
      <c r="F988" s="242"/>
      <c r="G988" s="244"/>
      <c r="H988" s="244"/>
      <c r="I988" s="244"/>
      <c r="J988" s="245"/>
      <c r="K988" s="244"/>
      <c r="L988" s="244"/>
      <c r="M988" s="244"/>
      <c r="N988" s="244"/>
      <c r="O988" s="244"/>
      <c r="P988" s="244"/>
      <c r="Q988" s="244"/>
      <c r="R988" s="244"/>
      <c r="S988" s="244"/>
      <c r="T988" s="246"/>
      <c r="U988" s="246"/>
      <c r="V988" s="244"/>
      <c r="W988" s="247"/>
      <c r="X988" s="248"/>
      <c r="Y988" s="244"/>
      <c r="Z988" s="244"/>
      <c r="AA988" s="244"/>
      <c r="AB988" s="244"/>
      <c r="AC988" s="249"/>
      <c r="AD988" s="249"/>
      <c r="AE988" s="244"/>
      <c r="AF988" s="244"/>
      <c r="AG988" s="244"/>
      <c r="AH988" s="244"/>
      <c r="AI988" s="244"/>
      <c r="AJ988" s="244"/>
      <c r="AK988" s="250"/>
      <c r="AL988" s="244"/>
      <c r="AM988" s="244"/>
      <c r="AN988" s="244"/>
      <c r="AO988" s="251"/>
      <c r="AP988" s="244"/>
      <c r="AQ988" s="244"/>
      <c r="AR988" s="244"/>
      <c r="AS988" s="244"/>
      <c r="AT988" s="252"/>
      <c r="AU988" s="244"/>
      <c r="AV988" s="244"/>
      <c r="AW988" s="244"/>
      <c r="AX988" s="25"/>
      <c r="AY988" s="244"/>
      <c r="AZ988" s="244"/>
      <c r="BA988" s="244"/>
      <c r="BB988" s="244"/>
      <c r="BC988" s="244"/>
      <c r="BD988" s="244"/>
      <c r="BE988" s="244"/>
      <c r="BF988" s="244"/>
      <c r="BG988" s="244"/>
      <c r="BH988" s="244"/>
      <c r="BI988" s="244"/>
      <c r="BJ988" s="242"/>
      <c r="BK988" s="242"/>
      <c r="BL988" s="244"/>
      <c r="BM988" s="244"/>
      <c r="BN988" s="244"/>
      <c r="BO988" s="244"/>
      <c r="BP988" s="244"/>
      <c r="BQ988" s="244"/>
      <c r="BR988" s="244"/>
      <c r="BS988" s="244"/>
      <c r="BT988" s="244"/>
      <c r="BU988" s="242"/>
      <c r="BV988" s="244"/>
    </row>
    <row r="989" customFormat="false" ht="13.8" hidden="false" customHeight="false" outlineLevel="0" collapsed="false">
      <c r="A989" s="241"/>
      <c r="B989" s="242"/>
      <c r="C989" s="242"/>
      <c r="D989" s="242"/>
      <c r="E989" s="242"/>
      <c r="F989" s="242"/>
      <c r="G989" s="244"/>
      <c r="H989" s="244"/>
      <c r="I989" s="244"/>
      <c r="J989" s="245"/>
      <c r="K989" s="244"/>
      <c r="L989" s="244"/>
      <c r="M989" s="244"/>
      <c r="N989" s="244"/>
      <c r="O989" s="244"/>
      <c r="P989" s="244"/>
      <c r="Q989" s="244"/>
      <c r="R989" s="244"/>
      <c r="S989" s="244"/>
      <c r="T989" s="246"/>
      <c r="U989" s="246"/>
      <c r="V989" s="244"/>
      <c r="W989" s="247"/>
      <c r="X989" s="248"/>
      <c r="Y989" s="244"/>
      <c r="Z989" s="244"/>
      <c r="AA989" s="244"/>
      <c r="AB989" s="244"/>
      <c r="AC989" s="249"/>
      <c r="AD989" s="249"/>
      <c r="AE989" s="244"/>
      <c r="AF989" s="244"/>
      <c r="AG989" s="244"/>
      <c r="AH989" s="244"/>
      <c r="AI989" s="244"/>
      <c r="AJ989" s="244"/>
      <c r="AK989" s="250"/>
      <c r="AL989" s="244"/>
      <c r="AM989" s="244"/>
      <c r="AN989" s="244"/>
      <c r="AO989" s="251"/>
      <c r="AP989" s="244"/>
      <c r="AQ989" s="244"/>
      <c r="AR989" s="244"/>
      <c r="AS989" s="244"/>
      <c r="AT989" s="252"/>
      <c r="AU989" s="244"/>
      <c r="AV989" s="244"/>
      <c r="AW989" s="244"/>
      <c r="AX989" s="25"/>
      <c r="AY989" s="244"/>
      <c r="AZ989" s="244"/>
      <c r="BA989" s="244"/>
      <c r="BB989" s="244"/>
      <c r="BC989" s="244"/>
      <c r="BD989" s="244"/>
      <c r="BE989" s="244"/>
      <c r="BF989" s="244"/>
      <c r="BG989" s="244"/>
      <c r="BH989" s="244"/>
      <c r="BI989" s="244"/>
      <c r="BJ989" s="242"/>
      <c r="BK989" s="242"/>
      <c r="BL989" s="244"/>
      <c r="BM989" s="244"/>
      <c r="BN989" s="244"/>
      <c r="BO989" s="244"/>
      <c r="BP989" s="244"/>
      <c r="BQ989" s="244"/>
      <c r="BR989" s="244"/>
      <c r="BS989" s="244"/>
      <c r="BT989" s="244"/>
      <c r="BU989" s="242"/>
      <c r="BV989" s="244"/>
    </row>
    <row r="990" customFormat="false" ht="13.8" hidden="false" customHeight="false" outlineLevel="0" collapsed="false">
      <c r="A990" s="241"/>
      <c r="B990" s="242"/>
      <c r="C990" s="242"/>
      <c r="D990" s="242"/>
      <c r="E990" s="242"/>
      <c r="F990" s="242"/>
      <c r="G990" s="244"/>
      <c r="H990" s="244"/>
      <c r="I990" s="244"/>
      <c r="J990" s="245"/>
      <c r="K990" s="244"/>
      <c r="L990" s="244"/>
      <c r="M990" s="244"/>
      <c r="N990" s="244"/>
      <c r="O990" s="244"/>
      <c r="P990" s="244"/>
      <c r="Q990" s="244"/>
      <c r="R990" s="244"/>
      <c r="S990" s="244"/>
      <c r="T990" s="246"/>
      <c r="U990" s="246"/>
      <c r="V990" s="244"/>
      <c r="W990" s="247"/>
      <c r="X990" s="248"/>
      <c r="Y990" s="244"/>
      <c r="Z990" s="244"/>
      <c r="AA990" s="244"/>
      <c r="AB990" s="244"/>
      <c r="AC990" s="249"/>
      <c r="AD990" s="249"/>
      <c r="AE990" s="244"/>
      <c r="AF990" s="244"/>
      <c r="AG990" s="244"/>
      <c r="AH990" s="244"/>
      <c r="AI990" s="244"/>
      <c r="AJ990" s="244"/>
      <c r="AK990" s="250"/>
      <c r="AL990" s="244"/>
      <c r="AM990" s="244"/>
      <c r="AN990" s="244"/>
      <c r="AO990" s="251"/>
      <c r="AP990" s="244"/>
      <c r="AQ990" s="244"/>
      <c r="AR990" s="244"/>
      <c r="AS990" s="244"/>
      <c r="AT990" s="252"/>
      <c r="AU990" s="244"/>
      <c r="AV990" s="244"/>
      <c r="AW990" s="244"/>
      <c r="AX990" s="25"/>
      <c r="AY990" s="244"/>
      <c r="AZ990" s="244"/>
      <c r="BA990" s="244"/>
      <c r="BB990" s="244"/>
      <c r="BC990" s="244"/>
      <c r="BD990" s="244"/>
      <c r="BE990" s="244"/>
      <c r="BF990" s="244"/>
      <c r="BG990" s="244"/>
      <c r="BH990" s="244"/>
      <c r="BI990" s="244"/>
      <c r="BJ990" s="242"/>
      <c r="BK990" s="242"/>
      <c r="BL990" s="244"/>
      <c r="BM990" s="244"/>
      <c r="BN990" s="244"/>
      <c r="BO990" s="244"/>
      <c r="BP990" s="244"/>
      <c r="BQ990" s="244"/>
      <c r="BR990" s="244"/>
      <c r="BS990" s="244"/>
      <c r="BT990" s="244"/>
      <c r="BU990" s="242"/>
      <c r="BV990" s="244"/>
    </row>
    <row r="991" customFormat="false" ht="13.8" hidden="false" customHeight="false" outlineLevel="0" collapsed="false">
      <c r="A991" s="241"/>
      <c r="B991" s="242"/>
      <c r="C991" s="242"/>
      <c r="D991" s="242"/>
      <c r="E991" s="242"/>
      <c r="F991" s="242"/>
      <c r="G991" s="244"/>
      <c r="H991" s="244"/>
      <c r="I991" s="244"/>
      <c r="J991" s="245"/>
      <c r="K991" s="244"/>
      <c r="L991" s="244"/>
      <c r="M991" s="244"/>
      <c r="N991" s="244"/>
      <c r="O991" s="244"/>
      <c r="P991" s="244"/>
      <c r="Q991" s="244"/>
      <c r="R991" s="244"/>
      <c r="S991" s="244"/>
      <c r="T991" s="246"/>
      <c r="U991" s="246"/>
      <c r="V991" s="244"/>
      <c r="W991" s="247"/>
      <c r="X991" s="248"/>
      <c r="Y991" s="244"/>
      <c r="Z991" s="244"/>
      <c r="AA991" s="244"/>
      <c r="AB991" s="244"/>
      <c r="AC991" s="249"/>
      <c r="AD991" s="249"/>
      <c r="AE991" s="244"/>
      <c r="AF991" s="244"/>
      <c r="AG991" s="244"/>
      <c r="AH991" s="244"/>
      <c r="AI991" s="244"/>
      <c r="AJ991" s="244"/>
      <c r="AK991" s="250"/>
      <c r="AL991" s="244"/>
      <c r="AM991" s="244"/>
      <c r="AN991" s="244"/>
      <c r="AO991" s="251"/>
      <c r="AP991" s="244"/>
      <c r="AQ991" s="244"/>
      <c r="AR991" s="244"/>
      <c r="AS991" s="244"/>
      <c r="AT991" s="252"/>
      <c r="AU991" s="244"/>
      <c r="AV991" s="244"/>
      <c r="AW991" s="244"/>
      <c r="AX991" s="25"/>
      <c r="AY991" s="244"/>
      <c r="AZ991" s="244"/>
      <c r="BA991" s="244"/>
      <c r="BB991" s="244"/>
      <c r="BC991" s="244"/>
      <c r="BD991" s="244"/>
      <c r="BE991" s="244"/>
      <c r="BF991" s="244"/>
      <c r="BG991" s="244"/>
      <c r="BH991" s="244"/>
      <c r="BI991" s="244"/>
      <c r="BJ991" s="242"/>
      <c r="BK991" s="242"/>
      <c r="BL991" s="244"/>
      <c r="BM991" s="244"/>
      <c r="BN991" s="244"/>
      <c r="BO991" s="244"/>
      <c r="BP991" s="244"/>
      <c r="BQ991" s="244"/>
      <c r="BR991" s="244"/>
      <c r="BS991" s="244"/>
      <c r="BT991" s="244"/>
      <c r="BU991" s="242"/>
      <c r="BV991" s="244"/>
    </row>
    <row r="992" customFormat="false" ht="13.8" hidden="false" customHeight="false" outlineLevel="0" collapsed="false">
      <c r="A992" s="241"/>
      <c r="B992" s="242"/>
      <c r="C992" s="242"/>
      <c r="D992" s="242"/>
      <c r="E992" s="242"/>
      <c r="F992" s="242"/>
      <c r="G992" s="244"/>
      <c r="H992" s="244"/>
      <c r="I992" s="244"/>
      <c r="J992" s="245"/>
      <c r="K992" s="244"/>
      <c r="L992" s="244"/>
      <c r="M992" s="244"/>
      <c r="N992" s="244"/>
      <c r="O992" s="244"/>
      <c r="P992" s="244"/>
      <c r="Q992" s="244"/>
      <c r="R992" s="244"/>
      <c r="S992" s="244"/>
      <c r="T992" s="246"/>
      <c r="U992" s="246"/>
      <c r="V992" s="244"/>
      <c r="W992" s="247"/>
      <c r="X992" s="248"/>
      <c r="Y992" s="244"/>
      <c r="Z992" s="244"/>
      <c r="AA992" s="244"/>
      <c r="AB992" s="244"/>
      <c r="AC992" s="249"/>
      <c r="AD992" s="249"/>
      <c r="AE992" s="244"/>
      <c r="AF992" s="244"/>
      <c r="AG992" s="244"/>
      <c r="AH992" s="244"/>
      <c r="AI992" s="244"/>
      <c r="AJ992" s="244"/>
      <c r="AK992" s="250"/>
      <c r="AL992" s="244"/>
      <c r="AM992" s="244"/>
      <c r="AN992" s="244"/>
      <c r="AO992" s="251"/>
      <c r="AP992" s="244"/>
      <c r="AQ992" s="244"/>
      <c r="AR992" s="244"/>
      <c r="AS992" s="244"/>
      <c r="AT992" s="252"/>
      <c r="AU992" s="244"/>
      <c r="AV992" s="244"/>
      <c r="AW992" s="244"/>
      <c r="AX992" s="25"/>
      <c r="AY992" s="244"/>
      <c r="AZ992" s="244"/>
      <c r="BA992" s="244"/>
      <c r="BB992" s="244"/>
      <c r="BC992" s="244"/>
      <c r="BD992" s="244"/>
      <c r="BE992" s="244"/>
      <c r="BF992" s="244"/>
      <c r="BG992" s="244"/>
      <c r="BH992" s="244"/>
      <c r="BI992" s="244"/>
      <c r="BJ992" s="242"/>
      <c r="BK992" s="242"/>
      <c r="BL992" s="244"/>
      <c r="BM992" s="244"/>
      <c r="BN992" s="244"/>
      <c r="BO992" s="244"/>
      <c r="BP992" s="244"/>
      <c r="BQ992" s="244"/>
      <c r="BR992" s="244"/>
      <c r="BS992" s="244"/>
      <c r="BT992" s="244"/>
      <c r="BU992" s="242"/>
      <c r="BV992" s="244"/>
    </row>
    <row r="993" customFormat="false" ht="13.8" hidden="false" customHeight="false" outlineLevel="0" collapsed="false">
      <c r="A993" s="241"/>
      <c r="B993" s="242"/>
      <c r="C993" s="242"/>
      <c r="D993" s="242"/>
      <c r="E993" s="242"/>
      <c r="F993" s="242"/>
      <c r="G993" s="244"/>
      <c r="H993" s="244"/>
      <c r="I993" s="244"/>
      <c r="J993" s="245"/>
      <c r="K993" s="244"/>
      <c r="L993" s="244"/>
      <c r="M993" s="244"/>
      <c r="N993" s="244"/>
      <c r="O993" s="244"/>
      <c r="P993" s="244"/>
      <c r="Q993" s="244"/>
      <c r="R993" s="244"/>
      <c r="S993" s="244"/>
      <c r="T993" s="246"/>
      <c r="U993" s="246"/>
      <c r="V993" s="244"/>
      <c r="W993" s="247"/>
      <c r="X993" s="248"/>
      <c r="Y993" s="244"/>
      <c r="Z993" s="244"/>
      <c r="AA993" s="244"/>
      <c r="AB993" s="244"/>
      <c r="AC993" s="249"/>
      <c r="AD993" s="249"/>
      <c r="AE993" s="244"/>
      <c r="AF993" s="244"/>
      <c r="AG993" s="244"/>
      <c r="AH993" s="244"/>
      <c r="AI993" s="244"/>
      <c r="AJ993" s="244"/>
      <c r="AK993" s="250"/>
      <c r="AL993" s="244"/>
      <c r="AM993" s="244"/>
      <c r="AN993" s="244"/>
      <c r="AO993" s="251"/>
      <c r="AP993" s="244"/>
      <c r="AQ993" s="244"/>
      <c r="AR993" s="244"/>
      <c r="AS993" s="244"/>
      <c r="AT993" s="252"/>
      <c r="AU993" s="244"/>
      <c r="AV993" s="244"/>
      <c r="AW993" s="244"/>
      <c r="AX993" s="25"/>
      <c r="AY993" s="244"/>
      <c r="AZ993" s="244"/>
      <c r="BA993" s="244"/>
      <c r="BB993" s="244"/>
      <c r="BC993" s="244"/>
      <c r="BD993" s="244"/>
      <c r="BE993" s="244"/>
      <c r="BF993" s="244"/>
      <c r="BG993" s="244"/>
      <c r="BH993" s="244"/>
      <c r="BI993" s="244"/>
      <c r="BJ993" s="242"/>
      <c r="BK993" s="242"/>
      <c r="BL993" s="244"/>
      <c r="BM993" s="244"/>
      <c r="BN993" s="244"/>
      <c r="BO993" s="244"/>
      <c r="BP993" s="244"/>
      <c r="BQ993" s="244"/>
      <c r="BR993" s="244"/>
      <c r="BS993" s="244"/>
      <c r="BT993" s="244"/>
      <c r="BU993" s="242"/>
      <c r="BV993" s="244"/>
    </row>
    <row r="994" customFormat="false" ht="13.8" hidden="false" customHeight="false" outlineLevel="0" collapsed="false">
      <c r="A994" s="241"/>
      <c r="B994" s="242"/>
      <c r="C994" s="242"/>
      <c r="D994" s="242"/>
      <c r="E994" s="242"/>
      <c r="F994" s="242"/>
      <c r="G994" s="244"/>
      <c r="H994" s="244"/>
      <c r="I994" s="244"/>
      <c r="J994" s="245"/>
      <c r="K994" s="244"/>
      <c r="L994" s="244"/>
      <c r="M994" s="244"/>
      <c r="N994" s="244"/>
      <c r="O994" s="244"/>
      <c r="P994" s="244"/>
      <c r="Q994" s="244"/>
      <c r="R994" s="244"/>
      <c r="S994" s="244"/>
      <c r="T994" s="246"/>
      <c r="U994" s="246"/>
      <c r="V994" s="244"/>
      <c r="W994" s="247"/>
      <c r="X994" s="248"/>
      <c r="Y994" s="244"/>
      <c r="Z994" s="244"/>
      <c r="AA994" s="244"/>
      <c r="AB994" s="244"/>
      <c r="AC994" s="249"/>
      <c r="AD994" s="249"/>
      <c r="AE994" s="244"/>
      <c r="AF994" s="244"/>
      <c r="AG994" s="244"/>
      <c r="AH994" s="244"/>
      <c r="AI994" s="244"/>
      <c r="AJ994" s="244"/>
      <c r="AK994" s="250"/>
      <c r="AL994" s="244"/>
      <c r="AM994" s="244"/>
      <c r="AN994" s="244"/>
      <c r="AO994" s="251"/>
      <c r="AP994" s="244"/>
      <c r="AQ994" s="244"/>
      <c r="AR994" s="244"/>
      <c r="AS994" s="244"/>
      <c r="AT994" s="252"/>
      <c r="AU994" s="244"/>
      <c r="AV994" s="244"/>
      <c r="AW994" s="244"/>
      <c r="AX994" s="25"/>
      <c r="AY994" s="244"/>
      <c r="AZ994" s="244"/>
      <c r="BA994" s="244"/>
      <c r="BB994" s="244"/>
      <c r="BC994" s="244"/>
      <c r="BD994" s="244"/>
      <c r="BE994" s="244"/>
      <c r="BF994" s="244"/>
      <c r="BG994" s="244"/>
      <c r="BH994" s="244"/>
      <c r="BI994" s="244"/>
      <c r="BJ994" s="242"/>
      <c r="BK994" s="242"/>
      <c r="BL994" s="244"/>
      <c r="BM994" s="244"/>
      <c r="BN994" s="244"/>
      <c r="BO994" s="244"/>
      <c r="BP994" s="244"/>
      <c r="BQ994" s="244"/>
      <c r="BR994" s="244"/>
      <c r="BS994" s="244"/>
      <c r="BT994" s="244"/>
      <c r="BU994" s="242"/>
      <c r="BV994" s="244"/>
    </row>
    <row r="995" customFormat="false" ht="13.8" hidden="false" customHeight="false" outlineLevel="0" collapsed="false">
      <c r="A995" s="241"/>
      <c r="B995" s="242"/>
      <c r="C995" s="242"/>
      <c r="D995" s="242"/>
      <c r="E995" s="242"/>
      <c r="F995" s="242"/>
      <c r="G995" s="244"/>
      <c r="H995" s="244"/>
      <c r="I995" s="244"/>
      <c r="J995" s="245"/>
      <c r="K995" s="244"/>
      <c r="L995" s="244"/>
      <c r="M995" s="244"/>
      <c r="N995" s="244"/>
      <c r="O995" s="244"/>
      <c r="P995" s="244"/>
      <c r="Q995" s="244"/>
      <c r="R995" s="244"/>
      <c r="S995" s="244"/>
      <c r="T995" s="246"/>
      <c r="U995" s="246"/>
      <c r="V995" s="244"/>
      <c r="W995" s="247"/>
      <c r="X995" s="248"/>
      <c r="Y995" s="244"/>
      <c r="Z995" s="244"/>
      <c r="AA995" s="244"/>
      <c r="AB995" s="244"/>
      <c r="AC995" s="249"/>
      <c r="AD995" s="249"/>
      <c r="AE995" s="244"/>
      <c r="AF995" s="244"/>
      <c r="AG995" s="244"/>
      <c r="AH995" s="244"/>
      <c r="AI995" s="244"/>
      <c r="AJ995" s="244"/>
      <c r="AK995" s="250"/>
      <c r="AL995" s="244"/>
      <c r="AM995" s="244"/>
      <c r="AN995" s="244"/>
      <c r="AO995" s="251"/>
      <c r="AP995" s="244"/>
      <c r="AQ995" s="244"/>
      <c r="AR995" s="244"/>
      <c r="AS995" s="244"/>
      <c r="AT995" s="252"/>
      <c r="AU995" s="244"/>
      <c r="AV995" s="244"/>
      <c r="AW995" s="244"/>
      <c r="AX995" s="25"/>
      <c r="AY995" s="244"/>
      <c r="AZ995" s="244"/>
      <c r="BA995" s="244"/>
      <c r="BB995" s="244"/>
      <c r="BC995" s="244"/>
      <c r="BD995" s="244"/>
      <c r="BE995" s="244"/>
      <c r="BF995" s="244"/>
      <c r="BG995" s="244"/>
      <c r="BH995" s="244"/>
      <c r="BI995" s="244"/>
      <c r="BJ995" s="242"/>
      <c r="BK995" s="242"/>
      <c r="BL995" s="244"/>
      <c r="BM995" s="244"/>
      <c r="BN995" s="244"/>
      <c r="BO995" s="244"/>
      <c r="BP995" s="244"/>
      <c r="BQ995" s="244"/>
      <c r="BR995" s="244"/>
      <c r="BS995" s="244"/>
      <c r="BT995" s="244"/>
      <c r="BU995" s="242"/>
      <c r="BV995" s="244"/>
    </row>
    <row r="996" customFormat="false" ht="13.8" hidden="false" customHeight="false" outlineLevel="0" collapsed="false">
      <c r="A996" s="241"/>
      <c r="B996" s="242"/>
      <c r="C996" s="242"/>
      <c r="D996" s="242"/>
      <c r="E996" s="242"/>
      <c r="F996" s="242"/>
      <c r="G996" s="244"/>
      <c r="H996" s="244"/>
      <c r="I996" s="244"/>
      <c r="J996" s="245"/>
      <c r="K996" s="244"/>
      <c r="L996" s="244"/>
      <c r="M996" s="244"/>
      <c r="N996" s="244"/>
      <c r="O996" s="244"/>
      <c r="P996" s="244"/>
      <c r="Q996" s="244"/>
      <c r="R996" s="244"/>
      <c r="S996" s="244"/>
      <c r="T996" s="246"/>
      <c r="U996" s="246"/>
      <c r="V996" s="244"/>
      <c r="W996" s="247"/>
      <c r="X996" s="248"/>
      <c r="Y996" s="244"/>
      <c r="Z996" s="244"/>
      <c r="AA996" s="244"/>
      <c r="AB996" s="244"/>
      <c r="AC996" s="249"/>
      <c r="AD996" s="249"/>
      <c r="AE996" s="244"/>
      <c r="AF996" s="244"/>
      <c r="AG996" s="244"/>
      <c r="AH996" s="244"/>
      <c r="AI996" s="244"/>
      <c r="AJ996" s="244"/>
      <c r="AK996" s="250"/>
      <c r="AL996" s="244"/>
      <c r="AM996" s="244"/>
      <c r="AN996" s="244"/>
      <c r="AO996" s="251"/>
      <c r="AP996" s="244"/>
      <c r="AQ996" s="244"/>
      <c r="AR996" s="244"/>
      <c r="AS996" s="244"/>
      <c r="AT996" s="252"/>
      <c r="AU996" s="244"/>
      <c r="AV996" s="244"/>
      <c r="AW996" s="244"/>
      <c r="AX996" s="25"/>
      <c r="AY996" s="244"/>
      <c r="AZ996" s="244"/>
      <c r="BA996" s="244"/>
      <c r="BB996" s="244"/>
      <c r="BC996" s="244"/>
      <c r="BD996" s="244"/>
      <c r="BE996" s="244"/>
      <c r="BF996" s="244"/>
      <c r="BG996" s="244"/>
      <c r="BH996" s="244"/>
      <c r="BI996" s="244"/>
      <c r="BJ996" s="242"/>
      <c r="BK996" s="242"/>
      <c r="BL996" s="244"/>
      <c r="BM996" s="244"/>
      <c r="BN996" s="244"/>
      <c r="BO996" s="244"/>
      <c r="BP996" s="244"/>
      <c r="BQ996" s="244"/>
      <c r="BR996" s="244"/>
      <c r="BS996" s="244"/>
      <c r="BT996" s="244"/>
      <c r="BU996" s="242"/>
      <c r="BV996" s="244"/>
    </row>
    <row r="997" customFormat="false" ht="13.8" hidden="false" customHeight="false" outlineLevel="0" collapsed="false">
      <c r="A997" s="241"/>
      <c r="B997" s="242"/>
      <c r="C997" s="242"/>
      <c r="D997" s="242"/>
      <c r="E997" s="242"/>
      <c r="F997" s="242"/>
      <c r="G997" s="244"/>
      <c r="H997" s="244"/>
      <c r="I997" s="244"/>
      <c r="J997" s="245"/>
      <c r="K997" s="244"/>
      <c r="L997" s="244"/>
      <c r="M997" s="244"/>
      <c r="N997" s="244"/>
      <c r="O997" s="244"/>
      <c r="P997" s="244"/>
      <c r="Q997" s="244"/>
      <c r="R997" s="244"/>
      <c r="S997" s="244"/>
      <c r="T997" s="246"/>
      <c r="U997" s="246"/>
      <c r="V997" s="244"/>
      <c r="W997" s="247"/>
      <c r="X997" s="248"/>
      <c r="Y997" s="244"/>
      <c r="Z997" s="244"/>
      <c r="AA997" s="244"/>
      <c r="AB997" s="244"/>
      <c r="AC997" s="249"/>
      <c r="AD997" s="249"/>
      <c r="AE997" s="244"/>
      <c r="AF997" s="244"/>
      <c r="AG997" s="244"/>
      <c r="AH997" s="244"/>
      <c r="AI997" s="244"/>
      <c r="AJ997" s="244"/>
      <c r="AK997" s="250"/>
      <c r="AL997" s="244"/>
      <c r="AM997" s="244"/>
      <c r="AN997" s="244"/>
      <c r="AO997" s="251"/>
      <c r="AP997" s="244"/>
      <c r="AQ997" s="244"/>
      <c r="AR997" s="244"/>
      <c r="AS997" s="244"/>
      <c r="AT997" s="252"/>
      <c r="AU997" s="244"/>
      <c r="AV997" s="244"/>
      <c r="AW997" s="244"/>
      <c r="AX997" s="25"/>
      <c r="AY997" s="244"/>
      <c r="AZ997" s="244"/>
      <c r="BA997" s="244"/>
      <c r="BB997" s="244"/>
      <c r="BC997" s="244"/>
      <c r="BD997" s="244"/>
      <c r="BE997" s="244"/>
      <c r="BF997" s="244"/>
      <c r="BG997" s="244"/>
      <c r="BH997" s="244"/>
      <c r="BI997" s="244"/>
      <c r="BJ997" s="242"/>
      <c r="BK997" s="242"/>
      <c r="BL997" s="244"/>
      <c r="BM997" s="244"/>
      <c r="BN997" s="244"/>
      <c r="BO997" s="244"/>
      <c r="BP997" s="244"/>
      <c r="BQ997" s="244"/>
      <c r="BR997" s="244"/>
      <c r="BS997" s="244"/>
      <c r="BT997" s="244"/>
      <c r="BU997" s="242"/>
      <c r="BV997" s="244"/>
    </row>
    <row r="998" customFormat="false" ht="13.8" hidden="false" customHeight="false" outlineLevel="0" collapsed="false">
      <c r="A998" s="241"/>
      <c r="B998" s="242"/>
      <c r="C998" s="242"/>
      <c r="D998" s="242"/>
      <c r="E998" s="242"/>
      <c r="F998" s="242"/>
      <c r="G998" s="244"/>
      <c r="H998" s="244"/>
      <c r="I998" s="244"/>
      <c r="J998" s="245"/>
      <c r="K998" s="244"/>
      <c r="L998" s="244"/>
      <c r="M998" s="244"/>
      <c r="N998" s="244"/>
      <c r="O998" s="244"/>
      <c r="P998" s="244"/>
      <c r="Q998" s="244"/>
      <c r="R998" s="244"/>
      <c r="S998" s="244"/>
      <c r="T998" s="246"/>
      <c r="U998" s="246"/>
      <c r="V998" s="244"/>
      <c r="W998" s="247"/>
      <c r="X998" s="248"/>
      <c r="Y998" s="244"/>
      <c r="Z998" s="244"/>
      <c r="AA998" s="244"/>
      <c r="AB998" s="244"/>
      <c r="AC998" s="249"/>
      <c r="AD998" s="249"/>
      <c r="AE998" s="244"/>
      <c r="AF998" s="244"/>
      <c r="AG998" s="244"/>
      <c r="AH998" s="244"/>
      <c r="AI998" s="244"/>
      <c r="AJ998" s="244"/>
      <c r="AK998" s="250"/>
      <c r="AL998" s="244"/>
      <c r="AM998" s="244"/>
      <c r="AN998" s="244"/>
      <c r="AO998" s="251"/>
      <c r="AP998" s="244"/>
      <c r="AQ998" s="244"/>
      <c r="AR998" s="244"/>
      <c r="AS998" s="244"/>
      <c r="AT998" s="252"/>
      <c r="AU998" s="244"/>
      <c r="AV998" s="244"/>
      <c r="AW998" s="244"/>
      <c r="AX998" s="25"/>
      <c r="AY998" s="244"/>
      <c r="AZ998" s="244"/>
      <c r="BA998" s="244"/>
      <c r="BB998" s="244"/>
      <c r="BC998" s="244"/>
      <c r="BD998" s="244"/>
      <c r="BE998" s="244"/>
      <c r="BF998" s="244"/>
      <c r="BG998" s="244"/>
      <c r="BH998" s="244"/>
      <c r="BI998" s="244"/>
      <c r="BJ998" s="242"/>
      <c r="BK998" s="242"/>
      <c r="BL998" s="244"/>
      <c r="BM998" s="244"/>
      <c r="BN998" s="244"/>
      <c r="BO998" s="244"/>
      <c r="BP998" s="244"/>
      <c r="BQ998" s="244"/>
      <c r="BR998" s="244"/>
      <c r="BS998" s="244"/>
      <c r="BT998" s="244"/>
      <c r="BU998" s="242"/>
      <c r="BV998" s="244"/>
    </row>
    <row r="999" customFormat="false" ht="13.8" hidden="false" customHeight="false" outlineLevel="0" collapsed="false">
      <c r="A999" s="241"/>
      <c r="B999" s="242"/>
      <c r="C999" s="242"/>
      <c r="D999" s="242"/>
      <c r="E999" s="242"/>
      <c r="F999" s="242"/>
      <c r="G999" s="244"/>
      <c r="H999" s="244"/>
      <c r="I999" s="244"/>
      <c r="J999" s="245"/>
      <c r="K999" s="244"/>
      <c r="L999" s="244"/>
      <c r="M999" s="244"/>
      <c r="N999" s="244"/>
      <c r="O999" s="244"/>
      <c r="P999" s="244"/>
      <c r="Q999" s="244"/>
      <c r="R999" s="244"/>
      <c r="S999" s="244"/>
      <c r="T999" s="246"/>
      <c r="U999" s="246"/>
      <c r="V999" s="244"/>
      <c r="W999" s="247"/>
      <c r="X999" s="248"/>
      <c r="Y999" s="244"/>
      <c r="Z999" s="244"/>
      <c r="AA999" s="244"/>
      <c r="AB999" s="244"/>
      <c r="AC999" s="249"/>
      <c r="AD999" s="249"/>
      <c r="AE999" s="244"/>
      <c r="AF999" s="244"/>
      <c r="AG999" s="244"/>
      <c r="AH999" s="244"/>
      <c r="AI999" s="244"/>
      <c r="AJ999" s="244"/>
      <c r="AK999" s="250"/>
      <c r="AL999" s="244"/>
      <c r="AM999" s="244"/>
      <c r="AN999" s="244"/>
      <c r="AO999" s="251"/>
      <c r="AP999" s="244"/>
      <c r="AQ999" s="244"/>
      <c r="AR999" s="244"/>
      <c r="AS999" s="244"/>
      <c r="AT999" s="252"/>
      <c r="AU999" s="244"/>
      <c r="AV999" s="244"/>
      <c r="AW999" s="244"/>
      <c r="AX999" s="25"/>
      <c r="AY999" s="244"/>
      <c r="AZ999" s="244"/>
      <c r="BA999" s="244"/>
      <c r="BB999" s="244"/>
      <c r="BC999" s="244"/>
      <c r="BD999" s="244"/>
      <c r="BE999" s="244"/>
      <c r="BF999" s="244"/>
      <c r="BG999" s="244"/>
      <c r="BH999" s="244"/>
      <c r="BI999" s="244"/>
      <c r="BJ999" s="242"/>
      <c r="BK999" s="242"/>
      <c r="BL999" s="244"/>
      <c r="BM999" s="244"/>
      <c r="BN999" s="244"/>
      <c r="BO999" s="244"/>
      <c r="BP999" s="244"/>
      <c r="BQ999" s="244"/>
      <c r="BR999" s="244"/>
      <c r="BS999" s="244"/>
      <c r="BT999" s="244"/>
      <c r="BU999" s="242"/>
      <c r="BV999" s="244"/>
    </row>
    <row r="1000" customFormat="false" ht="13.8" hidden="false" customHeight="false" outlineLevel="0" collapsed="false">
      <c r="A1000" s="241"/>
      <c r="B1000" s="242"/>
      <c r="C1000" s="242"/>
      <c r="D1000" s="242"/>
      <c r="E1000" s="242"/>
      <c r="F1000" s="242"/>
      <c r="G1000" s="244"/>
      <c r="H1000" s="244"/>
      <c r="I1000" s="244"/>
      <c r="J1000" s="245"/>
      <c r="K1000" s="244"/>
      <c r="L1000" s="244"/>
      <c r="M1000" s="244"/>
      <c r="N1000" s="244"/>
      <c r="O1000" s="244"/>
      <c r="P1000" s="244"/>
      <c r="Q1000" s="244"/>
      <c r="R1000" s="244"/>
      <c r="S1000" s="244"/>
      <c r="T1000" s="246"/>
      <c r="U1000" s="246"/>
      <c r="V1000" s="244"/>
      <c r="W1000" s="247"/>
      <c r="X1000" s="248"/>
      <c r="Y1000" s="244"/>
      <c r="Z1000" s="244"/>
      <c r="AA1000" s="244"/>
      <c r="AB1000" s="244"/>
      <c r="AC1000" s="249"/>
      <c r="AD1000" s="249"/>
      <c r="AE1000" s="244"/>
      <c r="AF1000" s="244"/>
      <c r="AG1000" s="244"/>
      <c r="AH1000" s="244"/>
      <c r="AI1000" s="244"/>
      <c r="AJ1000" s="244"/>
      <c r="AK1000" s="250"/>
      <c r="AL1000" s="244"/>
      <c r="AM1000" s="244"/>
      <c r="AN1000" s="244"/>
      <c r="AO1000" s="251"/>
      <c r="AP1000" s="244"/>
      <c r="AQ1000" s="244"/>
      <c r="AR1000" s="244"/>
      <c r="AS1000" s="244"/>
      <c r="AT1000" s="252"/>
      <c r="AU1000" s="244"/>
      <c r="AV1000" s="244"/>
      <c r="AW1000" s="244"/>
      <c r="AX1000" s="25"/>
      <c r="AY1000" s="244"/>
      <c r="AZ1000" s="244"/>
      <c r="BA1000" s="244"/>
      <c r="BB1000" s="244"/>
      <c r="BC1000" s="244"/>
      <c r="BD1000" s="244"/>
      <c r="BE1000" s="244"/>
      <c r="BF1000" s="244"/>
      <c r="BG1000" s="244"/>
      <c r="BH1000" s="244"/>
      <c r="BI1000" s="244"/>
      <c r="BJ1000" s="242"/>
      <c r="BK1000" s="242"/>
      <c r="BL1000" s="244"/>
      <c r="BM1000" s="244"/>
      <c r="BN1000" s="244"/>
      <c r="BO1000" s="244"/>
      <c r="BP1000" s="244"/>
      <c r="BQ1000" s="244"/>
      <c r="BR1000" s="244"/>
      <c r="BS1000" s="244"/>
      <c r="BT1000" s="244"/>
      <c r="BU1000" s="242"/>
      <c r="BV1000" s="244"/>
    </row>
    <row r="1001" customFormat="false" ht="13.8" hidden="false" customHeight="false" outlineLevel="0" collapsed="false">
      <c r="A1001" s="241"/>
      <c r="B1001" s="242"/>
      <c r="C1001" s="242"/>
      <c r="D1001" s="242"/>
      <c r="E1001" s="242"/>
      <c r="F1001" s="242"/>
      <c r="G1001" s="244"/>
      <c r="H1001" s="244"/>
      <c r="I1001" s="244"/>
      <c r="J1001" s="245"/>
      <c r="K1001" s="244"/>
      <c r="L1001" s="244"/>
      <c r="M1001" s="244"/>
      <c r="N1001" s="244"/>
      <c r="O1001" s="244"/>
      <c r="P1001" s="244"/>
      <c r="Q1001" s="244"/>
      <c r="R1001" s="244"/>
      <c r="S1001" s="244"/>
      <c r="T1001" s="246"/>
      <c r="U1001" s="246"/>
      <c r="V1001" s="244"/>
      <c r="W1001" s="247"/>
      <c r="X1001" s="248"/>
      <c r="Y1001" s="244"/>
      <c r="Z1001" s="244"/>
      <c r="AA1001" s="244"/>
      <c r="AB1001" s="244"/>
      <c r="AC1001" s="249"/>
      <c r="AD1001" s="249"/>
      <c r="AE1001" s="244"/>
      <c r="AF1001" s="244"/>
      <c r="AG1001" s="244"/>
      <c r="AH1001" s="244"/>
      <c r="AI1001" s="244"/>
      <c r="AJ1001" s="244"/>
      <c r="AK1001" s="250"/>
      <c r="AL1001" s="244"/>
      <c r="AM1001" s="244"/>
      <c r="AN1001" s="244"/>
      <c r="AO1001" s="251"/>
      <c r="AP1001" s="244"/>
      <c r="AQ1001" s="244"/>
      <c r="AR1001" s="244"/>
      <c r="AS1001" s="244"/>
      <c r="AT1001" s="252"/>
      <c r="AU1001" s="244"/>
      <c r="AV1001" s="244"/>
      <c r="AW1001" s="244"/>
      <c r="AX1001" s="25"/>
      <c r="AY1001" s="244"/>
      <c r="AZ1001" s="244"/>
      <c r="BA1001" s="244"/>
      <c r="BB1001" s="244"/>
      <c r="BC1001" s="244"/>
      <c r="BD1001" s="244"/>
      <c r="BE1001" s="244"/>
      <c r="BF1001" s="244"/>
      <c r="BG1001" s="244"/>
      <c r="BH1001" s="244"/>
      <c r="BI1001" s="244"/>
      <c r="BJ1001" s="242"/>
      <c r="BK1001" s="242"/>
      <c r="BL1001" s="244"/>
      <c r="BM1001" s="244"/>
      <c r="BN1001" s="244"/>
      <c r="BO1001" s="244"/>
      <c r="BP1001" s="244"/>
      <c r="BQ1001" s="244"/>
      <c r="BR1001" s="244"/>
      <c r="BS1001" s="244"/>
      <c r="BT1001" s="244"/>
      <c r="BU1001" s="242"/>
      <c r="BV1001" s="244"/>
    </row>
    <row r="1002" customFormat="false" ht="13.8" hidden="false" customHeight="false" outlineLevel="0" collapsed="false">
      <c r="A1002" s="241"/>
      <c r="B1002" s="242"/>
      <c r="C1002" s="242"/>
      <c r="D1002" s="242"/>
      <c r="E1002" s="242"/>
      <c r="F1002" s="242"/>
      <c r="G1002" s="244"/>
      <c r="H1002" s="244"/>
      <c r="I1002" s="244"/>
      <c r="J1002" s="245"/>
      <c r="K1002" s="244"/>
      <c r="L1002" s="244"/>
      <c r="M1002" s="244"/>
      <c r="N1002" s="244"/>
      <c r="O1002" s="244"/>
      <c r="P1002" s="244"/>
      <c r="Q1002" s="244"/>
      <c r="R1002" s="244"/>
      <c r="S1002" s="244"/>
      <c r="T1002" s="246"/>
      <c r="U1002" s="246"/>
      <c r="V1002" s="244"/>
      <c r="W1002" s="247"/>
      <c r="X1002" s="248"/>
      <c r="Y1002" s="244"/>
      <c r="Z1002" s="244"/>
      <c r="AA1002" s="244"/>
      <c r="AB1002" s="244"/>
      <c r="AC1002" s="249"/>
      <c r="AD1002" s="249"/>
      <c r="AE1002" s="244"/>
      <c r="AF1002" s="244"/>
      <c r="AG1002" s="244"/>
      <c r="AH1002" s="244"/>
      <c r="AI1002" s="244"/>
      <c r="AJ1002" s="244"/>
      <c r="AK1002" s="250"/>
      <c r="AL1002" s="244"/>
      <c r="AM1002" s="244"/>
      <c r="AN1002" s="244"/>
      <c r="AO1002" s="251"/>
      <c r="AP1002" s="244"/>
      <c r="AQ1002" s="244"/>
      <c r="AR1002" s="244"/>
      <c r="AS1002" s="244"/>
      <c r="AT1002" s="252"/>
      <c r="AU1002" s="244"/>
      <c r="AV1002" s="244"/>
      <c r="AW1002" s="244"/>
      <c r="AX1002" s="25"/>
      <c r="AY1002" s="244"/>
      <c r="AZ1002" s="244"/>
      <c r="BA1002" s="244"/>
      <c r="BB1002" s="244"/>
      <c r="BC1002" s="244"/>
      <c r="BD1002" s="244"/>
      <c r="BE1002" s="244"/>
      <c r="BF1002" s="244"/>
      <c r="BG1002" s="244"/>
      <c r="BH1002" s="244"/>
      <c r="BI1002" s="244"/>
      <c r="BJ1002" s="242"/>
      <c r="BK1002" s="242"/>
      <c r="BL1002" s="244"/>
      <c r="BM1002" s="244"/>
      <c r="BN1002" s="244"/>
      <c r="BO1002" s="244"/>
      <c r="BP1002" s="244"/>
      <c r="BQ1002" s="244"/>
      <c r="BR1002" s="244"/>
      <c r="BS1002" s="244"/>
      <c r="BT1002" s="244"/>
      <c r="BU1002" s="242"/>
      <c r="BV1002" s="244"/>
    </row>
    <row r="1003" customFormat="false" ht="13.8" hidden="false" customHeight="false" outlineLevel="0" collapsed="false">
      <c r="A1003" s="241"/>
      <c r="B1003" s="242"/>
      <c r="C1003" s="242"/>
      <c r="D1003" s="242"/>
      <c r="E1003" s="242"/>
      <c r="F1003" s="242"/>
      <c r="G1003" s="244"/>
      <c r="H1003" s="244"/>
      <c r="I1003" s="244"/>
      <c r="J1003" s="245"/>
      <c r="K1003" s="244"/>
      <c r="L1003" s="244"/>
      <c r="M1003" s="244"/>
      <c r="N1003" s="244"/>
      <c r="O1003" s="244"/>
      <c r="P1003" s="244"/>
      <c r="Q1003" s="244"/>
      <c r="R1003" s="244"/>
      <c r="S1003" s="244"/>
      <c r="T1003" s="246"/>
      <c r="U1003" s="246"/>
      <c r="V1003" s="244"/>
      <c r="W1003" s="247"/>
      <c r="X1003" s="248"/>
      <c r="Y1003" s="244"/>
      <c r="Z1003" s="244"/>
      <c r="AA1003" s="244"/>
      <c r="AB1003" s="244"/>
      <c r="AC1003" s="249"/>
      <c r="AD1003" s="249"/>
      <c r="AE1003" s="244"/>
      <c r="AF1003" s="244"/>
      <c r="AG1003" s="244"/>
      <c r="AH1003" s="244"/>
      <c r="AI1003" s="244"/>
      <c r="AJ1003" s="244"/>
      <c r="AK1003" s="250"/>
      <c r="AL1003" s="244"/>
      <c r="AM1003" s="244"/>
      <c r="AN1003" s="244"/>
      <c r="AO1003" s="251"/>
      <c r="AP1003" s="244"/>
      <c r="AQ1003" s="244"/>
      <c r="AR1003" s="244"/>
      <c r="AS1003" s="244"/>
      <c r="AT1003" s="252"/>
      <c r="AU1003" s="244"/>
      <c r="AV1003" s="244"/>
      <c r="AW1003" s="244"/>
      <c r="AX1003" s="25"/>
      <c r="AY1003" s="244"/>
      <c r="AZ1003" s="244"/>
      <c r="BA1003" s="244"/>
      <c r="BB1003" s="244"/>
      <c r="BC1003" s="244"/>
      <c r="BD1003" s="244"/>
      <c r="BE1003" s="244"/>
      <c r="BF1003" s="244"/>
      <c r="BG1003" s="244"/>
      <c r="BH1003" s="244"/>
      <c r="BI1003" s="244"/>
      <c r="BJ1003" s="242"/>
      <c r="BK1003" s="242"/>
      <c r="BL1003" s="244"/>
      <c r="BM1003" s="244"/>
      <c r="BN1003" s="244"/>
      <c r="BO1003" s="244"/>
      <c r="BP1003" s="244"/>
      <c r="BQ1003" s="244"/>
      <c r="BR1003" s="244"/>
      <c r="BS1003" s="244"/>
      <c r="BT1003" s="244"/>
      <c r="BU1003" s="242"/>
      <c r="BV1003" s="244"/>
    </row>
    <row r="1004" customFormat="false" ht="13.8" hidden="false" customHeight="false" outlineLevel="0" collapsed="false">
      <c r="A1004" s="241"/>
      <c r="B1004" s="242"/>
      <c r="C1004" s="242"/>
      <c r="D1004" s="242"/>
      <c r="E1004" s="242"/>
      <c r="F1004" s="242"/>
      <c r="G1004" s="244"/>
      <c r="H1004" s="244"/>
      <c r="I1004" s="244"/>
      <c r="J1004" s="245"/>
      <c r="K1004" s="244"/>
      <c r="L1004" s="244"/>
      <c r="M1004" s="244"/>
      <c r="N1004" s="244"/>
      <c r="O1004" s="244"/>
      <c r="P1004" s="244"/>
      <c r="Q1004" s="244"/>
      <c r="R1004" s="244"/>
      <c r="S1004" s="244"/>
      <c r="T1004" s="246"/>
      <c r="U1004" s="246"/>
      <c r="V1004" s="244"/>
      <c r="W1004" s="247"/>
      <c r="X1004" s="248"/>
      <c r="Y1004" s="244"/>
      <c r="Z1004" s="244"/>
      <c r="AA1004" s="244"/>
      <c r="AB1004" s="244"/>
      <c r="AC1004" s="249"/>
      <c r="AD1004" s="249"/>
      <c r="AE1004" s="244"/>
      <c r="AF1004" s="244"/>
      <c r="AG1004" s="244"/>
      <c r="AH1004" s="244"/>
      <c r="AI1004" s="244"/>
      <c r="AJ1004" s="244"/>
      <c r="AK1004" s="250"/>
      <c r="AL1004" s="244"/>
      <c r="AM1004" s="244"/>
      <c r="AN1004" s="244"/>
      <c r="AO1004" s="251"/>
      <c r="AP1004" s="244"/>
      <c r="AQ1004" s="244"/>
      <c r="AR1004" s="244"/>
      <c r="AS1004" s="244"/>
      <c r="AT1004" s="252"/>
      <c r="AU1004" s="244"/>
      <c r="AV1004" s="244"/>
      <c r="AW1004" s="244"/>
      <c r="AX1004" s="25"/>
      <c r="AY1004" s="244"/>
      <c r="AZ1004" s="244"/>
      <c r="BA1004" s="244"/>
      <c r="BB1004" s="244"/>
      <c r="BC1004" s="244"/>
      <c r="BD1004" s="244"/>
      <c r="BE1004" s="244"/>
      <c r="BF1004" s="244"/>
      <c r="BG1004" s="244"/>
      <c r="BH1004" s="244"/>
      <c r="BI1004" s="244"/>
      <c r="BJ1004" s="242"/>
      <c r="BK1004" s="242"/>
      <c r="BL1004" s="244"/>
      <c r="BM1004" s="244"/>
      <c r="BN1004" s="244"/>
      <c r="BO1004" s="244"/>
      <c r="BP1004" s="244"/>
      <c r="BQ1004" s="244"/>
      <c r="BR1004" s="244"/>
      <c r="BS1004" s="244"/>
      <c r="BT1004" s="244"/>
      <c r="BU1004" s="242"/>
      <c r="BV1004" s="244"/>
    </row>
    <row r="1005" customFormat="false" ht="13.8" hidden="false" customHeight="false" outlineLevel="0" collapsed="false">
      <c r="A1005" s="241"/>
      <c r="B1005" s="242"/>
      <c r="C1005" s="242"/>
      <c r="D1005" s="242"/>
      <c r="E1005" s="242"/>
      <c r="F1005" s="242"/>
      <c r="G1005" s="244"/>
      <c r="H1005" s="244"/>
      <c r="I1005" s="244"/>
      <c r="J1005" s="245"/>
      <c r="K1005" s="244"/>
      <c r="L1005" s="244"/>
      <c r="M1005" s="244"/>
      <c r="N1005" s="244"/>
      <c r="O1005" s="244"/>
      <c r="P1005" s="244"/>
      <c r="Q1005" s="244"/>
      <c r="R1005" s="244"/>
      <c r="S1005" s="244"/>
      <c r="T1005" s="246"/>
      <c r="U1005" s="246"/>
      <c r="V1005" s="244"/>
      <c r="W1005" s="247"/>
      <c r="X1005" s="248"/>
      <c r="Y1005" s="244"/>
      <c r="Z1005" s="244"/>
      <c r="AA1005" s="244"/>
      <c r="AB1005" s="244"/>
      <c r="AC1005" s="249"/>
      <c r="AD1005" s="249"/>
      <c r="AE1005" s="244"/>
      <c r="AF1005" s="244"/>
      <c r="AG1005" s="244"/>
      <c r="AH1005" s="244"/>
      <c r="AI1005" s="244"/>
      <c r="AJ1005" s="244"/>
      <c r="AK1005" s="250"/>
      <c r="AL1005" s="244"/>
      <c r="AM1005" s="244"/>
      <c r="AN1005" s="244"/>
      <c r="AO1005" s="251"/>
      <c r="AP1005" s="244"/>
      <c r="AQ1005" s="244"/>
      <c r="AR1005" s="244"/>
      <c r="AS1005" s="244"/>
      <c r="AT1005" s="252"/>
      <c r="AU1005" s="244"/>
      <c r="AV1005" s="244"/>
      <c r="AW1005" s="244"/>
      <c r="AX1005" s="25"/>
      <c r="AY1005" s="244"/>
      <c r="AZ1005" s="244"/>
      <c r="BA1005" s="244"/>
      <c r="BB1005" s="244"/>
      <c r="BC1005" s="244"/>
      <c r="BD1005" s="244"/>
      <c r="BE1005" s="244"/>
      <c r="BF1005" s="244"/>
      <c r="BG1005" s="244"/>
      <c r="BH1005" s="244"/>
      <c r="BI1005" s="244"/>
      <c r="BJ1005" s="242"/>
      <c r="BK1005" s="242"/>
      <c r="BL1005" s="244"/>
      <c r="BM1005" s="244"/>
      <c r="BN1005" s="244"/>
      <c r="BO1005" s="244"/>
      <c r="BP1005" s="244"/>
      <c r="BQ1005" s="244"/>
      <c r="BR1005" s="244"/>
      <c r="BS1005" s="244"/>
      <c r="BT1005" s="244"/>
      <c r="BU1005" s="242"/>
      <c r="BV1005" s="244"/>
    </row>
    <row r="1006" customFormat="false" ht="13.8" hidden="false" customHeight="false" outlineLevel="0" collapsed="false">
      <c r="A1006" s="241"/>
      <c r="B1006" s="242"/>
      <c r="C1006" s="242"/>
      <c r="D1006" s="242"/>
      <c r="E1006" s="242"/>
      <c r="F1006" s="242"/>
      <c r="G1006" s="244"/>
      <c r="H1006" s="244"/>
      <c r="I1006" s="244"/>
      <c r="J1006" s="245"/>
      <c r="K1006" s="244"/>
      <c r="L1006" s="244"/>
      <c r="M1006" s="244"/>
      <c r="N1006" s="244"/>
      <c r="O1006" s="244"/>
      <c r="P1006" s="244"/>
      <c r="Q1006" s="244"/>
      <c r="R1006" s="244"/>
      <c r="S1006" s="244"/>
      <c r="T1006" s="246"/>
      <c r="U1006" s="246"/>
      <c r="V1006" s="244"/>
      <c r="W1006" s="247"/>
      <c r="X1006" s="248"/>
      <c r="Y1006" s="244"/>
      <c r="Z1006" s="244"/>
      <c r="AA1006" s="244"/>
      <c r="AB1006" s="244"/>
      <c r="AC1006" s="249"/>
      <c r="AD1006" s="249"/>
      <c r="AE1006" s="244"/>
      <c r="AF1006" s="244"/>
      <c r="AG1006" s="244"/>
      <c r="AH1006" s="244"/>
      <c r="AI1006" s="244"/>
      <c r="AJ1006" s="244"/>
      <c r="AK1006" s="250"/>
      <c r="AL1006" s="244"/>
      <c r="AM1006" s="244"/>
      <c r="AN1006" s="244"/>
      <c r="AO1006" s="251"/>
      <c r="AP1006" s="244"/>
      <c r="AQ1006" s="244"/>
      <c r="AR1006" s="244"/>
      <c r="AS1006" s="244"/>
      <c r="AT1006" s="252"/>
      <c r="AU1006" s="244"/>
      <c r="AV1006" s="244"/>
      <c r="AW1006" s="244"/>
      <c r="AX1006" s="25"/>
      <c r="AY1006" s="244"/>
      <c r="AZ1006" s="244"/>
      <c r="BA1006" s="244"/>
      <c r="BB1006" s="244"/>
      <c r="BC1006" s="244"/>
      <c r="BD1006" s="244"/>
      <c r="BE1006" s="244"/>
      <c r="BF1006" s="244"/>
      <c r="BG1006" s="244"/>
      <c r="BH1006" s="244"/>
      <c r="BI1006" s="244"/>
      <c r="BJ1006" s="242"/>
      <c r="BK1006" s="242"/>
      <c r="BL1006" s="244"/>
      <c r="BM1006" s="244"/>
      <c r="BN1006" s="244"/>
      <c r="BO1006" s="244"/>
      <c r="BP1006" s="244"/>
      <c r="BQ1006" s="244"/>
      <c r="BR1006" s="244"/>
      <c r="BS1006" s="244"/>
      <c r="BT1006" s="244"/>
      <c r="BU1006" s="242"/>
      <c r="BV1006" s="244"/>
    </row>
    <row r="1007" customFormat="false" ht="13.8" hidden="false" customHeight="false" outlineLevel="0" collapsed="false">
      <c r="A1007" s="241"/>
      <c r="B1007" s="242"/>
      <c r="C1007" s="242"/>
      <c r="D1007" s="242"/>
      <c r="E1007" s="242"/>
      <c r="F1007" s="242"/>
      <c r="G1007" s="244"/>
      <c r="H1007" s="244"/>
      <c r="I1007" s="244"/>
      <c r="J1007" s="245"/>
      <c r="K1007" s="244"/>
      <c r="L1007" s="244"/>
      <c r="M1007" s="244"/>
      <c r="N1007" s="244"/>
      <c r="O1007" s="244"/>
      <c r="P1007" s="244"/>
      <c r="Q1007" s="244"/>
      <c r="R1007" s="244"/>
      <c r="S1007" s="244"/>
      <c r="T1007" s="246"/>
      <c r="U1007" s="246"/>
      <c r="V1007" s="244"/>
      <c r="W1007" s="247"/>
      <c r="X1007" s="248"/>
      <c r="Y1007" s="244"/>
      <c r="Z1007" s="244"/>
      <c r="AA1007" s="244"/>
      <c r="AB1007" s="244"/>
      <c r="AC1007" s="249"/>
      <c r="AD1007" s="249"/>
      <c r="AE1007" s="244"/>
      <c r="AF1007" s="244"/>
      <c r="AG1007" s="244"/>
      <c r="AH1007" s="244"/>
      <c r="AI1007" s="244"/>
      <c r="AJ1007" s="244"/>
      <c r="AK1007" s="250"/>
      <c r="AL1007" s="244"/>
      <c r="AM1007" s="244"/>
      <c r="AN1007" s="244"/>
      <c r="AO1007" s="251"/>
      <c r="AP1007" s="244"/>
      <c r="AQ1007" s="244"/>
      <c r="AR1007" s="244"/>
      <c r="AS1007" s="244"/>
      <c r="AT1007" s="252"/>
      <c r="AU1007" s="244"/>
      <c r="AV1007" s="244"/>
      <c r="AW1007" s="244"/>
      <c r="AX1007" s="25"/>
      <c r="AY1007" s="244"/>
      <c r="AZ1007" s="244"/>
      <c r="BA1007" s="244"/>
      <c r="BB1007" s="244"/>
      <c r="BC1007" s="244"/>
      <c r="BD1007" s="244"/>
      <c r="BE1007" s="244"/>
      <c r="BF1007" s="244"/>
      <c r="BG1007" s="244"/>
      <c r="BH1007" s="244"/>
      <c r="BI1007" s="244"/>
      <c r="BJ1007" s="242"/>
      <c r="BK1007" s="242"/>
      <c r="BL1007" s="244"/>
      <c r="BM1007" s="244"/>
      <c r="BN1007" s="244"/>
      <c r="BO1007" s="244"/>
      <c r="BP1007" s="244"/>
      <c r="BQ1007" s="244"/>
      <c r="BR1007" s="244"/>
      <c r="BS1007" s="244"/>
      <c r="BT1007" s="244"/>
      <c r="BU1007" s="242"/>
      <c r="BV1007" s="244"/>
    </row>
    <row r="1008" customFormat="false" ht="13.8" hidden="false" customHeight="false" outlineLevel="0" collapsed="false">
      <c r="A1008" s="241"/>
      <c r="B1008" s="242"/>
      <c r="C1008" s="242"/>
      <c r="D1008" s="242"/>
      <c r="E1008" s="242"/>
      <c r="F1008" s="242"/>
      <c r="G1008" s="244"/>
      <c r="H1008" s="244"/>
      <c r="I1008" s="244"/>
      <c r="J1008" s="245"/>
      <c r="K1008" s="244"/>
      <c r="L1008" s="244"/>
      <c r="M1008" s="244"/>
      <c r="N1008" s="244"/>
      <c r="O1008" s="244"/>
      <c r="P1008" s="244"/>
      <c r="Q1008" s="244"/>
      <c r="R1008" s="244"/>
      <c r="S1008" s="244"/>
      <c r="T1008" s="246"/>
      <c r="U1008" s="246"/>
      <c r="V1008" s="244"/>
      <c r="W1008" s="247"/>
      <c r="X1008" s="248"/>
      <c r="Y1008" s="244"/>
      <c r="Z1008" s="244"/>
      <c r="AA1008" s="244"/>
      <c r="AB1008" s="244"/>
      <c r="AC1008" s="249"/>
      <c r="AD1008" s="249"/>
      <c r="AE1008" s="244"/>
      <c r="AF1008" s="244"/>
      <c r="AG1008" s="244"/>
      <c r="AH1008" s="244"/>
      <c r="AI1008" s="244"/>
      <c r="AJ1008" s="244"/>
      <c r="AK1008" s="250"/>
      <c r="AL1008" s="244"/>
      <c r="AM1008" s="244"/>
      <c r="AN1008" s="244"/>
      <c r="AO1008" s="251"/>
      <c r="AP1008" s="244"/>
      <c r="AQ1008" s="244"/>
      <c r="AR1008" s="244"/>
      <c r="AS1008" s="244"/>
      <c r="AT1008" s="252"/>
      <c r="AU1008" s="244"/>
      <c r="AV1008" s="244"/>
      <c r="AW1008" s="244"/>
      <c r="AX1008" s="25"/>
      <c r="AY1008" s="244"/>
      <c r="AZ1008" s="244"/>
      <c r="BA1008" s="244"/>
      <c r="BB1008" s="244"/>
      <c r="BC1008" s="244"/>
      <c r="BD1008" s="244"/>
      <c r="BE1008" s="244"/>
      <c r="BF1008" s="244"/>
      <c r="BG1008" s="244"/>
      <c r="BH1008" s="244"/>
      <c r="BI1008" s="244"/>
      <c r="BJ1008" s="242"/>
      <c r="BK1008" s="242"/>
      <c r="BL1008" s="244"/>
      <c r="BM1008" s="244"/>
      <c r="BN1008" s="244"/>
      <c r="BO1008" s="244"/>
      <c r="BP1008" s="244"/>
      <c r="BQ1008" s="244"/>
      <c r="BR1008" s="244"/>
      <c r="BS1008" s="244"/>
      <c r="BT1008" s="244"/>
      <c r="BU1008" s="242"/>
      <c r="BV1008" s="244"/>
    </row>
    <row r="1009" customFormat="false" ht="13.8" hidden="false" customHeight="false" outlineLevel="0" collapsed="false">
      <c r="A1009" s="241"/>
      <c r="B1009" s="242"/>
      <c r="C1009" s="242"/>
      <c r="D1009" s="242"/>
      <c r="E1009" s="242"/>
      <c r="F1009" s="242"/>
      <c r="G1009" s="244"/>
      <c r="H1009" s="244"/>
      <c r="I1009" s="244"/>
      <c r="J1009" s="245"/>
      <c r="K1009" s="244"/>
      <c r="L1009" s="244"/>
      <c r="M1009" s="244"/>
      <c r="N1009" s="244"/>
      <c r="O1009" s="244"/>
      <c r="P1009" s="244"/>
      <c r="Q1009" s="244"/>
      <c r="R1009" s="244"/>
      <c r="S1009" s="244"/>
      <c r="T1009" s="246"/>
      <c r="U1009" s="246"/>
      <c r="V1009" s="244"/>
      <c r="W1009" s="247"/>
      <c r="X1009" s="248"/>
      <c r="Y1009" s="244"/>
      <c r="Z1009" s="244"/>
      <c r="AA1009" s="244"/>
      <c r="AB1009" s="244"/>
      <c r="AC1009" s="249"/>
      <c r="AD1009" s="249"/>
      <c r="AE1009" s="244"/>
      <c r="AF1009" s="244"/>
      <c r="AG1009" s="244"/>
      <c r="AH1009" s="244"/>
      <c r="AI1009" s="244"/>
      <c r="AJ1009" s="244"/>
      <c r="AK1009" s="250"/>
      <c r="AL1009" s="244"/>
      <c r="AM1009" s="244"/>
      <c r="AN1009" s="244"/>
      <c r="AO1009" s="251"/>
      <c r="AP1009" s="244"/>
      <c r="AQ1009" s="244"/>
      <c r="AR1009" s="244"/>
      <c r="AS1009" s="244"/>
      <c r="AT1009" s="252"/>
      <c r="AU1009" s="244"/>
      <c r="AV1009" s="244"/>
      <c r="AW1009" s="244"/>
      <c r="AX1009" s="25"/>
      <c r="AY1009" s="244"/>
      <c r="AZ1009" s="244"/>
      <c r="BA1009" s="244"/>
      <c r="BB1009" s="244"/>
      <c r="BC1009" s="244"/>
      <c r="BD1009" s="244"/>
      <c r="BE1009" s="244"/>
      <c r="BF1009" s="244"/>
      <c r="BG1009" s="244"/>
      <c r="BH1009" s="244"/>
      <c r="BI1009" s="244"/>
      <c r="BJ1009" s="242"/>
      <c r="BK1009" s="242"/>
      <c r="BL1009" s="244"/>
      <c r="BM1009" s="244"/>
      <c r="BN1009" s="244"/>
      <c r="BO1009" s="244"/>
      <c r="BP1009" s="244"/>
      <c r="BQ1009" s="244"/>
      <c r="BR1009" s="244"/>
      <c r="BS1009" s="244"/>
      <c r="BT1009" s="244"/>
      <c r="BU1009" s="242"/>
      <c r="BV1009" s="244"/>
    </row>
    <row r="1010" customFormat="false" ht="13.8" hidden="false" customHeight="false" outlineLevel="0" collapsed="false">
      <c r="A1010" s="241"/>
      <c r="B1010" s="242"/>
      <c r="C1010" s="242"/>
      <c r="D1010" s="242"/>
      <c r="E1010" s="242"/>
      <c r="F1010" s="242"/>
      <c r="G1010" s="244"/>
      <c r="H1010" s="244"/>
      <c r="I1010" s="244"/>
      <c r="J1010" s="245"/>
      <c r="K1010" s="244"/>
      <c r="L1010" s="244"/>
      <c r="M1010" s="244"/>
      <c r="N1010" s="244"/>
      <c r="O1010" s="244"/>
      <c r="P1010" s="244"/>
      <c r="Q1010" s="244"/>
      <c r="R1010" s="244"/>
      <c r="S1010" s="244"/>
      <c r="T1010" s="246"/>
      <c r="U1010" s="246"/>
      <c r="V1010" s="244"/>
      <c r="W1010" s="247"/>
      <c r="X1010" s="248"/>
      <c r="Y1010" s="244"/>
      <c r="Z1010" s="244"/>
      <c r="AA1010" s="244"/>
      <c r="AB1010" s="244"/>
      <c r="AC1010" s="249"/>
      <c r="AD1010" s="249"/>
      <c r="AE1010" s="244"/>
      <c r="AF1010" s="244"/>
      <c r="AG1010" s="244"/>
      <c r="AH1010" s="244"/>
      <c r="AI1010" s="244"/>
      <c r="AJ1010" s="244"/>
      <c r="AK1010" s="250"/>
      <c r="AL1010" s="244"/>
      <c r="AM1010" s="244"/>
      <c r="AN1010" s="244"/>
      <c r="AO1010" s="251"/>
      <c r="AP1010" s="244"/>
      <c r="AQ1010" s="244"/>
      <c r="AR1010" s="244"/>
      <c r="AS1010" s="244"/>
      <c r="AT1010" s="252"/>
      <c r="AU1010" s="244"/>
      <c r="AV1010" s="244"/>
      <c r="AW1010" s="244"/>
      <c r="AX1010" s="25"/>
      <c r="AY1010" s="244"/>
      <c r="AZ1010" s="244"/>
      <c r="BA1010" s="244"/>
      <c r="BB1010" s="244"/>
      <c r="BC1010" s="244"/>
      <c r="BD1010" s="244"/>
      <c r="BE1010" s="244"/>
      <c r="BF1010" s="244"/>
      <c r="BG1010" s="244"/>
      <c r="BH1010" s="244"/>
      <c r="BI1010" s="244"/>
      <c r="BJ1010" s="242"/>
      <c r="BK1010" s="242"/>
      <c r="BL1010" s="244"/>
      <c r="BM1010" s="244"/>
      <c r="BN1010" s="244"/>
      <c r="BO1010" s="244"/>
      <c r="BP1010" s="244"/>
      <c r="BQ1010" s="244"/>
      <c r="BR1010" s="244"/>
      <c r="BS1010" s="244"/>
      <c r="BT1010" s="244"/>
      <c r="BU1010" s="242"/>
      <c r="BV1010" s="244"/>
    </row>
    <row r="1011" customFormat="false" ht="13.8" hidden="false" customHeight="false" outlineLevel="0" collapsed="false">
      <c r="A1011" s="241"/>
      <c r="B1011" s="242"/>
      <c r="C1011" s="242"/>
      <c r="D1011" s="242"/>
      <c r="E1011" s="242"/>
      <c r="F1011" s="242"/>
      <c r="G1011" s="244"/>
      <c r="H1011" s="244"/>
      <c r="I1011" s="244"/>
      <c r="J1011" s="245"/>
      <c r="K1011" s="244"/>
      <c r="L1011" s="244"/>
      <c r="M1011" s="244"/>
      <c r="N1011" s="244"/>
      <c r="O1011" s="244"/>
      <c r="P1011" s="244"/>
      <c r="Q1011" s="244"/>
      <c r="R1011" s="244"/>
      <c r="S1011" s="244"/>
      <c r="T1011" s="246"/>
      <c r="U1011" s="246"/>
      <c r="V1011" s="244"/>
      <c r="W1011" s="247"/>
      <c r="X1011" s="248"/>
      <c r="Y1011" s="244"/>
      <c r="Z1011" s="244"/>
      <c r="AA1011" s="244"/>
      <c r="AB1011" s="244"/>
      <c r="AC1011" s="249"/>
      <c r="AD1011" s="249"/>
      <c r="AE1011" s="244"/>
      <c r="AF1011" s="244"/>
      <c r="AG1011" s="244"/>
      <c r="AH1011" s="244"/>
      <c r="AI1011" s="244"/>
      <c r="AJ1011" s="244"/>
      <c r="AK1011" s="250"/>
      <c r="AL1011" s="244"/>
      <c r="AM1011" s="244"/>
      <c r="AN1011" s="244"/>
      <c r="AO1011" s="251"/>
      <c r="AP1011" s="244"/>
      <c r="AQ1011" s="244"/>
      <c r="AR1011" s="244"/>
      <c r="AS1011" s="244"/>
      <c r="AT1011" s="252"/>
      <c r="AU1011" s="244"/>
      <c r="AV1011" s="244"/>
      <c r="AW1011" s="244"/>
      <c r="AX1011" s="25"/>
      <c r="AY1011" s="244"/>
      <c r="AZ1011" s="244"/>
      <c r="BA1011" s="244"/>
      <c r="BB1011" s="244"/>
      <c r="BC1011" s="244"/>
      <c r="BD1011" s="244"/>
      <c r="BE1011" s="244"/>
      <c r="BF1011" s="244"/>
      <c r="BG1011" s="244"/>
      <c r="BH1011" s="244"/>
      <c r="BI1011" s="244"/>
      <c r="BJ1011" s="242"/>
      <c r="BK1011" s="242"/>
      <c r="BL1011" s="244"/>
      <c r="BM1011" s="244"/>
      <c r="BN1011" s="244"/>
      <c r="BO1011" s="244"/>
      <c r="BP1011" s="244"/>
      <c r="BQ1011" s="244"/>
      <c r="BR1011" s="244"/>
      <c r="BS1011" s="244"/>
      <c r="BT1011" s="244"/>
      <c r="BU1011" s="242"/>
      <c r="BV1011" s="244"/>
    </row>
    <row r="1012" customFormat="false" ht="13.8" hidden="false" customHeight="false" outlineLevel="0" collapsed="false">
      <c r="A1012" s="241"/>
      <c r="B1012" s="242"/>
      <c r="C1012" s="242"/>
      <c r="D1012" s="242"/>
      <c r="E1012" s="242"/>
      <c r="F1012" s="242"/>
      <c r="G1012" s="244"/>
      <c r="H1012" s="244"/>
      <c r="I1012" s="244"/>
      <c r="J1012" s="245"/>
      <c r="K1012" s="244"/>
      <c r="L1012" s="244"/>
      <c r="M1012" s="244"/>
      <c r="N1012" s="244"/>
      <c r="O1012" s="244"/>
      <c r="P1012" s="244"/>
      <c r="Q1012" s="244"/>
      <c r="R1012" s="244"/>
      <c r="S1012" s="244"/>
      <c r="T1012" s="246"/>
      <c r="U1012" s="246"/>
      <c r="V1012" s="244"/>
      <c r="W1012" s="247"/>
      <c r="X1012" s="248"/>
      <c r="Y1012" s="244"/>
      <c r="Z1012" s="244"/>
      <c r="AA1012" s="244"/>
      <c r="AB1012" s="244"/>
      <c r="AC1012" s="249"/>
      <c r="AD1012" s="249"/>
      <c r="AE1012" s="244"/>
      <c r="AF1012" s="244"/>
      <c r="AG1012" s="244"/>
      <c r="AH1012" s="244"/>
      <c r="AI1012" s="244"/>
      <c r="AJ1012" s="244"/>
      <c r="AK1012" s="250"/>
      <c r="AL1012" s="244"/>
      <c r="AM1012" s="244"/>
      <c r="AN1012" s="244"/>
      <c r="AO1012" s="251"/>
      <c r="AP1012" s="244"/>
      <c r="AQ1012" s="244"/>
      <c r="AR1012" s="244"/>
      <c r="AS1012" s="244"/>
      <c r="AT1012" s="252"/>
      <c r="AU1012" s="244"/>
      <c r="AV1012" s="244"/>
      <c r="AW1012" s="244"/>
      <c r="AX1012" s="25"/>
      <c r="AY1012" s="244"/>
      <c r="AZ1012" s="244"/>
      <c r="BA1012" s="244"/>
      <c r="BB1012" s="244"/>
      <c r="BC1012" s="244"/>
      <c r="BD1012" s="244"/>
      <c r="BE1012" s="244"/>
      <c r="BF1012" s="244"/>
      <c r="BG1012" s="244"/>
      <c r="BH1012" s="244"/>
      <c r="BI1012" s="244"/>
      <c r="BJ1012" s="242"/>
      <c r="BK1012" s="242"/>
      <c r="BL1012" s="244"/>
      <c r="BM1012" s="244"/>
      <c r="BN1012" s="244"/>
      <c r="BO1012" s="244"/>
      <c r="BP1012" s="244"/>
      <c r="BQ1012" s="244"/>
      <c r="BR1012" s="244"/>
      <c r="BS1012" s="244"/>
      <c r="BT1012" s="244"/>
      <c r="BU1012" s="242"/>
      <c r="BV1012" s="244"/>
    </row>
    <row r="1013" customFormat="false" ht="13.8" hidden="false" customHeight="false" outlineLevel="0" collapsed="false">
      <c r="A1013" s="241"/>
      <c r="B1013" s="242"/>
      <c r="C1013" s="242"/>
      <c r="D1013" s="242"/>
      <c r="E1013" s="242"/>
      <c r="F1013" s="242"/>
      <c r="G1013" s="244"/>
      <c r="H1013" s="244"/>
      <c r="I1013" s="244"/>
      <c r="J1013" s="245"/>
      <c r="K1013" s="244"/>
      <c r="L1013" s="244"/>
      <c r="M1013" s="244"/>
      <c r="N1013" s="244"/>
      <c r="O1013" s="244"/>
      <c r="P1013" s="244"/>
      <c r="Q1013" s="244"/>
      <c r="R1013" s="244"/>
      <c r="S1013" s="244"/>
      <c r="T1013" s="246"/>
      <c r="U1013" s="246"/>
      <c r="V1013" s="244"/>
      <c r="W1013" s="247"/>
      <c r="X1013" s="248"/>
      <c r="Y1013" s="244"/>
      <c r="Z1013" s="244"/>
      <c r="AA1013" s="244"/>
      <c r="AB1013" s="244"/>
      <c r="AC1013" s="249"/>
      <c r="AD1013" s="249"/>
      <c r="AE1013" s="244"/>
      <c r="AF1013" s="244"/>
      <c r="AG1013" s="244"/>
      <c r="AH1013" s="244"/>
      <c r="AI1013" s="244"/>
      <c r="AJ1013" s="244"/>
      <c r="AK1013" s="250"/>
      <c r="AL1013" s="244"/>
      <c r="AM1013" s="244"/>
      <c r="AN1013" s="244"/>
      <c r="AO1013" s="251"/>
      <c r="AP1013" s="244"/>
      <c r="AQ1013" s="244"/>
      <c r="AR1013" s="244"/>
      <c r="AS1013" s="244"/>
      <c r="AT1013" s="252"/>
      <c r="AU1013" s="244"/>
      <c r="AV1013" s="244"/>
      <c r="AW1013" s="244"/>
      <c r="AX1013" s="25"/>
      <c r="AY1013" s="244"/>
      <c r="AZ1013" s="244"/>
      <c r="BA1013" s="244"/>
      <c r="BB1013" s="244"/>
      <c r="BC1013" s="244"/>
      <c r="BD1013" s="244"/>
      <c r="BE1013" s="244"/>
      <c r="BF1013" s="244"/>
      <c r="BG1013" s="244"/>
      <c r="BH1013" s="244"/>
      <c r="BI1013" s="244"/>
      <c r="BJ1013" s="242"/>
      <c r="BK1013" s="242"/>
      <c r="BL1013" s="244"/>
      <c r="BM1013" s="244"/>
      <c r="BN1013" s="244"/>
      <c r="BO1013" s="244"/>
      <c r="BP1013" s="244"/>
      <c r="BQ1013" s="244"/>
      <c r="BR1013" s="244"/>
      <c r="BS1013" s="244"/>
      <c r="BT1013" s="244"/>
      <c r="BU1013" s="242"/>
      <c r="BV1013" s="244"/>
    </row>
    <row r="1014" customFormat="false" ht="13.8" hidden="false" customHeight="false" outlineLevel="0" collapsed="false">
      <c r="A1014" s="241"/>
      <c r="B1014" s="242"/>
      <c r="C1014" s="242"/>
      <c r="D1014" s="242"/>
      <c r="E1014" s="242"/>
      <c r="F1014" s="242"/>
      <c r="G1014" s="244"/>
      <c r="H1014" s="244"/>
      <c r="I1014" s="244"/>
      <c r="J1014" s="245"/>
      <c r="K1014" s="244"/>
      <c r="L1014" s="244"/>
      <c r="M1014" s="244"/>
      <c r="N1014" s="244"/>
      <c r="O1014" s="244"/>
      <c r="P1014" s="244"/>
      <c r="Q1014" s="244"/>
      <c r="R1014" s="244"/>
      <c r="S1014" s="244"/>
      <c r="T1014" s="246"/>
      <c r="U1014" s="246"/>
      <c r="V1014" s="244"/>
      <c r="W1014" s="247"/>
      <c r="X1014" s="248"/>
      <c r="Y1014" s="244"/>
      <c r="Z1014" s="244"/>
      <c r="AA1014" s="244"/>
      <c r="AB1014" s="244"/>
      <c r="AC1014" s="249"/>
      <c r="AD1014" s="249"/>
      <c r="AE1014" s="244"/>
      <c r="AF1014" s="244"/>
      <c r="AG1014" s="244"/>
      <c r="AH1014" s="244"/>
      <c r="AI1014" s="244"/>
      <c r="AJ1014" s="244"/>
      <c r="AK1014" s="250"/>
      <c r="AL1014" s="244"/>
      <c r="AM1014" s="244"/>
      <c r="AN1014" s="244"/>
      <c r="AO1014" s="251"/>
      <c r="AP1014" s="244"/>
      <c r="AQ1014" s="244"/>
      <c r="AR1014" s="244"/>
      <c r="AS1014" s="244"/>
      <c r="AT1014" s="252"/>
      <c r="AU1014" s="244"/>
      <c r="AV1014" s="244"/>
      <c r="AW1014" s="244"/>
      <c r="AX1014" s="25"/>
      <c r="AY1014" s="244"/>
      <c r="AZ1014" s="244"/>
      <c r="BA1014" s="244"/>
      <c r="BB1014" s="244"/>
      <c r="BC1014" s="244"/>
      <c r="BD1014" s="244"/>
      <c r="BE1014" s="244"/>
      <c r="BF1014" s="244"/>
      <c r="BG1014" s="244"/>
      <c r="BH1014" s="244"/>
      <c r="BI1014" s="244"/>
      <c r="BJ1014" s="242"/>
      <c r="BK1014" s="242"/>
      <c r="BL1014" s="244"/>
      <c r="BM1014" s="244"/>
      <c r="BN1014" s="244"/>
      <c r="BO1014" s="244"/>
      <c r="BP1014" s="244"/>
      <c r="BQ1014" s="244"/>
      <c r="BR1014" s="244"/>
      <c r="BS1014" s="244"/>
      <c r="BT1014" s="244"/>
      <c r="BU1014" s="242"/>
      <c r="BV1014" s="244"/>
    </row>
    <row r="1015" customFormat="false" ht="13.8" hidden="false" customHeight="false" outlineLevel="0" collapsed="false">
      <c r="A1015" s="241"/>
      <c r="B1015" s="242"/>
      <c r="C1015" s="242"/>
      <c r="D1015" s="242"/>
      <c r="E1015" s="242"/>
      <c r="F1015" s="242"/>
      <c r="G1015" s="244"/>
      <c r="H1015" s="244"/>
      <c r="I1015" s="244"/>
      <c r="J1015" s="245"/>
      <c r="K1015" s="244"/>
      <c r="L1015" s="244"/>
      <c r="M1015" s="244"/>
      <c r="N1015" s="244"/>
      <c r="O1015" s="244"/>
      <c r="P1015" s="244"/>
      <c r="Q1015" s="244"/>
      <c r="R1015" s="244"/>
      <c r="S1015" s="244"/>
      <c r="T1015" s="246"/>
      <c r="U1015" s="246"/>
      <c r="V1015" s="244"/>
      <c r="W1015" s="247"/>
      <c r="X1015" s="248"/>
      <c r="Y1015" s="244"/>
      <c r="Z1015" s="244"/>
      <c r="AA1015" s="244"/>
      <c r="AB1015" s="244"/>
      <c r="AC1015" s="249"/>
      <c r="AD1015" s="249"/>
      <c r="AE1015" s="244"/>
      <c r="AF1015" s="244"/>
      <c r="AG1015" s="244"/>
      <c r="AH1015" s="244"/>
      <c r="AI1015" s="244"/>
      <c r="AJ1015" s="244"/>
      <c r="AK1015" s="250"/>
      <c r="AL1015" s="244"/>
      <c r="AM1015" s="244"/>
      <c r="AN1015" s="244"/>
      <c r="AO1015" s="251"/>
      <c r="AP1015" s="244"/>
      <c r="AQ1015" s="244"/>
      <c r="AR1015" s="244"/>
      <c r="AS1015" s="244"/>
      <c r="AT1015" s="252"/>
      <c r="AU1015" s="244"/>
      <c r="AV1015" s="244"/>
      <c r="AW1015" s="244"/>
      <c r="AX1015" s="25"/>
      <c r="AY1015" s="244"/>
      <c r="AZ1015" s="244"/>
      <c r="BA1015" s="244"/>
      <c r="BB1015" s="244"/>
      <c r="BC1015" s="244"/>
      <c r="BD1015" s="244"/>
      <c r="BE1015" s="244"/>
      <c r="BF1015" s="244"/>
      <c r="BG1015" s="244"/>
      <c r="BH1015" s="244"/>
      <c r="BI1015" s="244"/>
      <c r="BJ1015" s="242"/>
      <c r="BK1015" s="242"/>
      <c r="BL1015" s="244"/>
      <c r="BM1015" s="244"/>
      <c r="BN1015" s="244"/>
      <c r="BO1015" s="244"/>
      <c r="BP1015" s="244"/>
      <c r="BQ1015" s="244"/>
      <c r="BR1015" s="244"/>
      <c r="BS1015" s="244"/>
      <c r="BT1015" s="244"/>
      <c r="BU1015" s="242"/>
      <c r="BV1015" s="244"/>
    </row>
    <row r="1016" customFormat="false" ht="13.8" hidden="false" customHeight="false" outlineLevel="0" collapsed="false">
      <c r="A1016" s="241"/>
      <c r="B1016" s="242"/>
      <c r="C1016" s="242"/>
      <c r="D1016" s="242"/>
      <c r="E1016" s="242"/>
      <c r="F1016" s="242"/>
      <c r="G1016" s="244"/>
      <c r="H1016" s="244"/>
      <c r="I1016" s="244"/>
      <c r="J1016" s="245"/>
      <c r="K1016" s="244"/>
      <c r="L1016" s="244"/>
      <c r="M1016" s="244"/>
      <c r="N1016" s="244"/>
      <c r="O1016" s="244"/>
      <c r="P1016" s="244"/>
      <c r="Q1016" s="244"/>
      <c r="R1016" s="244"/>
      <c r="S1016" s="244"/>
      <c r="T1016" s="246"/>
      <c r="U1016" s="246"/>
      <c r="V1016" s="244"/>
      <c r="W1016" s="247"/>
      <c r="X1016" s="248"/>
      <c r="Y1016" s="244"/>
      <c r="Z1016" s="244"/>
      <c r="AA1016" s="244"/>
      <c r="AB1016" s="244"/>
      <c r="AC1016" s="249"/>
      <c r="AD1016" s="249"/>
      <c r="AE1016" s="244"/>
      <c r="AF1016" s="244"/>
      <c r="AG1016" s="244"/>
      <c r="AH1016" s="244"/>
      <c r="AI1016" s="244"/>
      <c r="AJ1016" s="244"/>
      <c r="AK1016" s="250"/>
      <c r="AL1016" s="244"/>
      <c r="AM1016" s="244"/>
      <c r="AN1016" s="244"/>
      <c r="AO1016" s="251"/>
      <c r="AP1016" s="244"/>
      <c r="AQ1016" s="244"/>
      <c r="AR1016" s="244"/>
      <c r="AS1016" s="244"/>
      <c r="AT1016" s="252"/>
      <c r="AU1016" s="244"/>
      <c r="AV1016" s="244"/>
      <c r="AW1016" s="244"/>
      <c r="AX1016" s="25"/>
      <c r="AY1016" s="244"/>
      <c r="AZ1016" s="244"/>
      <c r="BA1016" s="244"/>
      <c r="BB1016" s="244"/>
      <c r="BC1016" s="244"/>
      <c r="BD1016" s="244"/>
      <c r="BE1016" s="244"/>
      <c r="BF1016" s="244"/>
      <c r="BG1016" s="244"/>
      <c r="BH1016" s="244"/>
      <c r="BI1016" s="244"/>
      <c r="BJ1016" s="242"/>
      <c r="BK1016" s="242"/>
      <c r="BL1016" s="244"/>
      <c r="BM1016" s="244"/>
      <c r="BN1016" s="244"/>
      <c r="BO1016" s="244"/>
      <c r="BP1016" s="244"/>
      <c r="BQ1016" s="244"/>
      <c r="BR1016" s="244"/>
      <c r="BS1016" s="244"/>
      <c r="BT1016" s="244"/>
      <c r="BU1016" s="242"/>
      <c r="BV1016" s="244"/>
    </row>
    <row r="1017" customFormat="false" ht="13.8" hidden="false" customHeight="false" outlineLevel="0" collapsed="false">
      <c r="A1017" s="241"/>
      <c r="B1017" s="242"/>
      <c r="C1017" s="242"/>
      <c r="D1017" s="242"/>
      <c r="E1017" s="242"/>
      <c r="F1017" s="242"/>
      <c r="G1017" s="244"/>
      <c r="H1017" s="244"/>
      <c r="I1017" s="244"/>
      <c r="J1017" s="245"/>
      <c r="K1017" s="244"/>
      <c r="L1017" s="244"/>
      <c r="M1017" s="244"/>
      <c r="N1017" s="244"/>
      <c r="O1017" s="244"/>
      <c r="P1017" s="244"/>
      <c r="Q1017" s="244"/>
      <c r="R1017" s="244"/>
      <c r="S1017" s="244"/>
      <c r="T1017" s="246"/>
      <c r="U1017" s="246"/>
      <c r="V1017" s="244"/>
      <c r="W1017" s="247"/>
      <c r="X1017" s="248"/>
      <c r="Y1017" s="244"/>
      <c r="Z1017" s="244"/>
      <c r="AA1017" s="244"/>
      <c r="AB1017" s="244"/>
      <c r="AC1017" s="249"/>
      <c r="AD1017" s="249"/>
      <c r="AE1017" s="244"/>
      <c r="AF1017" s="244"/>
      <c r="AG1017" s="244"/>
      <c r="AH1017" s="244"/>
      <c r="AI1017" s="244"/>
      <c r="AJ1017" s="244"/>
      <c r="AK1017" s="250"/>
      <c r="AL1017" s="244"/>
      <c r="AM1017" s="244"/>
      <c r="AN1017" s="244"/>
      <c r="AO1017" s="251"/>
      <c r="AP1017" s="244"/>
      <c r="AQ1017" s="244"/>
      <c r="AR1017" s="244"/>
      <c r="AS1017" s="244"/>
      <c r="AT1017" s="252"/>
      <c r="AU1017" s="244"/>
      <c r="AV1017" s="244"/>
      <c r="AW1017" s="244"/>
      <c r="AX1017" s="25"/>
      <c r="AY1017" s="244"/>
      <c r="AZ1017" s="244"/>
      <c r="BA1017" s="244"/>
      <c r="BB1017" s="244"/>
      <c r="BC1017" s="244"/>
      <c r="BD1017" s="244"/>
      <c r="BE1017" s="244"/>
      <c r="BF1017" s="244"/>
      <c r="BG1017" s="244"/>
      <c r="BH1017" s="244"/>
      <c r="BI1017" s="244"/>
      <c r="BJ1017" s="242"/>
      <c r="BK1017" s="242"/>
      <c r="BL1017" s="244"/>
      <c r="BM1017" s="244"/>
      <c r="BN1017" s="244"/>
      <c r="BO1017" s="244"/>
      <c r="BP1017" s="244"/>
      <c r="BQ1017" s="244"/>
      <c r="BR1017" s="244"/>
      <c r="BS1017" s="244"/>
      <c r="BT1017" s="244"/>
      <c r="BU1017" s="242"/>
      <c r="BV1017" s="244"/>
    </row>
    <row r="1018" customFormat="false" ht="13.8" hidden="false" customHeight="false" outlineLevel="0" collapsed="false">
      <c r="A1018" s="241"/>
      <c r="B1018" s="242"/>
      <c r="C1018" s="242"/>
      <c r="D1018" s="242"/>
      <c r="E1018" s="242"/>
      <c r="F1018" s="242"/>
      <c r="G1018" s="244"/>
      <c r="H1018" s="244"/>
      <c r="I1018" s="244"/>
      <c r="J1018" s="245"/>
      <c r="K1018" s="244"/>
      <c r="L1018" s="244"/>
      <c r="M1018" s="244"/>
      <c r="N1018" s="244"/>
      <c r="O1018" s="244"/>
      <c r="P1018" s="244"/>
      <c r="Q1018" s="244"/>
      <c r="R1018" s="244"/>
      <c r="S1018" s="244"/>
      <c r="T1018" s="246"/>
      <c r="U1018" s="246"/>
      <c r="V1018" s="244"/>
      <c r="W1018" s="247"/>
      <c r="X1018" s="248"/>
      <c r="Y1018" s="244"/>
      <c r="Z1018" s="244"/>
      <c r="AA1018" s="244"/>
      <c r="AB1018" s="244"/>
      <c r="AC1018" s="249"/>
      <c r="AD1018" s="249"/>
      <c r="AE1018" s="244"/>
      <c r="AF1018" s="244"/>
      <c r="AG1018" s="244"/>
      <c r="AH1018" s="244"/>
      <c r="AI1018" s="244"/>
      <c r="AJ1018" s="244"/>
      <c r="AK1018" s="250"/>
      <c r="AL1018" s="244"/>
      <c r="AM1018" s="244"/>
      <c r="AN1018" s="244"/>
      <c r="AO1018" s="251"/>
      <c r="AP1018" s="244"/>
      <c r="AQ1018" s="244"/>
      <c r="AR1018" s="244"/>
      <c r="AS1018" s="244"/>
      <c r="AT1018" s="252"/>
      <c r="AU1018" s="244"/>
      <c r="AV1018" s="244"/>
      <c r="AW1018" s="244"/>
      <c r="AX1018" s="25"/>
      <c r="AY1018" s="244"/>
      <c r="AZ1018" s="244"/>
      <c r="BA1018" s="244"/>
      <c r="BB1018" s="244"/>
      <c r="BC1018" s="244"/>
      <c r="BD1018" s="244"/>
      <c r="BE1018" s="244"/>
      <c r="BF1018" s="244"/>
      <c r="BG1018" s="244"/>
      <c r="BH1018" s="244"/>
      <c r="BI1018" s="244"/>
      <c r="BJ1018" s="242"/>
      <c r="BK1018" s="242"/>
      <c r="BL1018" s="244"/>
      <c r="BM1018" s="244"/>
      <c r="BN1018" s="244"/>
      <c r="BO1018" s="244"/>
      <c r="BP1018" s="244"/>
      <c r="BQ1018" s="244"/>
      <c r="BR1018" s="244"/>
      <c r="BS1018" s="244"/>
      <c r="BT1018" s="244"/>
      <c r="BU1018" s="242"/>
      <c r="BV1018" s="244"/>
    </row>
    <row r="1019" customFormat="false" ht="13.8" hidden="false" customHeight="false" outlineLevel="0" collapsed="false">
      <c r="A1019" s="241"/>
      <c r="B1019" s="242"/>
      <c r="C1019" s="242"/>
      <c r="D1019" s="242"/>
      <c r="E1019" s="242"/>
      <c r="F1019" s="242"/>
      <c r="G1019" s="244"/>
      <c r="H1019" s="244"/>
      <c r="I1019" s="244"/>
      <c r="J1019" s="245"/>
      <c r="K1019" s="244"/>
      <c r="L1019" s="244"/>
      <c r="M1019" s="244"/>
      <c r="N1019" s="244"/>
      <c r="O1019" s="244"/>
      <c r="P1019" s="244"/>
      <c r="Q1019" s="244"/>
      <c r="R1019" s="244"/>
      <c r="S1019" s="244"/>
      <c r="T1019" s="246"/>
      <c r="U1019" s="246"/>
      <c r="V1019" s="244"/>
      <c r="W1019" s="247"/>
      <c r="X1019" s="248"/>
      <c r="Y1019" s="244"/>
      <c r="Z1019" s="244"/>
      <c r="AA1019" s="244"/>
      <c r="AB1019" s="244"/>
      <c r="AC1019" s="249"/>
      <c r="AD1019" s="249"/>
      <c r="AE1019" s="244"/>
      <c r="AF1019" s="244"/>
      <c r="AG1019" s="244"/>
      <c r="AH1019" s="244"/>
      <c r="AI1019" s="244"/>
      <c r="AJ1019" s="244"/>
      <c r="AK1019" s="250"/>
      <c r="AL1019" s="244"/>
      <c r="AM1019" s="244"/>
      <c r="AN1019" s="244"/>
      <c r="AO1019" s="251"/>
      <c r="AP1019" s="244"/>
      <c r="AQ1019" s="244"/>
      <c r="AR1019" s="244"/>
      <c r="AS1019" s="244"/>
      <c r="AT1019" s="252"/>
      <c r="AU1019" s="244"/>
      <c r="AV1019" s="244"/>
      <c r="AW1019" s="244"/>
      <c r="AX1019" s="25"/>
      <c r="AY1019" s="244"/>
      <c r="AZ1019" s="244"/>
      <c r="BA1019" s="244"/>
      <c r="BB1019" s="244"/>
      <c r="BC1019" s="244"/>
      <c r="BD1019" s="244"/>
      <c r="BE1019" s="244"/>
      <c r="BF1019" s="244"/>
      <c r="BG1019" s="244"/>
      <c r="BH1019" s="244"/>
      <c r="BI1019" s="244"/>
      <c r="BJ1019" s="242"/>
      <c r="BK1019" s="242"/>
      <c r="BL1019" s="244"/>
      <c r="BM1019" s="244"/>
      <c r="BN1019" s="244"/>
      <c r="BO1019" s="244"/>
      <c r="BP1019" s="244"/>
      <c r="BQ1019" s="244"/>
      <c r="BR1019" s="244"/>
      <c r="BS1019" s="244"/>
      <c r="BT1019" s="244"/>
      <c r="BU1019" s="242"/>
      <c r="BV1019" s="244"/>
    </row>
    <row r="1020" customFormat="false" ht="13.8" hidden="false" customHeight="false" outlineLevel="0" collapsed="false">
      <c r="A1020" s="241"/>
      <c r="B1020" s="242"/>
      <c r="C1020" s="242"/>
      <c r="D1020" s="242"/>
      <c r="E1020" s="242"/>
      <c r="F1020" s="242"/>
      <c r="G1020" s="244"/>
      <c r="H1020" s="244"/>
      <c r="I1020" s="244"/>
      <c r="J1020" s="245"/>
      <c r="K1020" s="244"/>
      <c r="L1020" s="244"/>
      <c r="M1020" s="244"/>
      <c r="N1020" s="244"/>
      <c r="O1020" s="244"/>
      <c r="P1020" s="244"/>
      <c r="Q1020" s="244"/>
      <c r="R1020" s="244"/>
      <c r="S1020" s="244"/>
      <c r="T1020" s="246"/>
      <c r="U1020" s="246"/>
      <c r="V1020" s="244"/>
      <c r="W1020" s="247"/>
      <c r="X1020" s="248"/>
      <c r="Y1020" s="244"/>
      <c r="Z1020" s="244"/>
      <c r="AA1020" s="244"/>
      <c r="AB1020" s="244"/>
      <c r="AC1020" s="249"/>
      <c r="AD1020" s="249"/>
      <c r="AE1020" s="244"/>
      <c r="AF1020" s="244"/>
      <c r="AG1020" s="244"/>
      <c r="AH1020" s="244"/>
      <c r="AI1020" s="244"/>
      <c r="AJ1020" s="244"/>
      <c r="AK1020" s="250"/>
      <c r="AL1020" s="244"/>
      <c r="AM1020" s="244"/>
      <c r="AN1020" s="244"/>
      <c r="AO1020" s="251"/>
      <c r="AP1020" s="244"/>
      <c r="AQ1020" s="244"/>
      <c r="AR1020" s="244"/>
      <c r="AS1020" s="244"/>
      <c r="AT1020" s="252"/>
      <c r="AU1020" s="244"/>
      <c r="AV1020" s="244"/>
      <c r="AW1020" s="244"/>
      <c r="AX1020" s="25"/>
      <c r="AY1020" s="244"/>
      <c r="AZ1020" s="244"/>
      <c r="BA1020" s="244"/>
      <c r="BB1020" s="244"/>
      <c r="BC1020" s="244"/>
      <c r="BD1020" s="244"/>
      <c r="BE1020" s="244"/>
      <c r="BF1020" s="244"/>
      <c r="BG1020" s="244"/>
      <c r="BH1020" s="244"/>
      <c r="BI1020" s="244"/>
      <c r="BJ1020" s="242"/>
      <c r="BK1020" s="242"/>
      <c r="BL1020" s="244"/>
      <c r="BM1020" s="244"/>
      <c r="BN1020" s="244"/>
      <c r="BO1020" s="244"/>
      <c r="BP1020" s="244"/>
      <c r="BQ1020" s="244"/>
      <c r="BR1020" s="244"/>
      <c r="BS1020" s="244"/>
      <c r="BT1020" s="244"/>
      <c r="BU1020" s="242"/>
      <c r="BV1020" s="244"/>
    </row>
    <row r="1021" customFormat="false" ht="13.8" hidden="false" customHeight="false" outlineLevel="0" collapsed="false">
      <c r="A1021" s="241"/>
      <c r="B1021" s="242"/>
      <c r="C1021" s="242"/>
      <c r="D1021" s="242"/>
      <c r="E1021" s="242"/>
      <c r="F1021" s="242"/>
      <c r="G1021" s="244"/>
      <c r="H1021" s="244"/>
      <c r="I1021" s="244"/>
      <c r="J1021" s="245"/>
      <c r="K1021" s="244"/>
      <c r="L1021" s="244"/>
      <c r="M1021" s="244"/>
      <c r="N1021" s="244"/>
      <c r="O1021" s="244"/>
      <c r="P1021" s="244"/>
      <c r="Q1021" s="244"/>
      <c r="R1021" s="244"/>
      <c r="S1021" s="244"/>
      <c r="T1021" s="246"/>
      <c r="U1021" s="246"/>
      <c r="V1021" s="244"/>
      <c r="W1021" s="247"/>
      <c r="X1021" s="248"/>
      <c r="Y1021" s="244"/>
      <c r="Z1021" s="244"/>
      <c r="AA1021" s="244"/>
      <c r="AB1021" s="244"/>
      <c r="AC1021" s="249"/>
      <c r="AD1021" s="249"/>
      <c r="AE1021" s="244"/>
      <c r="AF1021" s="244"/>
      <c r="AG1021" s="244"/>
      <c r="AH1021" s="244"/>
      <c r="AI1021" s="244"/>
      <c r="AJ1021" s="244"/>
      <c r="AK1021" s="250"/>
      <c r="AL1021" s="244"/>
      <c r="AM1021" s="244"/>
      <c r="AN1021" s="244"/>
      <c r="AO1021" s="251"/>
      <c r="AP1021" s="244"/>
      <c r="AQ1021" s="244"/>
      <c r="AR1021" s="244"/>
      <c r="AS1021" s="244"/>
      <c r="AT1021" s="252"/>
      <c r="AU1021" s="244"/>
      <c r="AV1021" s="244"/>
      <c r="AW1021" s="244"/>
      <c r="AX1021" s="25"/>
      <c r="AY1021" s="244"/>
      <c r="AZ1021" s="244"/>
      <c r="BA1021" s="244"/>
      <c r="BB1021" s="244"/>
      <c r="BC1021" s="244"/>
      <c r="BD1021" s="244"/>
      <c r="BE1021" s="244"/>
      <c r="BF1021" s="244"/>
      <c r="BG1021" s="244"/>
      <c r="BH1021" s="244"/>
      <c r="BI1021" s="244"/>
      <c r="BJ1021" s="242"/>
      <c r="BK1021" s="242"/>
      <c r="BL1021" s="244"/>
      <c r="BM1021" s="244"/>
      <c r="BN1021" s="244"/>
      <c r="BO1021" s="244"/>
      <c r="BP1021" s="244"/>
      <c r="BQ1021" s="244"/>
      <c r="BR1021" s="244"/>
      <c r="BS1021" s="244"/>
      <c r="BT1021" s="244"/>
      <c r="BU1021" s="242"/>
      <c r="BV1021" s="244"/>
    </row>
    <row r="1022" customFormat="false" ht="13.8" hidden="false" customHeight="false" outlineLevel="0" collapsed="false">
      <c r="A1022" s="241"/>
      <c r="B1022" s="242"/>
      <c r="C1022" s="242"/>
      <c r="D1022" s="242"/>
      <c r="E1022" s="242"/>
      <c r="F1022" s="242"/>
      <c r="G1022" s="244"/>
      <c r="H1022" s="244"/>
      <c r="I1022" s="244"/>
      <c r="J1022" s="245"/>
      <c r="K1022" s="244"/>
      <c r="L1022" s="244"/>
      <c r="M1022" s="244"/>
      <c r="N1022" s="244"/>
      <c r="O1022" s="244"/>
      <c r="P1022" s="244"/>
      <c r="Q1022" s="244"/>
      <c r="R1022" s="244"/>
      <c r="S1022" s="244"/>
      <c r="T1022" s="246"/>
      <c r="U1022" s="246"/>
      <c r="V1022" s="244"/>
      <c r="W1022" s="247"/>
      <c r="X1022" s="248"/>
      <c r="Y1022" s="244"/>
      <c r="Z1022" s="244"/>
      <c r="AA1022" s="244"/>
      <c r="AB1022" s="244"/>
      <c r="AC1022" s="249"/>
      <c r="AD1022" s="249"/>
      <c r="AE1022" s="244"/>
      <c r="AF1022" s="244"/>
      <c r="AG1022" s="244"/>
      <c r="AH1022" s="244"/>
      <c r="AI1022" s="244"/>
      <c r="AJ1022" s="244"/>
      <c r="AK1022" s="250"/>
      <c r="AL1022" s="244"/>
      <c r="AM1022" s="244"/>
      <c r="AN1022" s="244"/>
      <c r="AO1022" s="251"/>
      <c r="AP1022" s="244"/>
      <c r="AQ1022" s="244"/>
      <c r="AR1022" s="244"/>
      <c r="AS1022" s="244"/>
      <c r="AT1022" s="252"/>
      <c r="AU1022" s="244"/>
      <c r="AV1022" s="244"/>
      <c r="AW1022" s="244"/>
      <c r="AX1022" s="25"/>
      <c r="AY1022" s="244"/>
      <c r="AZ1022" s="244"/>
      <c r="BA1022" s="244"/>
      <c r="BB1022" s="244"/>
      <c r="BC1022" s="244"/>
      <c r="BD1022" s="244"/>
      <c r="BE1022" s="244"/>
      <c r="BF1022" s="244"/>
      <c r="BG1022" s="244"/>
      <c r="BH1022" s="244"/>
      <c r="BI1022" s="244"/>
      <c r="BJ1022" s="242"/>
      <c r="BK1022" s="242"/>
      <c r="BL1022" s="244"/>
      <c r="BM1022" s="244"/>
      <c r="BN1022" s="244"/>
      <c r="BO1022" s="244"/>
      <c r="BP1022" s="244"/>
      <c r="BQ1022" s="244"/>
      <c r="BR1022" s="244"/>
      <c r="BS1022" s="244"/>
      <c r="BT1022" s="244"/>
      <c r="BU1022" s="242"/>
      <c r="BV1022" s="244"/>
    </row>
    <row r="1023" customFormat="false" ht="13.8" hidden="false" customHeight="false" outlineLevel="0" collapsed="false">
      <c r="A1023" s="241"/>
      <c r="B1023" s="242"/>
      <c r="C1023" s="242"/>
      <c r="D1023" s="242"/>
      <c r="E1023" s="242"/>
      <c r="F1023" s="242"/>
      <c r="G1023" s="244"/>
      <c r="H1023" s="244"/>
      <c r="I1023" s="244"/>
      <c r="J1023" s="245"/>
      <c r="K1023" s="244"/>
      <c r="L1023" s="244"/>
      <c r="M1023" s="244"/>
      <c r="N1023" s="244"/>
      <c r="O1023" s="244"/>
      <c r="P1023" s="244"/>
      <c r="Q1023" s="244"/>
      <c r="R1023" s="244"/>
      <c r="S1023" s="244"/>
      <c r="T1023" s="246"/>
      <c r="U1023" s="246"/>
      <c r="V1023" s="244"/>
      <c r="W1023" s="247"/>
      <c r="X1023" s="248"/>
      <c r="Y1023" s="244"/>
      <c r="Z1023" s="244"/>
      <c r="AA1023" s="244"/>
      <c r="AB1023" s="244"/>
      <c r="AC1023" s="249"/>
      <c r="AD1023" s="249"/>
      <c r="AE1023" s="244"/>
      <c r="AF1023" s="244"/>
      <c r="AG1023" s="244"/>
      <c r="AH1023" s="244"/>
      <c r="AI1023" s="244"/>
      <c r="AJ1023" s="244"/>
      <c r="AK1023" s="250"/>
      <c r="AL1023" s="244"/>
      <c r="AM1023" s="244"/>
      <c r="AN1023" s="244"/>
      <c r="AO1023" s="251"/>
      <c r="AP1023" s="244"/>
      <c r="AQ1023" s="244"/>
      <c r="AR1023" s="244"/>
      <c r="AS1023" s="244"/>
      <c r="AT1023" s="252"/>
      <c r="AU1023" s="244"/>
      <c r="AV1023" s="244"/>
      <c r="AW1023" s="244"/>
      <c r="AX1023" s="25"/>
      <c r="AY1023" s="244"/>
      <c r="AZ1023" s="244"/>
      <c r="BA1023" s="244"/>
      <c r="BB1023" s="244"/>
      <c r="BC1023" s="244"/>
      <c r="BD1023" s="244"/>
      <c r="BE1023" s="244"/>
      <c r="BF1023" s="244"/>
      <c r="BG1023" s="244"/>
      <c r="BH1023" s="244"/>
      <c r="BI1023" s="244"/>
      <c r="BJ1023" s="242"/>
      <c r="BK1023" s="242"/>
      <c r="BL1023" s="244"/>
      <c r="BM1023" s="244"/>
      <c r="BN1023" s="244"/>
      <c r="BO1023" s="244"/>
      <c r="BP1023" s="244"/>
      <c r="BQ1023" s="244"/>
      <c r="BR1023" s="244"/>
      <c r="BS1023" s="244"/>
      <c r="BT1023" s="244"/>
      <c r="BU1023" s="242"/>
      <c r="BV1023" s="244"/>
    </row>
    <row r="1024" customFormat="false" ht="13.8" hidden="false" customHeight="false" outlineLevel="0" collapsed="false">
      <c r="A1024" s="241"/>
      <c r="B1024" s="242"/>
      <c r="C1024" s="242"/>
      <c r="D1024" s="242"/>
      <c r="E1024" s="242"/>
      <c r="F1024" s="242"/>
      <c r="G1024" s="244"/>
      <c r="H1024" s="244"/>
      <c r="I1024" s="244"/>
      <c r="J1024" s="245"/>
      <c r="K1024" s="244"/>
      <c r="L1024" s="244"/>
      <c r="M1024" s="244"/>
      <c r="N1024" s="244"/>
      <c r="O1024" s="244"/>
      <c r="P1024" s="244"/>
      <c r="Q1024" s="244"/>
      <c r="R1024" s="244"/>
      <c r="S1024" s="244"/>
      <c r="T1024" s="246"/>
      <c r="U1024" s="246"/>
      <c r="V1024" s="244"/>
      <c r="W1024" s="247"/>
      <c r="X1024" s="248"/>
      <c r="Y1024" s="244"/>
      <c r="Z1024" s="244"/>
      <c r="AA1024" s="244"/>
      <c r="AB1024" s="244"/>
      <c r="AC1024" s="249"/>
      <c r="AD1024" s="249"/>
      <c r="AE1024" s="244"/>
      <c r="AF1024" s="244"/>
      <c r="AG1024" s="244"/>
      <c r="AH1024" s="244"/>
      <c r="AI1024" s="244"/>
      <c r="AJ1024" s="244"/>
      <c r="AK1024" s="250"/>
      <c r="AL1024" s="244"/>
      <c r="AM1024" s="244"/>
      <c r="AN1024" s="244"/>
      <c r="AO1024" s="251"/>
      <c r="AP1024" s="244"/>
      <c r="AQ1024" s="244"/>
      <c r="AR1024" s="244"/>
      <c r="AS1024" s="244"/>
      <c r="AT1024" s="252"/>
      <c r="AU1024" s="244"/>
      <c r="AV1024" s="244"/>
      <c r="AW1024" s="244"/>
      <c r="AX1024" s="25"/>
      <c r="AY1024" s="244"/>
      <c r="AZ1024" s="244"/>
      <c r="BA1024" s="244"/>
      <c r="BB1024" s="244"/>
      <c r="BC1024" s="244"/>
      <c r="BD1024" s="244"/>
      <c r="BE1024" s="244"/>
      <c r="BF1024" s="244"/>
      <c r="BG1024" s="244"/>
      <c r="BH1024" s="244"/>
      <c r="BI1024" s="244"/>
      <c r="BJ1024" s="242"/>
      <c r="BK1024" s="242"/>
      <c r="BL1024" s="244"/>
      <c r="BM1024" s="244"/>
      <c r="BN1024" s="244"/>
      <c r="BO1024" s="244"/>
      <c r="BP1024" s="244"/>
      <c r="BQ1024" s="244"/>
      <c r="BR1024" s="244"/>
      <c r="BS1024" s="244"/>
      <c r="BT1024" s="244"/>
      <c r="BU1024" s="242"/>
      <c r="BV1024" s="244"/>
    </row>
    <row r="1025" customFormat="false" ht="13.8" hidden="false" customHeight="false" outlineLevel="0" collapsed="false">
      <c r="A1025" s="241"/>
      <c r="B1025" s="242"/>
      <c r="C1025" s="242"/>
      <c r="D1025" s="242"/>
      <c r="E1025" s="242"/>
      <c r="F1025" s="242"/>
      <c r="G1025" s="244"/>
      <c r="H1025" s="244"/>
      <c r="I1025" s="244"/>
      <c r="J1025" s="245"/>
      <c r="K1025" s="244"/>
      <c r="L1025" s="244"/>
      <c r="M1025" s="244"/>
      <c r="N1025" s="244"/>
      <c r="O1025" s="244"/>
      <c r="P1025" s="244"/>
      <c r="Q1025" s="244"/>
      <c r="R1025" s="244"/>
      <c r="S1025" s="244"/>
      <c r="T1025" s="246"/>
      <c r="U1025" s="246"/>
      <c r="V1025" s="244"/>
      <c r="W1025" s="247"/>
      <c r="X1025" s="248"/>
      <c r="Y1025" s="244"/>
      <c r="Z1025" s="244"/>
      <c r="AA1025" s="244"/>
      <c r="AB1025" s="244"/>
      <c r="AC1025" s="249"/>
      <c r="AD1025" s="249"/>
      <c r="AE1025" s="244"/>
      <c r="AF1025" s="244"/>
      <c r="AG1025" s="244"/>
      <c r="AH1025" s="244"/>
      <c r="AI1025" s="244"/>
      <c r="AJ1025" s="244"/>
      <c r="AK1025" s="250"/>
      <c r="AL1025" s="244"/>
      <c r="AM1025" s="244"/>
      <c r="AN1025" s="244"/>
      <c r="AO1025" s="251"/>
      <c r="AP1025" s="244"/>
      <c r="AQ1025" s="244"/>
      <c r="AR1025" s="244"/>
      <c r="AS1025" s="244"/>
      <c r="AT1025" s="252"/>
      <c r="AU1025" s="244"/>
      <c r="AV1025" s="244"/>
      <c r="AW1025" s="244"/>
      <c r="AX1025" s="25"/>
      <c r="AY1025" s="244"/>
      <c r="AZ1025" s="244"/>
      <c r="BA1025" s="244"/>
      <c r="BB1025" s="244"/>
      <c r="BC1025" s="244"/>
      <c r="BD1025" s="244"/>
      <c r="BE1025" s="244"/>
      <c r="BF1025" s="244"/>
      <c r="BG1025" s="244"/>
      <c r="BH1025" s="244"/>
      <c r="BI1025" s="244"/>
      <c r="BJ1025" s="242"/>
      <c r="BK1025" s="242"/>
      <c r="BL1025" s="244"/>
      <c r="BM1025" s="244"/>
      <c r="BN1025" s="244"/>
      <c r="BO1025" s="244"/>
      <c r="BP1025" s="244"/>
      <c r="BQ1025" s="244"/>
      <c r="BR1025" s="244"/>
      <c r="BS1025" s="244"/>
      <c r="BT1025" s="244"/>
      <c r="BU1025" s="242"/>
      <c r="BV1025" s="244"/>
    </row>
    <row r="1026" customFormat="false" ht="13.8" hidden="false" customHeight="false" outlineLevel="0" collapsed="false">
      <c r="A1026" s="241"/>
      <c r="B1026" s="242"/>
      <c r="C1026" s="242"/>
      <c r="D1026" s="242"/>
      <c r="E1026" s="242"/>
      <c r="F1026" s="242"/>
      <c r="G1026" s="244"/>
      <c r="H1026" s="244"/>
      <c r="I1026" s="244"/>
      <c r="J1026" s="245"/>
      <c r="K1026" s="244"/>
      <c r="L1026" s="244"/>
      <c r="M1026" s="244"/>
      <c r="N1026" s="244"/>
      <c r="O1026" s="244"/>
      <c r="P1026" s="244"/>
      <c r="Q1026" s="244"/>
      <c r="R1026" s="244"/>
      <c r="S1026" s="244"/>
      <c r="T1026" s="246"/>
      <c r="U1026" s="246"/>
      <c r="V1026" s="244"/>
      <c r="W1026" s="247"/>
      <c r="X1026" s="248"/>
      <c r="Y1026" s="244"/>
      <c r="Z1026" s="244"/>
      <c r="AA1026" s="244"/>
      <c r="AB1026" s="244"/>
      <c r="AC1026" s="249"/>
      <c r="AD1026" s="249"/>
      <c r="AE1026" s="244"/>
      <c r="AF1026" s="244"/>
      <c r="AG1026" s="244"/>
      <c r="AH1026" s="244"/>
      <c r="AI1026" s="244"/>
      <c r="AJ1026" s="244"/>
      <c r="AK1026" s="250"/>
      <c r="AL1026" s="244"/>
      <c r="AM1026" s="244"/>
      <c r="AN1026" s="244"/>
      <c r="AO1026" s="251"/>
      <c r="AP1026" s="244"/>
      <c r="AQ1026" s="244"/>
      <c r="AR1026" s="244"/>
      <c r="AS1026" s="244"/>
      <c r="AT1026" s="252"/>
      <c r="AU1026" s="244"/>
      <c r="AV1026" s="244"/>
      <c r="AW1026" s="244"/>
      <c r="AX1026" s="25"/>
      <c r="AY1026" s="244"/>
      <c r="AZ1026" s="244"/>
      <c r="BA1026" s="244"/>
      <c r="BB1026" s="244"/>
      <c r="BC1026" s="244"/>
      <c r="BD1026" s="244"/>
      <c r="BE1026" s="244"/>
      <c r="BF1026" s="244"/>
      <c r="BG1026" s="244"/>
      <c r="BH1026" s="244"/>
      <c r="BI1026" s="244"/>
      <c r="BJ1026" s="242"/>
      <c r="BK1026" s="242"/>
      <c r="BL1026" s="244"/>
      <c r="BM1026" s="244"/>
      <c r="BN1026" s="244"/>
      <c r="BO1026" s="244"/>
      <c r="BP1026" s="244"/>
      <c r="BQ1026" s="244"/>
      <c r="BR1026" s="244"/>
      <c r="BS1026" s="244"/>
      <c r="BT1026" s="244"/>
      <c r="BU1026" s="242"/>
      <c r="BV1026" s="244"/>
    </row>
    <row r="1027" customFormat="false" ht="13.8" hidden="false" customHeight="false" outlineLevel="0" collapsed="false">
      <c r="A1027" s="241"/>
      <c r="B1027" s="242"/>
      <c r="C1027" s="242"/>
      <c r="D1027" s="242"/>
      <c r="E1027" s="242"/>
      <c r="F1027" s="242"/>
      <c r="G1027" s="244"/>
      <c r="H1027" s="244"/>
      <c r="I1027" s="244"/>
      <c r="J1027" s="245"/>
      <c r="K1027" s="244"/>
      <c r="L1027" s="244"/>
      <c r="M1027" s="244"/>
      <c r="N1027" s="244"/>
      <c r="O1027" s="244"/>
      <c r="P1027" s="244"/>
      <c r="Q1027" s="244"/>
      <c r="R1027" s="244"/>
      <c r="S1027" s="244"/>
      <c r="T1027" s="246"/>
      <c r="U1027" s="246"/>
      <c r="V1027" s="244"/>
      <c r="W1027" s="247"/>
      <c r="X1027" s="248"/>
      <c r="Y1027" s="244"/>
      <c r="Z1027" s="244"/>
      <c r="AA1027" s="244"/>
      <c r="AB1027" s="244"/>
      <c r="AC1027" s="249"/>
      <c r="AD1027" s="249"/>
      <c r="AE1027" s="244"/>
      <c r="AF1027" s="244"/>
      <c r="AG1027" s="244"/>
      <c r="AH1027" s="244"/>
      <c r="AI1027" s="244"/>
      <c r="AJ1027" s="244"/>
      <c r="AK1027" s="250"/>
      <c r="AL1027" s="244"/>
      <c r="AM1027" s="244"/>
      <c r="AN1027" s="244"/>
      <c r="AO1027" s="251"/>
      <c r="AP1027" s="244"/>
      <c r="AQ1027" s="244"/>
      <c r="AR1027" s="244"/>
      <c r="AS1027" s="244"/>
      <c r="AT1027" s="252"/>
      <c r="AU1027" s="244"/>
      <c r="AV1027" s="244"/>
      <c r="AW1027" s="244"/>
      <c r="AX1027" s="25"/>
      <c r="AY1027" s="244"/>
      <c r="AZ1027" s="244"/>
      <c r="BA1027" s="244"/>
      <c r="BB1027" s="244"/>
      <c r="BC1027" s="244"/>
      <c r="BD1027" s="244"/>
      <c r="BE1027" s="244"/>
      <c r="BF1027" s="244"/>
      <c r="BG1027" s="244"/>
      <c r="BH1027" s="244"/>
      <c r="BI1027" s="244"/>
      <c r="BJ1027" s="242"/>
      <c r="BK1027" s="242"/>
      <c r="BL1027" s="244"/>
      <c r="BM1027" s="244"/>
      <c r="BN1027" s="244"/>
      <c r="BO1027" s="244"/>
      <c r="BP1027" s="244"/>
      <c r="BQ1027" s="244"/>
      <c r="BR1027" s="244"/>
      <c r="BS1027" s="244"/>
      <c r="BT1027" s="244"/>
      <c r="BU1027" s="242"/>
      <c r="BV1027" s="244"/>
    </row>
    <row r="1028" customFormat="false" ht="13.8" hidden="false" customHeight="false" outlineLevel="0" collapsed="false">
      <c r="A1028" s="241"/>
      <c r="B1028" s="242"/>
      <c r="C1028" s="242"/>
      <c r="D1028" s="242"/>
      <c r="E1028" s="242"/>
      <c r="F1028" s="242"/>
      <c r="G1028" s="244"/>
      <c r="H1028" s="244"/>
      <c r="I1028" s="244"/>
      <c r="J1028" s="245"/>
      <c r="K1028" s="244"/>
      <c r="L1028" s="244"/>
      <c r="M1028" s="244"/>
      <c r="N1028" s="244"/>
      <c r="O1028" s="244"/>
      <c r="P1028" s="244"/>
      <c r="Q1028" s="244"/>
      <c r="R1028" s="244"/>
      <c r="S1028" s="244"/>
      <c r="T1028" s="246"/>
      <c r="U1028" s="246"/>
      <c r="V1028" s="244"/>
      <c r="W1028" s="247"/>
      <c r="X1028" s="248"/>
      <c r="Y1028" s="244"/>
      <c r="Z1028" s="244"/>
      <c r="AA1028" s="244"/>
      <c r="AB1028" s="244"/>
      <c r="AC1028" s="249"/>
      <c r="AD1028" s="249"/>
      <c r="AE1028" s="244"/>
      <c r="AF1028" s="244"/>
      <c r="AG1028" s="244"/>
      <c r="AH1028" s="244"/>
      <c r="AI1028" s="244"/>
      <c r="AJ1028" s="244"/>
      <c r="AK1028" s="250"/>
      <c r="AL1028" s="244"/>
      <c r="AM1028" s="244"/>
      <c r="AN1028" s="244"/>
      <c r="AO1028" s="251"/>
      <c r="AP1028" s="244"/>
      <c r="AQ1028" s="244"/>
      <c r="AR1028" s="244"/>
      <c r="AS1028" s="244"/>
      <c r="AT1028" s="252"/>
      <c r="AU1028" s="244"/>
      <c r="AV1028" s="244"/>
      <c r="AW1028" s="244"/>
      <c r="AX1028" s="25"/>
      <c r="AY1028" s="244"/>
      <c r="AZ1028" s="244"/>
      <c r="BA1028" s="244"/>
      <c r="BB1028" s="244"/>
      <c r="BC1028" s="244"/>
      <c r="BD1028" s="244"/>
      <c r="BE1028" s="244"/>
      <c r="BF1028" s="244"/>
      <c r="BG1028" s="244"/>
      <c r="BH1028" s="244"/>
      <c r="BI1028" s="244"/>
      <c r="BJ1028" s="242"/>
      <c r="BK1028" s="242"/>
      <c r="BL1028" s="244"/>
      <c r="BM1028" s="244"/>
      <c r="BN1028" s="244"/>
      <c r="BO1028" s="244"/>
      <c r="BP1028" s="244"/>
      <c r="BQ1028" s="244"/>
      <c r="BR1028" s="244"/>
      <c r="BS1028" s="244"/>
      <c r="BT1028" s="244"/>
      <c r="BU1028" s="242"/>
      <c r="BV1028" s="244"/>
    </row>
    <row r="1029" customFormat="false" ht="13.8" hidden="false" customHeight="false" outlineLevel="0" collapsed="false">
      <c r="A1029" s="241"/>
      <c r="B1029" s="242"/>
      <c r="C1029" s="242"/>
      <c r="D1029" s="242"/>
      <c r="E1029" s="242"/>
      <c r="F1029" s="242"/>
      <c r="G1029" s="244"/>
      <c r="H1029" s="244"/>
      <c r="I1029" s="244"/>
      <c r="J1029" s="245"/>
      <c r="K1029" s="244"/>
      <c r="L1029" s="244"/>
      <c r="M1029" s="244"/>
      <c r="N1029" s="244"/>
      <c r="O1029" s="244"/>
      <c r="P1029" s="244"/>
      <c r="Q1029" s="244"/>
      <c r="R1029" s="244"/>
      <c r="S1029" s="244"/>
      <c r="T1029" s="246"/>
      <c r="U1029" s="246"/>
      <c r="V1029" s="244"/>
      <c r="W1029" s="247"/>
      <c r="X1029" s="248"/>
      <c r="Y1029" s="244"/>
      <c r="Z1029" s="244"/>
      <c r="AA1029" s="244"/>
      <c r="AB1029" s="244"/>
      <c r="AC1029" s="249"/>
      <c r="AD1029" s="249"/>
      <c r="AE1029" s="244"/>
      <c r="AF1029" s="244"/>
      <c r="AG1029" s="244"/>
      <c r="AH1029" s="244"/>
      <c r="AI1029" s="244"/>
      <c r="AJ1029" s="244"/>
      <c r="AK1029" s="250"/>
      <c r="AL1029" s="244"/>
      <c r="AM1029" s="244"/>
      <c r="AN1029" s="244"/>
      <c r="AO1029" s="251"/>
      <c r="AP1029" s="244"/>
      <c r="AQ1029" s="244"/>
      <c r="AR1029" s="244"/>
      <c r="AS1029" s="244"/>
      <c r="AT1029" s="252"/>
      <c r="AU1029" s="244"/>
      <c r="AV1029" s="244"/>
      <c r="AW1029" s="244"/>
      <c r="AX1029" s="25"/>
      <c r="AY1029" s="244"/>
      <c r="AZ1029" s="244"/>
      <c r="BA1029" s="244"/>
      <c r="BB1029" s="244"/>
      <c r="BC1029" s="244"/>
      <c r="BD1029" s="244"/>
      <c r="BE1029" s="244"/>
      <c r="BF1029" s="244"/>
      <c r="BG1029" s="244"/>
      <c r="BH1029" s="244"/>
      <c r="BI1029" s="244"/>
      <c r="BJ1029" s="242"/>
      <c r="BK1029" s="242"/>
      <c r="BL1029" s="244"/>
      <c r="BM1029" s="244"/>
      <c r="BN1029" s="244"/>
      <c r="BO1029" s="244"/>
      <c r="BP1029" s="244"/>
      <c r="BQ1029" s="244"/>
      <c r="BR1029" s="244"/>
      <c r="BS1029" s="244"/>
      <c r="BT1029" s="244"/>
      <c r="BU1029" s="242"/>
      <c r="BV1029" s="244"/>
    </row>
    <row r="1030" customFormat="false" ht="13.8" hidden="false" customHeight="false" outlineLevel="0" collapsed="false">
      <c r="A1030" s="241"/>
      <c r="B1030" s="242"/>
      <c r="C1030" s="242"/>
      <c r="D1030" s="242"/>
      <c r="E1030" s="242"/>
      <c r="F1030" s="242"/>
      <c r="G1030" s="244"/>
      <c r="H1030" s="244"/>
      <c r="I1030" s="244"/>
      <c r="J1030" s="245"/>
      <c r="K1030" s="244"/>
      <c r="L1030" s="244"/>
      <c r="M1030" s="244"/>
      <c r="N1030" s="244"/>
      <c r="O1030" s="244"/>
      <c r="P1030" s="244"/>
      <c r="Q1030" s="244"/>
      <c r="R1030" s="244"/>
      <c r="S1030" s="244"/>
      <c r="T1030" s="246"/>
      <c r="U1030" s="246"/>
      <c r="V1030" s="244"/>
      <c r="W1030" s="247"/>
      <c r="X1030" s="248"/>
      <c r="Y1030" s="244"/>
      <c r="Z1030" s="244"/>
      <c r="AA1030" s="244"/>
      <c r="AB1030" s="244"/>
      <c r="AC1030" s="249"/>
      <c r="AD1030" s="249"/>
      <c r="AE1030" s="244"/>
      <c r="AF1030" s="244"/>
      <c r="AG1030" s="244"/>
      <c r="AH1030" s="244"/>
      <c r="AI1030" s="244"/>
      <c r="AJ1030" s="244"/>
      <c r="AK1030" s="250"/>
      <c r="AL1030" s="244"/>
      <c r="AM1030" s="244"/>
      <c r="AN1030" s="244"/>
      <c r="AO1030" s="251"/>
      <c r="AP1030" s="244"/>
      <c r="AQ1030" s="244"/>
      <c r="AR1030" s="244"/>
      <c r="AS1030" s="244"/>
      <c r="AT1030" s="252"/>
      <c r="AU1030" s="244"/>
      <c r="AV1030" s="244"/>
      <c r="AW1030" s="244"/>
      <c r="AX1030" s="25"/>
      <c r="AY1030" s="244"/>
      <c r="AZ1030" s="244"/>
      <c r="BA1030" s="244"/>
      <c r="BB1030" s="244"/>
      <c r="BC1030" s="244"/>
      <c r="BD1030" s="244"/>
      <c r="BE1030" s="244"/>
      <c r="BF1030" s="244"/>
      <c r="BG1030" s="244"/>
      <c r="BH1030" s="244"/>
      <c r="BI1030" s="244"/>
      <c r="BJ1030" s="242"/>
      <c r="BK1030" s="242"/>
      <c r="BL1030" s="244"/>
      <c r="BM1030" s="244"/>
      <c r="BN1030" s="244"/>
      <c r="BO1030" s="244"/>
      <c r="BP1030" s="244"/>
      <c r="BQ1030" s="244"/>
      <c r="BR1030" s="244"/>
      <c r="BS1030" s="244"/>
      <c r="BT1030" s="244"/>
      <c r="BU1030" s="242"/>
      <c r="BV1030" s="244"/>
    </row>
    <row r="1031" customFormat="false" ht="13.8" hidden="false" customHeight="false" outlineLevel="0" collapsed="false">
      <c r="A1031" s="241"/>
      <c r="B1031" s="242"/>
      <c r="C1031" s="242"/>
      <c r="D1031" s="242"/>
      <c r="E1031" s="242"/>
      <c r="F1031" s="242"/>
      <c r="G1031" s="244"/>
      <c r="H1031" s="244"/>
      <c r="I1031" s="244"/>
      <c r="J1031" s="245"/>
      <c r="K1031" s="244"/>
      <c r="L1031" s="244"/>
      <c r="M1031" s="244"/>
      <c r="N1031" s="244"/>
      <c r="O1031" s="244"/>
      <c r="P1031" s="244"/>
      <c r="Q1031" s="244"/>
      <c r="R1031" s="244"/>
      <c r="S1031" s="244"/>
      <c r="T1031" s="246"/>
      <c r="U1031" s="246"/>
      <c r="V1031" s="244"/>
      <c r="W1031" s="247"/>
      <c r="X1031" s="248"/>
      <c r="Y1031" s="244"/>
      <c r="Z1031" s="244"/>
      <c r="AA1031" s="244"/>
      <c r="AB1031" s="244"/>
      <c r="AC1031" s="249"/>
      <c r="AD1031" s="249"/>
      <c r="AE1031" s="244"/>
      <c r="AF1031" s="244"/>
      <c r="AG1031" s="244"/>
      <c r="AH1031" s="244"/>
      <c r="AI1031" s="244"/>
      <c r="AJ1031" s="244"/>
      <c r="AK1031" s="250"/>
      <c r="AL1031" s="244"/>
      <c r="AM1031" s="244"/>
      <c r="AN1031" s="244"/>
      <c r="AO1031" s="251"/>
      <c r="AP1031" s="244"/>
      <c r="AQ1031" s="244"/>
      <c r="AR1031" s="244"/>
      <c r="AS1031" s="244"/>
      <c r="AT1031" s="252"/>
      <c r="AU1031" s="244"/>
      <c r="AV1031" s="244"/>
      <c r="AW1031" s="244"/>
      <c r="AX1031" s="25"/>
      <c r="AY1031" s="244"/>
      <c r="AZ1031" s="244"/>
      <c r="BA1031" s="244"/>
      <c r="BB1031" s="244"/>
      <c r="BC1031" s="244"/>
      <c r="BD1031" s="244"/>
      <c r="BE1031" s="244"/>
      <c r="BF1031" s="244"/>
      <c r="BG1031" s="244"/>
      <c r="BH1031" s="244"/>
      <c r="BI1031" s="244"/>
      <c r="BJ1031" s="242"/>
      <c r="BK1031" s="242"/>
      <c r="BL1031" s="244"/>
      <c r="BM1031" s="244"/>
      <c r="BN1031" s="244"/>
      <c r="BO1031" s="244"/>
      <c r="BP1031" s="244"/>
      <c r="BQ1031" s="244"/>
      <c r="BR1031" s="244"/>
      <c r="BS1031" s="244"/>
      <c r="BT1031" s="244"/>
      <c r="BU1031" s="242"/>
      <c r="BV1031" s="244"/>
    </row>
    <row r="1032" customFormat="false" ht="13.8" hidden="false" customHeight="false" outlineLevel="0" collapsed="false">
      <c r="A1032" s="241"/>
      <c r="B1032" s="242"/>
      <c r="C1032" s="242"/>
      <c r="D1032" s="242"/>
      <c r="E1032" s="242"/>
      <c r="F1032" s="242"/>
      <c r="G1032" s="244"/>
      <c r="H1032" s="244"/>
      <c r="I1032" s="244"/>
      <c r="J1032" s="245"/>
      <c r="K1032" s="244"/>
      <c r="L1032" s="244"/>
      <c r="M1032" s="244"/>
      <c r="N1032" s="244"/>
      <c r="O1032" s="244"/>
      <c r="P1032" s="244"/>
      <c r="Q1032" s="244"/>
      <c r="R1032" s="244"/>
      <c r="S1032" s="244"/>
      <c r="T1032" s="246"/>
      <c r="U1032" s="246"/>
      <c r="V1032" s="244"/>
      <c r="W1032" s="247"/>
      <c r="X1032" s="248"/>
      <c r="Y1032" s="244"/>
      <c r="Z1032" s="244"/>
      <c r="AA1032" s="244"/>
      <c r="AB1032" s="244"/>
      <c r="AC1032" s="249"/>
      <c r="AD1032" s="249"/>
      <c r="AE1032" s="244"/>
      <c r="AF1032" s="244"/>
      <c r="AG1032" s="244"/>
      <c r="AH1032" s="244"/>
      <c r="AI1032" s="244"/>
      <c r="AJ1032" s="244"/>
      <c r="AK1032" s="250"/>
      <c r="AL1032" s="244"/>
      <c r="AM1032" s="244"/>
      <c r="AN1032" s="244"/>
      <c r="AO1032" s="251"/>
      <c r="AP1032" s="244"/>
      <c r="AQ1032" s="244"/>
      <c r="AR1032" s="244"/>
      <c r="AS1032" s="244"/>
      <c r="AT1032" s="252"/>
      <c r="AU1032" s="244"/>
      <c r="AV1032" s="244"/>
      <c r="AW1032" s="244"/>
      <c r="AX1032" s="25"/>
      <c r="AY1032" s="244"/>
      <c r="AZ1032" s="244"/>
      <c r="BA1032" s="244"/>
      <c r="BB1032" s="244"/>
      <c r="BC1032" s="244"/>
      <c r="BD1032" s="244"/>
      <c r="BE1032" s="244"/>
      <c r="BF1032" s="244"/>
      <c r="BG1032" s="244"/>
      <c r="BH1032" s="244"/>
      <c r="BI1032" s="244"/>
      <c r="BJ1032" s="242"/>
      <c r="BK1032" s="242"/>
      <c r="BL1032" s="244"/>
      <c r="BM1032" s="244"/>
      <c r="BN1032" s="244"/>
      <c r="BO1032" s="244"/>
      <c r="BP1032" s="244"/>
      <c r="BQ1032" s="244"/>
      <c r="BR1032" s="244"/>
      <c r="BS1032" s="244"/>
      <c r="BT1032" s="244"/>
      <c r="BU1032" s="242"/>
      <c r="BV1032" s="244"/>
    </row>
    <row r="1033" customFormat="false" ht="13.8" hidden="false" customHeight="false" outlineLevel="0" collapsed="false">
      <c r="A1033" s="241"/>
      <c r="B1033" s="242"/>
      <c r="C1033" s="242"/>
      <c r="D1033" s="242"/>
      <c r="E1033" s="242"/>
      <c r="F1033" s="242"/>
      <c r="G1033" s="244"/>
      <c r="H1033" s="244"/>
      <c r="I1033" s="244"/>
      <c r="J1033" s="245"/>
      <c r="K1033" s="244"/>
      <c r="L1033" s="244"/>
      <c r="M1033" s="244"/>
      <c r="N1033" s="244"/>
      <c r="O1033" s="244"/>
      <c r="P1033" s="244"/>
      <c r="Q1033" s="244"/>
      <c r="R1033" s="244"/>
      <c r="S1033" s="244"/>
      <c r="T1033" s="246"/>
      <c r="U1033" s="246"/>
      <c r="V1033" s="244"/>
      <c r="W1033" s="247"/>
      <c r="X1033" s="248"/>
      <c r="Y1033" s="244"/>
      <c r="Z1033" s="244"/>
      <c r="AA1033" s="244"/>
      <c r="AB1033" s="244"/>
      <c r="AC1033" s="249"/>
      <c r="AD1033" s="249"/>
      <c r="AE1033" s="244"/>
      <c r="AF1033" s="244"/>
      <c r="AG1033" s="244"/>
      <c r="AH1033" s="244"/>
      <c r="AI1033" s="244"/>
      <c r="AJ1033" s="244"/>
      <c r="AK1033" s="250"/>
      <c r="AL1033" s="244"/>
      <c r="AM1033" s="244"/>
      <c r="AN1033" s="244"/>
      <c r="AO1033" s="251"/>
      <c r="AP1033" s="244"/>
      <c r="AQ1033" s="244"/>
      <c r="AR1033" s="244"/>
      <c r="AS1033" s="244"/>
      <c r="AT1033" s="252"/>
      <c r="AU1033" s="244"/>
      <c r="AV1033" s="244"/>
      <c r="AW1033" s="244"/>
      <c r="AX1033" s="25"/>
      <c r="AY1033" s="244"/>
      <c r="AZ1033" s="244"/>
      <c r="BA1033" s="244"/>
      <c r="BB1033" s="244"/>
      <c r="BC1033" s="244"/>
      <c r="BD1033" s="244"/>
      <c r="BE1033" s="244"/>
      <c r="BF1033" s="244"/>
      <c r="BG1033" s="244"/>
      <c r="BH1033" s="244"/>
      <c r="BI1033" s="244"/>
      <c r="BJ1033" s="242"/>
      <c r="BK1033" s="242"/>
      <c r="BL1033" s="244"/>
      <c r="BM1033" s="244"/>
      <c r="BN1033" s="244"/>
      <c r="BO1033" s="244"/>
      <c r="BP1033" s="244"/>
      <c r="BQ1033" s="244"/>
      <c r="BR1033" s="244"/>
      <c r="BS1033" s="244"/>
      <c r="BT1033" s="244"/>
      <c r="BU1033" s="242"/>
      <c r="BV1033" s="244"/>
    </row>
    <row r="1034" customFormat="false" ht="13.8" hidden="false" customHeight="false" outlineLevel="0" collapsed="false">
      <c r="A1034" s="241"/>
      <c r="B1034" s="242"/>
      <c r="C1034" s="242"/>
      <c r="D1034" s="242"/>
      <c r="E1034" s="242"/>
      <c r="F1034" s="242"/>
      <c r="G1034" s="244"/>
      <c r="H1034" s="244"/>
      <c r="I1034" s="244"/>
      <c r="J1034" s="245"/>
      <c r="K1034" s="244"/>
      <c r="L1034" s="244"/>
      <c r="M1034" s="244"/>
      <c r="N1034" s="244"/>
      <c r="O1034" s="244"/>
      <c r="P1034" s="244"/>
      <c r="Q1034" s="244"/>
      <c r="R1034" s="244"/>
      <c r="S1034" s="244"/>
      <c r="T1034" s="246"/>
      <c r="U1034" s="246"/>
      <c r="V1034" s="244"/>
      <c r="W1034" s="247"/>
      <c r="X1034" s="248"/>
      <c r="Y1034" s="244"/>
      <c r="Z1034" s="244"/>
      <c r="AA1034" s="244"/>
      <c r="AB1034" s="244"/>
      <c r="AC1034" s="249"/>
      <c r="AD1034" s="249"/>
      <c r="AE1034" s="244"/>
      <c r="AF1034" s="244"/>
      <c r="AG1034" s="244"/>
      <c r="AH1034" s="244"/>
      <c r="AI1034" s="244"/>
      <c r="AJ1034" s="244"/>
      <c r="AK1034" s="250"/>
      <c r="AL1034" s="244"/>
      <c r="AM1034" s="244"/>
      <c r="AN1034" s="244"/>
      <c r="AO1034" s="251"/>
      <c r="AP1034" s="244"/>
      <c r="AQ1034" s="244"/>
      <c r="AR1034" s="244"/>
      <c r="AS1034" s="244"/>
      <c r="AT1034" s="252"/>
      <c r="AU1034" s="244"/>
      <c r="AV1034" s="244"/>
      <c r="AW1034" s="244"/>
      <c r="AX1034" s="25"/>
      <c r="AY1034" s="244"/>
      <c r="AZ1034" s="244"/>
      <c r="BA1034" s="244"/>
      <c r="BB1034" s="244"/>
      <c r="BC1034" s="244"/>
      <c r="BD1034" s="244"/>
      <c r="BE1034" s="244"/>
      <c r="BF1034" s="244"/>
      <c r="BG1034" s="244"/>
      <c r="BH1034" s="244"/>
      <c r="BI1034" s="244"/>
      <c r="BJ1034" s="242"/>
      <c r="BK1034" s="242"/>
      <c r="BL1034" s="244"/>
      <c r="BM1034" s="244"/>
      <c r="BN1034" s="244"/>
      <c r="BO1034" s="244"/>
      <c r="BP1034" s="244"/>
      <c r="BQ1034" s="244"/>
      <c r="BR1034" s="244"/>
      <c r="BS1034" s="244"/>
      <c r="BT1034" s="244"/>
      <c r="BU1034" s="242"/>
      <c r="BV1034" s="244"/>
    </row>
    <row r="1035" customFormat="false" ht="13.8" hidden="false" customHeight="false" outlineLevel="0" collapsed="false">
      <c r="A1035" s="241"/>
      <c r="B1035" s="242"/>
      <c r="C1035" s="242"/>
      <c r="D1035" s="242"/>
      <c r="E1035" s="242"/>
      <c r="F1035" s="242"/>
      <c r="G1035" s="244"/>
      <c r="H1035" s="244"/>
      <c r="I1035" s="244"/>
      <c r="J1035" s="245"/>
      <c r="K1035" s="244"/>
      <c r="L1035" s="244"/>
      <c r="M1035" s="244"/>
      <c r="N1035" s="244"/>
      <c r="O1035" s="244"/>
      <c r="P1035" s="244"/>
      <c r="Q1035" s="244"/>
      <c r="R1035" s="244"/>
      <c r="S1035" s="244"/>
      <c r="T1035" s="246"/>
      <c r="U1035" s="246"/>
      <c r="V1035" s="244"/>
      <c r="W1035" s="247"/>
      <c r="X1035" s="248"/>
      <c r="Y1035" s="244"/>
      <c r="Z1035" s="244"/>
      <c r="AA1035" s="244"/>
      <c r="AB1035" s="244"/>
      <c r="AC1035" s="249"/>
      <c r="AD1035" s="249"/>
      <c r="AE1035" s="244"/>
      <c r="AF1035" s="244"/>
      <c r="AG1035" s="244"/>
      <c r="AH1035" s="244"/>
      <c r="AI1035" s="244"/>
      <c r="AJ1035" s="244"/>
      <c r="AK1035" s="250"/>
      <c r="AL1035" s="244"/>
      <c r="AM1035" s="244"/>
      <c r="AN1035" s="244"/>
      <c r="AO1035" s="251"/>
      <c r="AP1035" s="244"/>
      <c r="AQ1035" s="244"/>
      <c r="AR1035" s="244"/>
      <c r="AS1035" s="244"/>
      <c r="AT1035" s="252"/>
      <c r="AU1035" s="244"/>
      <c r="AV1035" s="244"/>
      <c r="AW1035" s="244"/>
      <c r="AX1035" s="25"/>
      <c r="AY1035" s="244"/>
      <c r="AZ1035" s="244"/>
      <c r="BA1035" s="244"/>
      <c r="BB1035" s="244"/>
      <c r="BC1035" s="244"/>
      <c r="BD1035" s="244"/>
      <c r="BE1035" s="244"/>
      <c r="BF1035" s="244"/>
      <c r="BG1035" s="244"/>
      <c r="BH1035" s="244"/>
      <c r="BI1035" s="244"/>
      <c r="BJ1035" s="242"/>
      <c r="BK1035" s="242"/>
      <c r="BL1035" s="244"/>
      <c r="BM1035" s="244"/>
      <c r="BN1035" s="244"/>
      <c r="BO1035" s="244"/>
      <c r="BP1035" s="244"/>
      <c r="BQ1035" s="244"/>
      <c r="BR1035" s="244"/>
      <c r="BS1035" s="244"/>
      <c r="BT1035" s="244"/>
      <c r="BU1035" s="242"/>
      <c r="BV1035" s="244"/>
    </row>
    <row r="1036" customFormat="false" ht="13.8" hidden="false" customHeight="false" outlineLevel="0" collapsed="false">
      <c r="A1036" s="241"/>
      <c r="B1036" s="242"/>
      <c r="C1036" s="242"/>
      <c r="D1036" s="242"/>
      <c r="E1036" s="242"/>
      <c r="F1036" s="242"/>
      <c r="G1036" s="244"/>
      <c r="H1036" s="244"/>
      <c r="I1036" s="244"/>
      <c r="J1036" s="245"/>
      <c r="K1036" s="244"/>
      <c r="L1036" s="244"/>
      <c r="M1036" s="244"/>
      <c r="N1036" s="244"/>
      <c r="O1036" s="244"/>
      <c r="P1036" s="244"/>
      <c r="Q1036" s="244"/>
      <c r="R1036" s="244"/>
      <c r="S1036" s="244"/>
      <c r="T1036" s="246"/>
      <c r="U1036" s="246"/>
      <c r="V1036" s="244"/>
      <c r="W1036" s="247"/>
      <c r="X1036" s="248"/>
      <c r="Y1036" s="244"/>
      <c r="Z1036" s="244"/>
      <c r="AA1036" s="244"/>
      <c r="AB1036" s="244"/>
      <c r="AC1036" s="249"/>
      <c r="AD1036" s="249"/>
      <c r="AE1036" s="244"/>
      <c r="AF1036" s="244"/>
      <c r="AG1036" s="244"/>
      <c r="AH1036" s="244"/>
      <c r="AI1036" s="244"/>
      <c r="AJ1036" s="244"/>
      <c r="AK1036" s="250"/>
      <c r="AL1036" s="244"/>
      <c r="AM1036" s="244"/>
      <c r="AN1036" s="244"/>
      <c r="AO1036" s="251"/>
      <c r="AP1036" s="244"/>
      <c r="AQ1036" s="244"/>
      <c r="AR1036" s="244"/>
      <c r="AS1036" s="244"/>
      <c r="AT1036" s="252"/>
      <c r="AU1036" s="244"/>
      <c r="AV1036" s="244"/>
      <c r="AW1036" s="244"/>
      <c r="AX1036" s="25"/>
      <c r="AY1036" s="244"/>
      <c r="AZ1036" s="244"/>
      <c r="BA1036" s="244"/>
      <c r="BB1036" s="244"/>
      <c r="BC1036" s="244"/>
      <c r="BD1036" s="244"/>
      <c r="BE1036" s="244"/>
      <c r="BF1036" s="244"/>
      <c r="BG1036" s="244"/>
      <c r="BH1036" s="244"/>
      <c r="BI1036" s="244"/>
      <c r="BJ1036" s="242"/>
      <c r="BK1036" s="242"/>
      <c r="BL1036" s="244"/>
      <c r="BM1036" s="244"/>
      <c r="BN1036" s="244"/>
      <c r="BO1036" s="244"/>
      <c r="BP1036" s="244"/>
      <c r="BQ1036" s="244"/>
      <c r="BR1036" s="244"/>
      <c r="BS1036" s="244"/>
      <c r="BT1036" s="244"/>
      <c r="BU1036" s="242"/>
      <c r="BV1036" s="244"/>
    </row>
    <row r="1037" customFormat="false" ht="13.8" hidden="false" customHeight="false" outlineLevel="0" collapsed="false">
      <c r="A1037" s="241"/>
      <c r="B1037" s="242"/>
      <c r="C1037" s="242"/>
      <c r="D1037" s="242"/>
      <c r="E1037" s="242"/>
      <c r="F1037" s="242"/>
      <c r="G1037" s="244"/>
      <c r="H1037" s="244"/>
      <c r="I1037" s="244"/>
      <c r="J1037" s="245"/>
      <c r="K1037" s="244"/>
      <c r="L1037" s="244"/>
      <c r="M1037" s="244"/>
      <c r="N1037" s="244"/>
      <c r="O1037" s="244"/>
      <c r="P1037" s="244"/>
      <c r="Q1037" s="244"/>
      <c r="R1037" s="244"/>
      <c r="S1037" s="244"/>
      <c r="T1037" s="246"/>
      <c r="U1037" s="246"/>
      <c r="V1037" s="244"/>
      <c r="W1037" s="247"/>
      <c r="X1037" s="248"/>
      <c r="Y1037" s="244"/>
      <c r="Z1037" s="244"/>
      <c r="AA1037" s="244"/>
      <c r="AB1037" s="244"/>
      <c r="AC1037" s="249"/>
      <c r="AD1037" s="249"/>
      <c r="AE1037" s="244"/>
      <c r="AF1037" s="244"/>
      <c r="AG1037" s="244"/>
      <c r="AH1037" s="244"/>
      <c r="AI1037" s="244"/>
      <c r="AJ1037" s="244"/>
      <c r="AK1037" s="250"/>
      <c r="AL1037" s="244"/>
      <c r="AM1037" s="244"/>
      <c r="AN1037" s="244"/>
      <c r="AO1037" s="251"/>
      <c r="AP1037" s="244"/>
      <c r="AQ1037" s="244"/>
      <c r="AR1037" s="244"/>
      <c r="AS1037" s="244"/>
      <c r="AT1037" s="252"/>
      <c r="AU1037" s="244"/>
      <c r="AV1037" s="244"/>
      <c r="AW1037" s="244"/>
      <c r="AX1037" s="25"/>
      <c r="AY1037" s="244"/>
      <c r="AZ1037" s="244"/>
      <c r="BA1037" s="244"/>
      <c r="BB1037" s="244"/>
      <c r="BC1037" s="244"/>
      <c r="BD1037" s="244"/>
      <c r="BE1037" s="244"/>
      <c r="BF1037" s="244"/>
      <c r="BG1037" s="244"/>
      <c r="BH1037" s="244"/>
      <c r="BI1037" s="244"/>
      <c r="BJ1037" s="242"/>
      <c r="BK1037" s="242"/>
      <c r="BL1037" s="244"/>
      <c r="BM1037" s="244"/>
      <c r="BN1037" s="244"/>
      <c r="BO1037" s="244"/>
      <c r="BP1037" s="244"/>
      <c r="BQ1037" s="244"/>
      <c r="BR1037" s="244"/>
      <c r="BS1037" s="244"/>
      <c r="BT1037" s="244"/>
      <c r="BU1037" s="242"/>
      <c r="BV1037" s="244"/>
    </row>
    <row r="1038" customFormat="false" ht="13.8" hidden="false" customHeight="false" outlineLevel="0" collapsed="false">
      <c r="A1038" s="241"/>
      <c r="B1038" s="242"/>
      <c r="C1038" s="242"/>
      <c r="D1038" s="242"/>
      <c r="E1038" s="242"/>
      <c r="F1038" s="242"/>
      <c r="G1038" s="244"/>
      <c r="H1038" s="244"/>
      <c r="I1038" s="244"/>
      <c r="J1038" s="245"/>
      <c r="K1038" s="244"/>
      <c r="L1038" s="244"/>
      <c r="M1038" s="244"/>
      <c r="N1038" s="244"/>
      <c r="O1038" s="244"/>
      <c r="P1038" s="244"/>
      <c r="Q1038" s="244"/>
      <c r="R1038" s="244"/>
      <c r="S1038" s="244"/>
      <c r="T1038" s="246"/>
      <c r="U1038" s="246"/>
      <c r="V1038" s="244"/>
      <c r="W1038" s="247"/>
      <c r="X1038" s="248"/>
      <c r="Y1038" s="244"/>
      <c r="Z1038" s="244"/>
      <c r="AA1038" s="244"/>
      <c r="AB1038" s="244"/>
      <c r="AC1038" s="249"/>
      <c r="AD1038" s="249"/>
      <c r="AE1038" s="244"/>
      <c r="AF1038" s="244"/>
      <c r="AG1038" s="244"/>
      <c r="AH1038" s="244"/>
      <c r="AI1038" s="244"/>
      <c r="AJ1038" s="244"/>
      <c r="AK1038" s="250"/>
      <c r="AL1038" s="244"/>
      <c r="AM1038" s="244"/>
      <c r="AN1038" s="244"/>
      <c r="AO1038" s="251"/>
      <c r="AP1038" s="244"/>
      <c r="AQ1038" s="244"/>
      <c r="AR1038" s="244"/>
      <c r="AS1038" s="244"/>
      <c r="AT1038" s="252"/>
      <c r="AU1038" s="244"/>
      <c r="AV1038" s="244"/>
      <c r="AW1038" s="244"/>
      <c r="AX1038" s="25"/>
      <c r="AY1038" s="244"/>
      <c r="AZ1038" s="244"/>
      <c r="BA1038" s="244"/>
      <c r="BB1038" s="244"/>
      <c r="BC1038" s="244"/>
      <c r="BD1038" s="244"/>
      <c r="BE1038" s="244"/>
      <c r="BF1038" s="244"/>
      <c r="BG1038" s="244"/>
      <c r="BH1038" s="244"/>
      <c r="BI1038" s="244"/>
      <c r="BJ1038" s="242"/>
      <c r="BK1038" s="242"/>
      <c r="BL1038" s="244"/>
      <c r="BM1038" s="244"/>
      <c r="BN1038" s="244"/>
      <c r="BO1038" s="244"/>
      <c r="BP1038" s="244"/>
      <c r="BQ1038" s="244"/>
      <c r="BR1038" s="244"/>
      <c r="BS1038" s="244"/>
      <c r="BT1038" s="244"/>
      <c r="BU1038" s="242"/>
      <c r="BV1038" s="244"/>
    </row>
    <row r="1039" customFormat="false" ht="13.8" hidden="false" customHeight="false" outlineLevel="0" collapsed="false">
      <c r="A1039" s="241"/>
      <c r="B1039" s="242"/>
      <c r="C1039" s="242"/>
      <c r="D1039" s="242"/>
      <c r="E1039" s="242"/>
      <c r="F1039" s="242"/>
      <c r="G1039" s="244"/>
      <c r="H1039" s="244"/>
      <c r="I1039" s="244"/>
      <c r="J1039" s="245"/>
      <c r="K1039" s="244"/>
      <c r="L1039" s="244"/>
      <c r="M1039" s="244"/>
      <c r="N1039" s="244"/>
      <c r="O1039" s="244"/>
      <c r="P1039" s="244"/>
      <c r="Q1039" s="244"/>
      <c r="R1039" s="244"/>
      <c r="S1039" s="244"/>
      <c r="T1039" s="246"/>
      <c r="U1039" s="246"/>
      <c r="V1039" s="244"/>
      <c r="W1039" s="247"/>
      <c r="X1039" s="248"/>
      <c r="Y1039" s="244"/>
      <c r="Z1039" s="244"/>
      <c r="AA1039" s="244"/>
      <c r="AB1039" s="244"/>
      <c r="AC1039" s="249"/>
      <c r="AD1039" s="249"/>
      <c r="AE1039" s="244"/>
      <c r="AF1039" s="244"/>
      <c r="AG1039" s="244"/>
      <c r="AH1039" s="244"/>
      <c r="AI1039" s="244"/>
      <c r="AJ1039" s="244"/>
      <c r="AK1039" s="250"/>
      <c r="AL1039" s="244"/>
      <c r="AM1039" s="244"/>
      <c r="AN1039" s="244"/>
      <c r="AO1039" s="251"/>
      <c r="AP1039" s="244"/>
      <c r="AQ1039" s="244"/>
      <c r="AR1039" s="244"/>
      <c r="AS1039" s="244"/>
      <c r="AT1039" s="252"/>
      <c r="AU1039" s="244"/>
      <c r="AV1039" s="244"/>
      <c r="AW1039" s="244"/>
      <c r="AX1039" s="25"/>
      <c r="AY1039" s="244"/>
      <c r="AZ1039" s="244"/>
      <c r="BA1039" s="244"/>
      <c r="BB1039" s="244"/>
      <c r="BC1039" s="244"/>
      <c r="BD1039" s="244"/>
      <c r="BE1039" s="244"/>
      <c r="BF1039" s="244"/>
      <c r="BG1039" s="244"/>
      <c r="BH1039" s="244"/>
      <c r="BI1039" s="244"/>
      <c r="BJ1039" s="242"/>
      <c r="BK1039" s="242"/>
      <c r="BL1039" s="244"/>
      <c r="BM1039" s="244"/>
      <c r="BN1039" s="244"/>
      <c r="BO1039" s="244"/>
      <c r="BP1039" s="244"/>
      <c r="BQ1039" s="244"/>
      <c r="BR1039" s="244"/>
      <c r="BS1039" s="244"/>
      <c r="BT1039" s="244"/>
      <c r="BU1039" s="242"/>
      <c r="BV1039" s="244"/>
    </row>
    <row r="1040" customFormat="false" ht="13.8" hidden="false" customHeight="false" outlineLevel="0" collapsed="false">
      <c r="A1040" s="241"/>
      <c r="B1040" s="242"/>
      <c r="C1040" s="242"/>
      <c r="D1040" s="242"/>
      <c r="E1040" s="242"/>
      <c r="F1040" s="242"/>
      <c r="G1040" s="244"/>
      <c r="H1040" s="244"/>
      <c r="I1040" s="244"/>
      <c r="J1040" s="245"/>
      <c r="K1040" s="244"/>
      <c r="L1040" s="244"/>
      <c r="M1040" s="244"/>
      <c r="N1040" s="244"/>
      <c r="O1040" s="244"/>
      <c r="P1040" s="244"/>
      <c r="Q1040" s="244"/>
      <c r="R1040" s="244"/>
      <c r="S1040" s="244"/>
      <c r="T1040" s="246"/>
      <c r="U1040" s="246"/>
      <c r="V1040" s="244"/>
      <c r="W1040" s="247"/>
      <c r="X1040" s="248"/>
      <c r="Y1040" s="244"/>
      <c r="Z1040" s="244"/>
      <c r="AA1040" s="244"/>
      <c r="AB1040" s="244"/>
      <c r="AC1040" s="249"/>
      <c r="AD1040" s="249"/>
      <c r="AE1040" s="244"/>
      <c r="AF1040" s="244"/>
      <c r="AG1040" s="244"/>
      <c r="AH1040" s="244"/>
      <c r="AI1040" s="244"/>
      <c r="AJ1040" s="244"/>
      <c r="AK1040" s="250"/>
      <c r="AL1040" s="244"/>
      <c r="AM1040" s="244"/>
      <c r="AN1040" s="244"/>
      <c r="AO1040" s="251"/>
      <c r="AP1040" s="244"/>
      <c r="AQ1040" s="244"/>
      <c r="AR1040" s="244"/>
      <c r="AS1040" s="244"/>
      <c r="AT1040" s="252"/>
      <c r="AU1040" s="244"/>
      <c r="AV1040" s="244"/>
      <c r="AW1040" s="244"/>
      <c r="AX1040" s="25"/>
      <c r="AY1040" s="244"/>
      <c r="AZ1040" s="244"/>
      <c r="BA1040" s="244"/>
      <c r="BB1040" s="244"/>
      <c r="BC1040" s="244"/>
      <c r="BD1040" s="244"/>
      <c r="BE1040" s="244"/>
      <c r="BF1040" s="244"/>
      <c r="BG1040" s="244"/>
      <c r="BH1040" s="244"/>
      <c r="BI1040" s="244"/>
      <c r="BJ1040" s="242"/>
      <c r="BK1040" s="242"/>
      <c r="BL1040" s="244"/>
      <c r="BM1040" s="244"/>
      <c r="BN1040" s="244"/>
      <c r="BO1040" s="244"/>
      <c r="BP1040" s="244"/>
      <c r="BQ1040" s="244"/>
      <c r="BR1040" s="244"/>
      <c r="BS1040" s="244"/>
      <c r="BT1040" s="244"/>
      <c r="BU1040" s="242"/>
      <c r="BV1040" s="244"/>
    </row>
    <row r="1041" customFormat="false" ht="13.8" hidden="false" customHeight="false" outlineLevel="0" collapsed="false">
      <c r="A1041" s="241"/>
      <c r="B1041" s="242"/>
      <c r="C1041" s="242"/>
      <c r="D1041" s="242"/>
      <c r="E1041" s="242"/>
      <c r="F1041" s="242"/>
      <c r="G1041" s="244"/>
      <c r="H1041" s="244"/>
      <c r="I1041" s="244"/>
      <c r="J1041" s="245"/>
      <c r="K1041" s="244"/>
      <c r="L1041" s="244"/>
      <c r="M1041" s="244"/>
      <c r="N1041" s="244"/>
      <c r="O1041" s="244"/>
      <c r="P1041" s="244"/>
      <c r="Q1041" s="244"/>
      <c r="R1041" s="244"/>
      <c r="S1041" s="244"/>
      <c r="T1041" s="246"/>
      <c r="U1041" s="246"/>
      <c r="V1041" s="244"/>
      <c r="W1041" s="247"/>
      <c r="X1041" s="248"/>
      <c r="Y1041" s="244"/>
      <c r="Z1041" s="244"/>
      <c r="AA1041" s="244"/>
      <c r="AB1041" s="244"/>
      <c r="AC1041" s="249"/>
      <c r="AD1041" s="249"/>
      <c r="AE1041" s="244"/>
      <c r="AF1041" s="244"/>
      <c r="AG1041" s="244"/>
      <c r="AH1041" s="244"/>
      <c r="AI1041" s="244"/>
      <c r="AJ1041" s="244"/>
      <c r="AK1041" s="250"/>
      <c r="AL1041" s="244"/>
      <c r="AM1041" s="244"/>
      <c r="AN1041" s="244"/>
      <c r="AO1041" s="251"/>
      <c r="AP1041" s="244"/>
      <c r="AQ1041" s="244"/>
      <c r="AR1041" s="244"/>
      <c r="AS1041" s="244"/>
      <c r="AT1041" s="252"/>
      <c r="AU1041" s="244"/>
      <c r="AV1041" s="244"/>
      <c r="AW1041" s="244"/>
      <c r="AX1041" s="25"/>
      <c r="AY1041" s="244"/>
      <c r="AZ1041" s="244"/>
      <c r="BA1041" s="244"/>
      <c r="BB1041" s="244"/>
      <c r="BC1041" s="244"/>
      <c r="BD1041" s="244"/>
      <c r="BE1041" s="244"/>
      <c r="BF1041" s="244"/>
      <c r="BG1041" s="244"/>
      <c r="BH1041" s="244"/>
      <c r="BI1041" s="244"/>
      <c r="BJ1041" s="242"/>
      <c r="BK1041" s="242"/>
      <c r="BL1041" s="244"/>
      <c r="BM1041" s="244"/>
      <c r="BN1041" s="244"/>
      <c r="BO1041" s="244"/>
      <c r="BP1041" s="244"/>
      <c r="BQ1041" s="244"/>
      <c r="BR1041" s="244"/>
      <c r="BS1041" s="244"/>
      <c r="BT1041" s="244"/>
      <c r="BU1041" s="242"/>
      <c r="BV1041" s="244"/>
    </row>
    <row r="1042" customFormat="false" ht="13.8" hidden="false" customHeight="false" outlineLevel="0" collapsed="false">
      <c r="A1042" s="241"/>
      <c r="B1042" s="242"/>
      <c r="C1042" s="242"/>
      <c r="D1042" s="242"/>
      <c r="E1042" s="242"/>
      <c r="F1042" s="242"/>
      <c r="G1042" s="244"/>
      <c r="H1042" s="244"/>
      <c r="I1042" s="244"/>
      <c r="J1042" s="245"/>
      <c r="K1042" s="244"/>
      <c r="L1042" s="244"/>
      <c r="M1042" s="244"/>
      <c r="N1042" s="244"/>
      <c r="O1042" s="244"/>
      <c r="P1042" s="244"/>
      <c r="Q1042" s="244"/>
      <c r="R1042" s="244"/>
      <c r="S1042" s="244"/>
      <c r="T1042" s="246"/>
      <c r="U1042" s="246"/>
      <c r="V1042" s="244"/>
      <c r="W1042" s="247"/>
      <c r="X1042" s="248"/>
      <c r="Y1042" s="244"/>
      <c r="Z1042" s="244"/>
      <c r="AA1042" s="244"/>
      <c r="AB1042" s="244"/>
      <c r="AC1042" s="249"/>
      <c r="AD1042" s="249"/>
      <c r="AE1042" s="244"/>
      <c r="AF1042" s="244"/>
      <c r="AG1042" s="244"/>
      <c r="AH1042" s="244"/>
      <c r="AI1042" s="244"/>
      <c r="AJ1042" s="244"/>
      <c r="AK1042" s="250"/>
      <c r="AL1042" s="244"/>
      <c r="AM1042" s="244"/>
      <c r="AN1042" s="244"/>
      <c r="AO1042" s="251"/>
      <c r="AP1042" s="244"/>
      <c r="AQ1042" s="244"/>
      <c r="AR1042" s="244"/>
      <c r="AS1042" s="244"/>
      <c r="AT1042" s="252"/>
      <c r="AU1042" s="244"/>
      <c r="AV1042" s="244"/>
      <c r="AW1042" s="244"/>
      <c r="AX1042" s="25"/>
      <c r="AY1042" s="244"/>
      <c r="AZ1042" s="244"/>
      <c r="BA1042" s="244"/>
      <c r="BB1042" s="244"/>
      <c r="BC1042" s="244"/>
      <c r="BD1042" s="244"/>
      <c r="BE1042" s="244"/>
      <c r="BF1042" s="244"/>
      <c r="BG1042" s="244"/>
      <c r="BH1042" s="244"/>
      <c r="BI1042" s="244"/>
      <c r="BJ1042" s="242"/>
      <c r="BK1042" s="242"/>
      <c r="BL1042" s="244"/>
      <c r="BM1042" s="244"/>
      <c r="BN1042" s="244"/>
      <c r="BO1042" s="244"/>
      <c r="BP1042" s="244"/>
      <c r="BQ1042" s="244"/>
      <c r="BR1042" s="244"/>
      <c r="BS1042" s="244"/>
      <c r="BT1042" s="244"/>
      <c r="BU1042" s="242"/>
      <c r="BV1042" s="244"/>
    </row>
    <row r="1043" customFormat="false" ht="13.8" hidden="false" customHeight="false" outlineLevel="0" collapsed="false">
      <c r="A1043" s="241"/>
      <c r="B1043" s="242"/>
      <c r="C1043" s="242"/>
      <c r="D1043" s="242"/>
      <c r="E1043" s="242"/>
      <c r="F1043" s="242"/>
      <c r="G1043" s="244"/>
      <c r="H1043" s="244"/>
      <c r="I1043" s="244"/>
      <c r="J1043" s="245"/>
      <c r="K1043" s="244"/>
      <c r="L1043" s="244"/>
      <c r="M1043" s="244"/>
      <c r="N1043" s="244"/>
      <c r="O1043" s="244"/>
      <c r="P1043" s="244"/>
      <c r="Q1043" s="244"/>
      <c r="R1043" s="244"/>
      <c r="S1043" s="244"/>
      <c r="T1043" s="246"/>
      <c r="U1043" s="246"/>
      <c r="V1043" s="244"/>
      <c r="W1043" s="247"/>
      <c r="X1043" s="248"/>
      <c r="Y1043" s="244"/>
      <c r="Z1043" s="244"/>
      <c r="AA1043" s="244"/>
      <c r="AB1043" s="244"/>
      <c r="AC1043" s="249"/>
      <c r="AD1043" s="249"/>
      <c r="AE1043" s="244"/>
      <c r="AF1043" s="244"/>
      <c r="AG1043" s="244"/>
      <c r="AH1043" s="244"/>
      <c r="AI1043" s="244"/>
      <c r="AJ1043" s="244"/>
      <c r="AK1043" s="250"/>
      <c r="AL1043" s="244"/>
      <c r="AM1043" s="244"/>
      <c r="AN1043" s="244"/>
      <c r="AO1043" s="251"/>
      <c r="AP1043" s="244"/>
      <c r="AQ1043" s="244"/>
      <c r="AR1043" s="244"/>
      <c r="AS1043" s="244"/>
      <c r="AT1043" s="252"/>
      <c r="AU1043" s="244"/>
      <c r="AV1043" s="244"/>
      <c r="AW1043" s="244"/>
      <c r="AX1043" s="25"/>
      <c r="AY1043" s="244"/>
      <c r="AZ1043" s="244"/>
      <c r="BA1043" s="244"/>
      <c r="BB1043" s="244"/>
      <c r="BC1043" s="244"/>
      <c r="BD1043" s="244"/>
      <c r="BE1043" s="244"/>
      <c r="BF1043" s="244"/>
      <c r="BG1043" s="244"/>
      <c r="BH1043" s="244"/>
      <c r="BI1043" s="244"/>
      <c r="BJ1043" s="242"/>
      <c r="BK1043" s="242"/>
      <c r="BL1043" s="244"/>
      <c r="BM1043" s="244"/>
      <c r="BN1043" s="244"/>
      <c r="BO1043" s="244"/>
      <c r="BP1043" s="244"/>
      <c r="BQ1043" s="244"/>
      <c r="BR1043" s="244"/>
      <c r="BS1043" s="244"/>
      <c r="BT1043" s="244"/>
      <c r="BU1043" s="242"/>
      <c r="BV1043" s="244"/>
    </row>
    <row r="1044" customFormat="false" ht="15.75" hidden="false" customHeight="true" outlineLevel="0" collapsed="false">
      <c r="A1044" s="241"/>
      <c r="B1044" s="242"/>
      <c r="C1044" s="242"/>
      <c r="D1044" s="242"/>
      <c r="E1044" s="242"/>
      <c r="F1044" s="242"/>
      <c r="G1044" s="244"/>
      <c r="H1044" s="244"/>
      <c r="I1044" s="244"/>
      <c r="J1044" s="245"/>
      <c r="K1044" s="244"/>
      <c r="L1044" s="244"/>
      <c r="M1044" s="244"/>
      <c r="N1044" s="244"/>
      <c r="O1044" s="244"/>
      <c r="P1044" s="244"/>
      <c r="Q1044" s="244"/>
      <c r="R1044" s="244"/>
      <c r="S1044" s="244"/>
      <c r="T1044" s="246"/>
      <c r="U1044" s="246"/>
      <c r="V1044" s="244"/>
      <c r="W1044" s="247"/>
      <c r="X1044" s="248"/>
      <c r="Y1044" s="244"/>
      <c r="Z1044" s="244"/>
      <c r="AA1044" s="244"/>
      <c r="AB1044" s="244"/>
      <c r="AC1044" s="249"/>
      <c r="AD1044" s="249"/>
      <c r="AE1044" s="244"/>
      <c r="AF1044" s="244"/>
      <c r="AG1044" s="244"/>
      <c r="AH1044" s="244"/>
      <c r="AI1044" s="244"/>
      <c r="AJ1044" s="244"/>
      <c r="AK1044" s="250"/>
      <c r="AL1044" s="244"/>
      <c r="AM1044" s="244"/>
      <c r="AN1044" s="244"/>
      <c r="AO1044" s="251"/>
      <c r="AP1044" s="244"/>
      <c r="AQ1044" s="244"/>
      <c r="AR1044" s="244"/>
      <c r="AS1044" s="244"/>
      <c r="AT1044" s="252"/>
      <c r="AU1044" s="244"/>
      <c r="AV1044" s="244"/>
      <c r="AW1044" s="244"/>
      <c r="AX1044" s="25"/>
      <c r="AY1044" s="244"/>
      <c r="AZ1044" s="244"/>
      <c r="BA1044" s="244"/>
      <c r="BB1044" s="244"/>
      <c r="BC1044" s="244"/>
      <c r="BD1044" s="244"/>
      <c r="BE1044" s="244"/>
      <c r="BF1044" s="244"/>
      <c r="BG1044" s="244"/>
      <c r="BH1044" s="244"/>
      <c r="BI1044" s="244"/>
      <c r="BJ1044" s="242"/>
      <c r="BK1044" s="242"/>
      <c r="BL1044" s="244"/>
      <c r="BM1044" s="244"/>
      <c r="BN1044" s="244"/>
      <c r="BO1044" s="244"/>
      <c r="BP1044" s="244"/>
      <c r="BQ1044" s="244"/>
      <c r="BR1044" s="244"/>
      <c r="BS1044" s="244"/>
      <c r="BT1044" s="244"/>
      <c r="BU1044" s="242"/>
      <c r="BV1044" s="244"/>
    </row>
    <row r="1045" customFormat="false" ht="15.75" hidden="false" customHeight="true" outlineLevel="0" collapsed="false">
      <c r="A1045" s="241"/>
      <c r="B1045" s="242"/>
      <c r="C1045" s="242"/>
      <c r="D1045" s="242"/>
      <c r="E1045" s="242"/>
      <c r="F1045" s="242"/>
      <c r="G1045" s="244"/>
      <c r="H1045" s="244"/>
      <c r="I1045" s="244"/>
      <c r="J1045" s="245"/>
      <c r="K1045" s="244"/>
      <c r="L1045" s="244"/>
      <c r="M1045" s="244"/>
      <c r="N1045" s="244"/>
      <c r="O1045" s="244"/>
      <c r="P1045" s="244"/>
      <c r="Q1045" s="244"/>
      <c r="R1045" s="244"/>
      <c r="S1045" s="244"/>
      <c r="T1045" s="246"/>
      <c r="U1045" s="246"/>
      <c r="V1045" s="244"/>
      <c r="W1045" s="247"/>
      <c r="X1045" s="248"/>
      <c r="Y1045" s="244"/>
      <c r="Z1045" s="244"/>
      <c r="AA1045" s="244"/>
      <c r="AB1045" s="244"/>
      <c r="AC1045" s="249"/>
      <c r="AD1045" s="249"/>
      <c r="AE1045" s="244"/>
      <c r="AF1045" s="244"/>
      <c r="AG1045" s="244"/>
      <c r="AH1045" s="244"/>
      <c r="AI1045" s="244"/>
      <c r="AJ1045" s="244"/>
      <c r="AK1045" s="250"/>
      <c r="AL1045" s="244"/>
      <c r="AM1045" s="244"/>
      <c r="AN1045" s="244"/>
      <c r="AO1045" s="251"/>
      <c r="AP1045" s="244"/>
      <c r="AQ1045" s="244"/>
      <c r="AR1045" s="244"/>
      <c r="AS1045" s="244"/>
      <c r="AT1045" s="252"/>
      <c r="AU1045" s="244"/>
      <c r="AV1045" s="244"/>
      <c r="AW1045" s="244"/>
      <c r="AX1045" s="25"/>
      <c r="AY1045" s="244"/>
      <c r="AZ1045" s="244"/>
      <c r="BA1045" s="244"/>
      <c r="BB1045" s="244"/>
      <c r="BC1045" s="244"/>
      <c r="BD1045" s="244"/>
      <c r="BE1045" s="244"/>
      <c r="BF1045" s="244"/>
      <c r="BG1045" s="244"/>
      <c r="BH1045" s="244"/>
      <c r="BI1045" s="244"/>
      <c r="BJ1045" s="242"/>
      <c r="BK1045" s="242"/>
      <c r="BL1045" s="244"/>
      <c r="BM1045" s="244"/>
      <c r="BN1045" s="244"/>
      <c r="BO1045" s="244"/>
      <c r="BP1045" s="244"/>
      <c r="BQ1045" s="244"/>
      <c r="BR1045" s="244"/>
      <c r="BS1045" s="244"/>
      <c r="BT1045" s="244"/>
      <c r="BU1045" s="242"/>
      <c r="BV1045" s="244"/>
    </row>
    <row r="1046" customFormat="false" ht="15.75" hidden="false" customHeight="true" outlineLevel="0" collapsed="false">
      <c r="A1046" s="241"/>
      <c r="B1046" s="242"/>
      <c r="C1046" s="242"/>
      <c r="D1046" s="242"/>
      <c r="E1046" s="242"/>
      <c r="F1046" s="242"/>
      <c r="G1046" s="244"/>
      <c r="H1046" s="244"/>
      <c r="I1046" s="244"/>
      <c r="J1046" s="245"/>
      <c r="K1046" s="244"/>
      <c r="L1046" s="244"/>
      <c r="M1046" s="244"/>
      <c r="N1046" s="244"/>
      <c r="O1046" s="244"/>
      <c r="P1046" s="244"/>
      <c r="Q1046" s="244"/>
      <c r="R1046" s="244"/>
      <c r="S1046" s="244"/>
      <c r="T1046" s="246"/>
      <c r="U1046" s="246"/>
      <c r="V1046" s="244"/>
      <c r="W1046" s="247"/>
      <c r="X1046" s="248"/>
      <c r="Y1046" s="244"/>
      <c r="Z1046" s="244"/>
      <c r="AA1046" s="244"/>
      <c r="AB1046" s="244"/>
      <c r="AC1046" s="249"/>
      <c r="AD1046" s="249"/>
      <c r="AE1046" s="244"/>
      <c r="AF1046" s="244"/>
      <c r="AG1046" s="244"/>
      <c r="AH1046" s="244"/>
      <c r="AI1046" s="244"/>
      <c r="AJ1046" s="244"/>
      <c r="AK1046" s="250"/>
      <c r="AL1046" s="244"/>
      <c r="AM1046" s="244"/>
      <c r="AN1046" s="244"/>
      <c r="AO1046" s="251"/>
      <c r="AP1046" s="244"/>
      <c r="AQ1046" s="244"/>
      <c r="AR1046" s="244"/>
      <c r="AS1046" s="244"/>
      <c r="AT1046" s="252"/>
      <c r="AU1046" s="244"/>
      <c r="AV1046" s="244"/>
      <c r="AW1046" s="244"/>
      <c r="AX1046" s="25"/>
      <c r="AY1046" s="244"/>
      <c r="AZ1046" s="244"/>
      <c r="BA1046" s="244"/>
      <c r="BB1046" s="244"/>
      <c r="BC1046" s="244"/>
      <c r="BD1046" s="244"/>
      <c r="BE1046" s="244"/>
      <c r="BF1046" s="244"/>
      <c r="BG1046" s="244"/>
      <c r="BH1046" s="244"/>
      <c r="BI1046" s="244"/>
      <c r="BJ1046" s="242"/>
      <c r="BK1046" s="242"/>
      <c r="BL1046" s="244"/>
      <c r="BM1046" s="244"/>
      <c r="BN1046" s="244"/>
      <c r="BO1046" s="244"/>
      <c r="BP1046" s="244"/>
      <c r="BQ1046" s="244"/>
      <c r="BR1046" s="244"/>
      <c r="BS1046" s="244"/>
      <c r="BT1046" s="244"/>
      <c r="BU1046" s="242"/>
      <c r="BV1046" s="244"/>
    </row>
    <row r="1047" customFormat="false" ht="15.75" hidden="false" customHeight="true" outlineLevel="0" collapsed="false">
      <c r="A1047" s="241"/>
      <c r="B1047" s="242"/>
      <c r="C1047" s="242"/>
      <c r="D1047" s="242"/>
      <c r="E1047" s="242"/>
      <c r="F1047" s="242"/>
      <c r="G1047" s="244"/>
      <c r="H1047" s="244"/>
      <c r="I1047" s="244"/>
      <c r="J1047" s="245"/>
      <c r="K1047" s="244"/>
      <c r="L1047" s="244"/>
      <c r="M1047" s="244"/>
      <c r="N1047" s="244"/>
      <c r="O1047" s="244"/>
      <c r="P1047" s="244"/>
      <c r="Q1047" s="244"/>
      <c r="R1047" s="244"/>
      <c r="S1047" s="244"/>
      <c r="T1047" s="246"/>
      <c r="U1047" s="246"/>
      <c r="V1047" s="244"/>
      <c r="W1047" s="247"/>
      <c r="X1047" s="248"/>
      <c r="Y1047" s="244"/>
      <c r="Z1047" s="244"/>
      <c r="AA1047" s="244"/>
      <c r="AB1047" s="244"/>
      <c r="AC1047" s="249"/>
      <c r="AD1047" s="249"/>
      <c r="AE1047" s="244"/>
      <c r="AF1047" s="244"/>
      <c r="AG1047" s="244"/>
      <c r="AH1047" s="244"/>
      <c r="AI1047" s="244"/>
      <c r="AJ1047" s="244"/>
      <c r="AK1047" s="250"/>
      <c r="AL1047" s="244"/>
      <c r="AM1047" s="244"/>
      <c r="AN1047" s="244"/>
      <c r="AO1047" s="251"/>
      <c r="AP1047" s="244"/>
      <c r="AQ1047" s="244"/>
      <c r="AR1047" s="244"/>
      <c r="AS1047" s="244"/>
      <c r="AT1047" s="252"/>
      <c r="AU1047" s="244"/>
      <c r="AV1047" s="244"/>
      <c r="AW1047" s="244"/>
      <c r="AX1047" s="25"/>
      <c r="AY1047" s="244"/>
      <c r="AZ1047" s="244"/>
      <c r="BA1047" s="244"/>
      <c r="BB1047" s="244"/>
      <c r="BC1047" s="244"/>
      <c r="BD1047" s="244"/>
      <c r="BE1047" s="244"/>
      <c r="BF1047" s="244"/>
      <c r="BG1047" s="244"/>
      <c r="BH1047" s="244"/>
      <c r="BI1047" s="244"/>
      <c r="BJ1047" s="242"/>
      <c r="BK1047" s="242"/>
      <c r="BL1047" s="244"/>
      <c r="BM1047" s="244"/>
      <c r="BN1047" s="244"/>
      <c r="BO1047" s="244"/>
      <c r="BP1047" s="244"/>
      <c r="BQ1047" s="244"/>
      <c r="BR1047" s="244"/>
      <c r="BS1047" s="244"/>
      <c r="BT1047" s="244"/>
      <c r="BU1047" s="242"/>
      <c r="BV1047" s="244"/>
    </row>
    <row r="1048" customFormat="false" ht="15.75" hidden="false" customHeight="true" outlineLevel="0" collapsed="false">
      <c r="A1048" s="241"/>
      <c r="B1048" s="242"/>
      <c r="C1048" s="242"/>
      <c r="D1048" s="242"/>
      <c r="E1048" s="242"/>
      <c r="F1048" s="242"/>
      <c r="G1048" s="244"/>
      <c r="H1048" s="244"/>
      <c r="I1048" s="244"/>
      <c r="J1048" s="245"/>
      <c r="K1048" s="244"/>
      <c r="L1048" s="244"/>
      <c r="M1048" s="244"/>
      <c r="N1048" s="244"/>
      <c r="O1048" s="244"/>
      <c r="P1048" s="244"/>
      <c r="Q1048" s="244"/>
      <c r="R1048" s="244"/>
      <c r="S1048" s="244"/>
      <c r="T1048" s="246"/>
      <c r="U1048" s="246"/>
      <c r="V1048" s="244"/>
      <c r="W1048" s="247"/>
      <c r="X1048" s="248"/>
      <c r="Y1048" s="244"/>
      <c r="Z1048" s="244"/>
      <c r="AA1048" s="244"/>
      <c r="AB1048" s="244"/>
      <c r="AC1048" s="249"/>
      <c r="AD1048" s="249"/>
      <c r="AE1048" s="244"/>
      <c r="AF1048" s="244"/>
      <c r="AG1048" s="244"/>
      <c r="AH1048" s="244"/>
      <c r="AI1048" s="244"/>
      <c r="AJ1048" s="244"/>
      <c r="AK1048" s="250"/>
      <c r="AL1048" s="244"/>
      <c r="AM1048" s="244"/>
      <c r="AN1048" s="244"/>
      <c r="AO1048" s="251"/>
      <c r="AP1048" s="244"/>
      <c r="AQ1048" s="244"/>
      <c r="AR1048" s="244"/>
      <c r="AS1048" s="244"/>
      <c r="AT1048" s="252"/>
      <c r="AU1048" s="244"/>
      <c r="AV1048" s="244"/>
      <c r="AW1048" s="244"/>
      <c r="AX1048" s="25"/>
      <c r="AY1048" s="244"/>
      <c r="AZ1048" s="244"/>
      <c r="BA1048" s="244"/>
      <c r="BB1048" s="244"/>
      <c r="BC1048" s="244"/>
      <c r="BD1048" s="244"/>
      <c r="BE1048" s="244"/>
      <c r="BF1048" s="244"/>
      <c r="BG1048" s="244"/>
      <c r="BH1048" s="244"/>
      <c r="BI1048" s="244"/>
      <c r="BJ1048" s="242"/>
      <c r="BK1048" s="242"/>
      <c r="BL1048" s="244"/>
      <c r="BM1048" s="244"/>
      <c r="BN1048" s="244"/>
      <c r="BO1048" s="244"/>
      <c r="BP1048" s="244"/>
      <c r="BQ1048" s="244"/>
      <c r="BR1048" s="244"/>
      <c r="BS1048" s="244"/>
      <c r="BT1048" s="244"/>
      <c r="BU1048" s="242"/>
      <c r="BV1048" s="244"/>
    </row>
    <row r="1049" customFormat="false" ht="15.75" hidden="false" customHeight="true" outlineLevel="0" collapsed="false">
      <c r="A1049" s="241"/>
      <c r="B1049" s="242"/>
      <c r="C1049" s="242"/>
      <c r="D1049" s="242"/>
      <c r="E1049" s="242"/>
      <c r="F1049" s="242"/>
      <c r="G1049" s="244"/>
      <c r="H1049" s="244"/>
      <c r="I1049" s="244"/>
      <c r="J1049" s="245"/>
      <c r="K1049" s="244"/>
      <c r="L1049" s="244"/>
      <c r="M1049" s="244"/>
      <c r="N1049" s="244"/>
      <c r="O1049" s="244"/>
      <c r="P1049" s="244"/>
      <c r="Q1049" s="244"/>
      <c r="R1049" s="244"/>
      <c r="S1049" s="244"/>
      <c r="T1049" s="246"/>
      <c r="U1049" s="246"/>
      <c r="V1049" s="244"/>
      <c r="W1049" s="247"/>
      <c r="X1049" s="248"/>
      <c r="Y1049" s="244"/>
      <c r="Z1049" s="244"/>
      <c r="AA1049" s="244"/>
      <c r="AB1049" s="244"/>
      <c r="AC1049" s="249"/>
      <c r="AD1049" s="249"/>
      <c r="AE1049" s="244"/>
      <c r="AF1049" s="244"/>
      <c r="AG1049" s="244"/>
      <c r="AH1049" s="244"/>
      <c r="AI1049" s="244"/>
      <c r="AJ1049" s="244"/>
      <c r="AK1049" s="250"/>
      <c r="AL1049" s="244"/>
      <c r="AM1049" s="244"/>
      <c r="AN1049" s="244"/>
      <c r="AO1049" s="251"/>
      <c r="AP1049" s="244"/>
      <c r="AQ1049" s="244"/>
      <c r="AR1049" s="244"/>
      <c r="AS1049" s="244"/>
      <c r="AT1049" s="252"/>
      <c r="AU1049" s="244"/>
      <c r="AV1049" s="244"/>
      <c r="AW1049" s="244"/>
      <c r="AX1049" s="25"/>
      <c r="AY1049" s="244"/>
      <c r="AZ1049" s="244"/>
      <c r="BA1049" s="244"/>
      <c r="BB1049" s="244"/>
      <c r="BC1049" s="244"/>
      <c r="BD1049" s="244"/>
      <c r="BE1049" s="244"/>
      <c r="BF1049" s="244"/>
      <c r="BG1049" s="244"/>
      <c r="BH1049" s="244"/>
      <c r="BI1049" s="244"/>
      <c r="BJ1049" s="242"/>
      <c r="BK1049" s="242"/>
      <c r="BL1049" s="244"/>
      <c r="BM1049" s="244"/>
      <c r="BN1049" s="244"/>
      <c r="BO1049" s="244"/>
      <c r="BP1049" s="244"/>
      <c r="BQ1049" s="244"/>
      <c r="BR1049" s="244"/>
      <c r="BS1049" s="244"/>
      <c r="BT1049" s="244"/>
      <c r="BU1049" s="242"/>
      <c r="BV1049" s="244"/>
    </row>
  </sheetData>
  <autoFilter ref="A7:BU103"/>
  <mergeCells count="36">
    <mergeCell ref="A1:C1"/>
    <mergeCell ref="E1:I2"/>
    <mergeCell ref="A2:C2"/>
    <mergeCell ref="A3:C3"/>
    <mergeCell ref="E3:I3"/>
    <mergeCell ref="K3:V3"/>
    <mergeCell ref="X3:AJ3"/>
    <mergeCell ref="AL3:AW3"/>
    <mergeCell ref="AY3:BH3"/>
    <mergeCell ref="BJ3:BT3"/>
    <mergeCell ref="BU3:BV3"/>
    <mergeCell ref="A4:C4"/>
    <mergeCell ref="E4:I4"/>
    <mergeCell ref="K4:V4"/>
    <mergeCell ref="X4:AJ4"/>
    <mergeCell ref="AL4:AW4"/>
    <mergeCell ref="AY4:BH4"/>
    <mergeCell ref="BJ4:BT4"/>
    <mergeCell ref="BU4:BV4"/>
    <mergeCell ref="E5:F5"/>
    <mergeCell ref="K5:M5"/>
    <mergeCell ref="O5:R5"/>
    <mergeCell ref="S5:V5"/>
    <mergeCell ref="X5:Y5"/>
    <mergeCell ref="AA5:AB5"/>
    <mergeCell ref="AC5:AF5"/>
    <mergeCell ref="AG5:AJ5"/>
    <mergeCell ref="AL5:AM5"/>
    <mergeCell ref="AP5:AS5"/>
    <mergeCell ref="AT5:AW5"/>
    <mergeCell ref="AY5:AZ5"/>
    <mergeCell ref="BA5:BD5"/>
    <mergeCell ref="BE5:BH5"/>
    <mergeCell ref="BJ5:BL5"/>
    <mergeCell ref="BM5:BP5"/>
    <mergeCell ref="BQ5:BT5"/>
  </mergeCells>
  <hyperlinks>
    <hyperlink ref="E1" r:id="rId2" display="ALIGN (www.align-tool.com) provides an overview of the available living wage and income studies based on the internationally acknowledged Anker methodology."/>
    <hyperlink ref="E8" r:id="rId3" display="Living Wage Reference Value"/>
    <hyperlink ref="K8" r:id="rId4" display="Calculated from GLWC"/>
    <hyperlink ref="X8" r:id="rId5" display="WB Poverty &amp; Equity brief"/>
    <hyperlink ref="AL8" r:id="rId6" display="Our World in Data (from WB 2022)"/>
    <hyperlink ref="AZ8" r:id="rId7" display="GLWC"/>
    <hyperlink ref="BL8" r:id="rId8" display="Wage Indicator"/>
    <hyperlink ref="E9" r:id="rId9" display="Living Income Reference Value"/>
    <hyperlink ref="K9" r:id="rId10" display="GLWC"/>
    <hyperlink ref="X9" r:id="rId11" display="WB Poverty &amp; Equity brief"/>
    <hyperlink ref="AL9" r:id="rId12" display="Our World in Data (from WB 2022)"/>
    <hyperlink ref="BL9" r:id="rId13" display="Wage Indicator"/>
    <hyperlink ref="E10" r:id="rId14" display="Living Wage Benchmark"/>
    <hyperlink ref="K10" r:id="rId15" display="Calculated from GLWC"/>
    <hyperlink ref="X10" r:id="rId16" display="WB Poverty &amp; Equity brief"/>
    <hyperlink ref="AL10" r:id="rId17" display="Our World in Data (from WB 2022)"/>
    <hyperlink ref="AZ10" r:id="rId18" display="GLWC"/>
    <hyperlink ref="BL10" r:id="rId19" display="Wage Indicator"/>
    <hyperlink ref="E11" r:id="rId20" display="Living Wage Benchmark"/>
    <hyperlink ref="K11" r:id="rId21" display="Calculated from GLWC"/>
    <hyperlink ref="X11" r:id="rId22" display="WB Poverty &amp; Equity brief"/>
    <hyperlink ref="AL11" r:id="rId23" display="Our World in Data (from WB 2022)"/>
    <hyperlink ref="AZ11" r:id="rId24" display="GLWC"/>
    <hyperlink ref="BL11" r:id="rId25" display="Wage Indicator"/>
    <hyperlink ref="E12" r:id="rId26" display="Living Wage Benchmark"/>
    <hyperlink ref="K12" r:id="rId27" display="Calculated from GLWC"/>
    <hyperlink ref="AZ12" r:id="rId28" display="GLWC"/>
    <hyperlink ref="BL12" r:id="rId29" display="Calculation from Wage Indicator"/>
    <hyperlink ref="E13" r:id="rId30" display="Living Wage Benchmark"/>
    <hyperlink ref="K13" r:id="rId31" display="Calculated from GLWC"/>
    <hyperlink ref="X13" r:id="rId32" display="WB Poverty &amp; Equity brief"/>
    <hyperlink ref="AL13" r:id="rId33" display="Our World in Data (from WB 2022)"/>
    <hyperlink ref="AZ13" r:id="rId34" display="GLWC"/>
    <hyperlink ref="BL13" r:id="rId35" display="Wage Indicator"/>
    <hyperlink ref="E14" r:id="rId36" display="Living Wage Benchmark"/>
    <hyperlink ref="K14" r:id="rId37" display="Calculated from GLWC"/>
    <hyperlink ref="X14" r:id="rId38" display="WB Poverty &amp; Equity brief"/>
    <hyperlink ref="AL14" r:id="rId39" display="Our World in Data (from WB 2022)"/>
    <hyperlink ref="AZ14" r:id="rId40" display="GLWC"/>
    <hyperlink ref="BL14" r:id="rId41" display="Wage Indicator"/>
    <hyperlink ref="E15" r:id="rId42" display="Living Income Benchmark"/>
    <hyperlink ref="K15" r:id="rId43" display="GLWC Living income estimate"/>
    <hyperlink ref="X15" r:id="rId44" display="WB Poverty &amp; Equity brief"/>
    <hyperlink ref="AL15" r:id="rId45" display="Our World in Data (from WB 2022)"/>
    <hyperlink ref="BL15" r:id="rId46" display="Wage Indicator"/>
    <hyperlink ref="E16" r:id="rId47" display="Living Income Benchmark"/>
    <hyperlink ref="K16" r:id="rId48" display="GLWC Living income estimate"/>
    <hyperlink ref="X16" r:id="rId49" display="WB Poverty &amp; Equity brief"/>
    <hyperlink ref="AL16" r:id="rId50" display="Our World in Data (from WB 2022)"/>
    <hyperlink ref="BL16" r:id="rId51" display="Wage Indicator"/>
    <hyperlink ref="E17" r:id="rId52" display="Living Income Benchmark"/>
    <hyperlink ref="K17" r:id="rId53" display="GLWC Living income estimate"/>
    <hyperlink ref="X17" r:id="rId54" display="WB Poverty &amp; Equity brief"/>
    <hyperlink ref="AL17" r:id="rId55" display="Our World in Data (from WB 2022)"/>
    <hyperlink ref="BL17" r:id="rId56" display="Wage Indicator"/>
    <hyperlink ref="E18" r:id="rId57" display="Living Income Benchmark"/>
    <hyperlink ref="K18" r:id="rId58" display="GLWC Living income estimate"/>
    <hyperlink ref="X18" r:id="rId59" display="WB Poverty &amp; Equity brief"/>
    <hyperlink ref="AL18" r:id="rId60" display="Our World in Data (from WB 2022)"/>
    <hyperlink ref="BL18" r:id="rId61" display="Wage Indicator"/>
    <hyperlink ref="E19" r:id="rId62" display="Living Income Benchmark"/>
    <hyperlink ref="K19" r:id="rId63" display="GLWC Living income estimate"/>
    <hyperlink ref="X19" r:id="rId64" display="WB Poverty &amp; Equity brief"/>
    <hyperlink ref="AL19" r:id="rId65" display="Our World in Data (from WB 2022)"/>
    <hyperlink ref="BL19" r:id="rId66" display="Wage Indicator"/>
    <hyperlink ref="E20" r:id="rId67" display="Living Income Benchmark"/>
    <hyperlink ref="K20" r:id="rId68" display="GLWC Living income estimate"/>
    <hyperlink ref="X20" r:id="rId69" display="WB Poverty &amp; Equity brief"/>
    <hyperlink ref="AL20" r:id="rId70" display="Our World in Data (from WB 2022)"/>
    <hyperlink ref="BL20" r:id="rId71" display="Wage Indicator"/>
    <hyperlink ref="E21" r:id="rId72" display="Living Income Benchmark"/>
    <hyperlink ref="K21" r:id="rId73" display="GLWC Living income estimate"/>
    <hyperlink ref="X21" r:id="rId74" display="WB Poverty &amp; Equity brief"/>
    <hyperlink ref="AL21" r:id="rId75" display="Our World in Data (from WB 2022)"/>
    <hyperlink ref="BL21" r:id="rId76" display="Wage Indicator"/>
    <hyperlink ref="E22" r:id="rId77" display="Living Income Benchmark"/>
    <hyperlink ref="K22" r:id="rId78" display="GLWC Living income estimate"/>
    <hyperlink ref="X22" r:id="rId79" display="WB Poverty &amp; Equity brief"/>
    <hyperlink ref="AL22" r:id="rId80" display="Our World in Data (from WB 2022)"/>
    <hyperlink ref="BL22" r:id="rId81" display="Wage Indicator"/>
    <hyperlink ref="E23" r:id="rId82" display="Living Income Reference Value"/>
    <hyperlink ref="K23" r:id="rId83" display="GLWC"/>
    <hyperlink ref="X23" r:id="rId84" display="WB Poverty &amp; Equity brief"/>
    <hyperlink ref="AL23" r:id="rId85" display="Our World in Data (from WB 2022)"/>
    <hyperlink ref="BL23" r:id="rId86" display="Wage Indicator"/>
    <hyperlink ref="E24" r:id="rId87" display="Living Wage Reference Value"/>
    <hyperlink ref="K24" r:id="rId88" display="GLWC"/>
    <hyperlink ref="AL24" r:id="rId89" location=":~:text=Cambodia%20has%20recently%20redefined%20the,rate)%20per%20person%20per%20day." display="World Bank, 2016"/>
    <hyperlink ref="AZ24" r:id="rId90" display="GLWC"/>
    <hyperlink ref="BL24" r:id="rId91" display="Wage indicator"/>
    <hyperlink ref="E25" r:id="rId92" display="LW &amp; LI Reference Value"/>
    <hyperlink ref="K25" r:id="rId93" display="GLWC"/>
    <hyperlink ref="X25" r:id="rId94" display="Poverty &amp; Equity Brief - World Bank DataBank"/>
    <hyperlink ref="AL25" r:id="rId95" display="Our World in Data (from WB 2022)"/>
    <hyperlink ref="AZ25" r:id="rId96" display="GLWC"/>
    <hyperlink ref="BL25" r:id="rId97" display="Wage Indicator"/>
    <hyperlink ref="E26" r:id="rId98" display="Living Wage Reference Value"/>
    <hyperlink ref="K26" r:id="rId99" display="Calculated from  GLWC"/>
    <hyperlink ref="X26" r:id="rId100" display="Poverty &amp; Equity Brief - World Bank DataBank"/>
    <hyperlink ref="AZ26" r:id="rId101" display="GLWC"/>
    <hyperlink ref="BL26" r:id="rId102" display="Calculation from Wage Indicator"/>
    <hyperlink ref="E27" r:id="rId103" display="Living Wage Reference Value"/>
    <hyperlink ref="K27" r:id="rId104" display="Calculated from  GLWC"/>
    <hyperlink ref="X27" r:id="rId105" display="Poverty &amp; Equity Brief - World Bank DataBank"/>
    <hyperlink ref="AL27" r:id="rId106" display="Our World in Data (from WB 2022)"/>
    <hyperlink ref="AZ27" r:id="rId107" display="GLWC"/>
    <hyperlink ref="BL27" r:id="rId108" display="Wage Indicator"/>
    <hyperlink ref="E28" r:id="rId109" display="Living Wage Benchmark"/>
    <hyperlink ref="K28" r:id="rId110" display="Calculated from  GLWC"/>
    <hyperlink ref="X28" r:id="rId111" display="WB Poverty &amp; Equity brief"/>
    <hyperlink ref="AL28" r:id="rId112" display="Our World in Data (from WB 2022)"/>
    <hyperlink ref="AZ28" r:id="rId113" display="GLWC"/>
    <hyperlink ref="BL28" r:id="rId114" display="Wage Indicator"/>
    <hyperlink ref="E29" r:id="rId115" display="Living Wage Benchmark"/>
    <hyperlink ref="K29" r:id="rId116" display="Calculated from  GLWC"/>
    <hyperlink ref="X29" r:id="rId117" display="WB Poverty &amp; Equity brief"/>
    <hyperlink ref="AL29" r:id="rId118" display="Our World in Data (from WB 2022)"/>
    <hyperlink ref="AZ29" r:id="rId119" display="GLWC"/>
    <hyperlink ref="BL29" r:id="rId120" display="Wage Indicator"/>
    <hyperlink ref="E30" r:id="rId121" display="Living Wage Benchmark"/>
    <hyperlink ref="K30" r:id="rId122" display="Calculated from  GLWC"/>
    <hyperlink ref="X30" r:id="rId123" display="WB Poverty &amp; Equity brief"/>
    <hyperlink ref="AL30" r:id="rId124" display="Our World in Data (from WB 2022)"/>
    <hyperlink ref="AZ30" r:id="rId125" display="GLWC"/>
    <hyperlink ref="E31" r:id="rId126" display="Living Wage Benchmark"/>
    <hyperlink ref="K31" r:id="rId127" display="Calculated from  GLWC"/>
    <hyperlink ref="X31" r:id="rId128" display="WB Poverty &amp; Equity brief"/>
    <hyperlink ref="AL31" r:id="rId129" display="Our World in Data (from WB 2022)"/>
    <hyperlink ref="AZ31" r:id="rId130" display="GLWC"/>
    <hyperlink ref="BL31" r:id="rId131" display="Wage Indicator"/>
    <hyperlink ref="E32" r:id="rId132" display="Living Wage Benchmark"/>
    <hyperlink ref="K32" r:id="rId133" display="Calculated from  GLWC"/>
    <hyperlink ref="X32" r:id="rId134" display="WB Poverty &amp; Equity brief"/>
    <hyperlink ref="AL32" r:id="rId135" display="Our World in Data (from WB 2022)"/>
    <hyperlink ref="AZ32" r:id="rId136" display="GLWC"/>
    <hyperlink ref="BL32" r:id="rId137" display="Wage Indicator"/>
    <hyperlink ref="E33" r:id="rId138" display="Living Wage Benchmark"/>
    <hyperlink ref="K33" r:id="rId139" display="Calculated from GLWC"/>
    <hyperlink ref="X33" r:id="rId140" display="WB Poverty &amp; Equity brief"/>
    <hyperlink ref="AL33" r:id="rId141" display="Our World in Data (from WB 2022)"/>
    <hyperlink ref="AZ33" r:id="rId142" display="GLWC"/>
    <hyperlink ref="BL33" r:id="rId143" display="Wage Indicator "/>
    <hyperlink ref="E34" r:id="rId144" display="Living Wage Benchmark"/>
    <hyperlink ref="K34" r:id="rId145" display="GLWC"/>
    <hyperlink ref="X34" r:id="rId146" display="WB Poverty &amp; Equity Brief"/>
    <hyperlink ref="AL34" r:id="rId147" display="Our World in Data (from WB 2022)"/>
    <hyperlink ref="AZ34" r:id="rId148" display="GLWC"/>
    <hyperlink ref="BL34" r:id="rId149" display="Wage Indicator"/>
    <hyperlink ref="E35" r:id="rId150" display="Living Wage Benchmark"/>
    <hyperlink ref="K35" r:id="rId151" display="Calculated from  GLWC"/>
    <hyperlink ref="X35" r:id="rId152" display="WB Poverty &amp; Equity Brief"/>
    <hyperlink ref="AL35" r:id="rId153" display="Our World in Data (from WB 2022)"/>
    <hyperlink ref="AZ35" r:id="rId154" display="GLWC"/>
    <hyperlink ref="BL35" r:id="rId155" display="Wage Indicator"/>
    <hyperlink ref="E36" r:id="rId156" display="Living Wage Benchmark"/>
    <hyperlink ref="K36" r:id="rId157" display="Calculated from  GLWC"/>
    <hyperlink ref="X36" r:id="rId158" display="WB Poverty &amp; Equality brief"/>
    <hyperlink ref="AL36" r:id="rId159" display="Our World in Data (from WB 2022)"/>
    <hyperlink ref="AZ36" r:id="rId160" display="GLWC"/>
    <hyperlink ref="BL36" r:id="rId161" display="Wage Indicator "/>
    <hyperlink ref="E37" r:id="rId162" display="Living Wage Reference Value"/>
    <hyperlink ref="K37" r:id="rId163" display="Calculated from  GLWC"/>
    <hyperlink ref="X37" r:id="rId164" display="WB Poverty &amp; Equity brief"/>
    <hyperlink ref="AL37" r:id="rId165" display="Our World in Data (from WB 2022)"/>
    <hyperlink ref="AZ37" r:id="rId166" display="GLWC"/>
    <hyperlink ref="BL37" r:id="rId167" display="Wage Indicator"/>
    <hyperlink ref="E38" r:id="rId168" display="LICoP"/>
    <hyperlink ref="K38" r:id="rId169" display="LICoP"/>
    <hyperlink ref="X38" r:id="rId170" display="WB Poverty &amp; Equality brief"/>
    <hyperlink ref="AL38" r:id="rId171" display="Our World in Data (from WB 2022)"/>
    <hyperlink ref="BL38" r:id="rId172" display="Wage Indicator"/>
    <hyperlink ref="E39" r:id="rId173" display="Living Wage Reference Value"/>
    <hyperlink ref="K39" r:id="rId174" display="Calculated from  GLWC"/>
    <hyperlink ref="X39" r:id="rId175" display="WB Poverty &amp; Equality brief"/>
    <hyperlink ref="AZ39" r:id="rId176" display="GLWC"/>
    <hyperlink ref="BL39" r:id="rId177" display="Wage Indicator"/>
    <hyperlink ref="E40" r:id="rId178" display="Living Income Reference Value"/>
    <hyperlink ref="K40" r:id="rId179" location=":~:text=Living%20Income%202021%3A&amp;text=The%20Anker%20Living%20Income%20Reference,CDF%20325%2C801%20to%20CDF%20443%2C291." display="Living Income Reference Value"/>
    <hyperlink ref="X40" r:id="rId180" display="WB Poverty &amp; Equality brief"/>
    <hyperlink ref="AL40" r:id="rId181" display="World Bank, 2022"/>
    <hyperlink ref="BL40" r:id="rId182" display="Calculation from Wage Indicator"/>
    <hyperlink ref="E41" r:id="rId183" display="Living Wage Benchmark"/>
    <hyperlink ref="K41" r:id="rId184" display="Calculated from GLWC"/>
    <hyperlink ref="X41" r:id="rId185" display="WB Poverty &amp; Equality brief"/>
    <hyperlink ref="AL41" r:id="rId186" display="Our World in Data (from WB 2022)"/>
    <hyperlink ref="AZ41" r:id="rId187" display="GLWC"/>
    <hyperlink ref="BL41" r:id="rId188" display="Wage Indicator"/>
    <hyperlink ref="E42" r:id="rId189" display="Living Wage Benchmark"/>
    <hyperlink ref="K42" r:id="rId190" display="Calculated from  GLWC"/>
    <hyperlink ref="X42" r:id="rId191" display="WB Poverty &amp; Equality brief"/>
    <hyperlink ref="AL42" r:id="rId192" display="Our World in Data (from WB 2022)"/>
    <hyperlink ref="AZ42" r:id="rId193" display="GLWC"/>
    <hyperlink ref="BL42" r:id="rId194" display="Wage Indicator"/>
    <hyperlink ref="E43" r:id="rId195" display="Living Wage Reference Value"/>
    <hyperlink ref="K43" r:id="rId196" display="Calculated from  GLWC"/>
    <hyperlink ref="X43" r:id="rId197" display="WB Poverty &amp; Equality brief"/>
    <hyperlink ref="AL43" r:id="rId198" display="Our World in Data (from WB 2022)"/>
    <hyperlink ref="AZ43" r:id="rId199" display="GLWC"/>
    <hyperlink ref="BL43" r:id="rId200" display="Wage Indicator"/>
    <hyperlink ref="E44" r:id="rId201" display="Living Wage Reference Value"/>
    <hyperlink ref="K44" r:id="rId202" display="Calculated from  GLWC"/>
    <hyperlink ref="X44" r:id="rId203" display="WB Poverty &amp; Equality brief"/>
    <hyperlink ref="AL44" r:id="rId204" display="Our World in Data (from WB 2022)"/>
    <hyperlink ref="AZ44" r:id="rId205" display="GLWC"/>
    <hyperlink ref="BL44" r:id="rId206" display="Wage Indicator"/>
    <hyperlink ref="E45" r:id="rId207" display="Living Wage Reference Value"/>
    <hyperlink ref="K45" r:id="rId208" display="Calculated from  GLWC"/>
    <hyperlink ref="X45" r:id="rId209" display="WB Poverty &amp; Equality brief"/>
    <hyperlink ref="AL45" r:id="rId210" display="Our World in Data (from WB 2022)"/>
    <hyperlink ref="AZ45" r:id="rId211" display="GLWC"/>
    <hyperlink ref="BL45" r:id="rId212" display="Wage Indicator"/>
    <hyperlink ref="E46" r:id="rId213" display="Living Income Reference Value"/>
    <hyperlink ref="K46" r:id="rId214" display="GLWC"/>
    <hyperlink ref="X46" r:id="rId215" display="WB Poverty &amp;Equity brief"/>
    <hyperlink ref="AL46" r:id="rId216" display="Our World in Data (from WB 2022)"/>
    <hyperlink ref="BL46" r:id="rId217" display="Wage Indicator "/>
    <hyperlink ref="E47" r:id="rId218" display="Living Wage Benchmark"/>
    <hyperlink ref="K47" r:id="rId219" display="Calculated from  GLWC"/>
    <hyperlink ref="X47" r:id="rId220" display="WB Poverty &amp;Equity brief"/>
    <hyperlink ref="AL47" r:id="rId221" display="Our World in Data (from WB 2022)"/>
    <hyperlink ref="AZ47" r:id="rId222" display="GLWC"/>
    <hyperlink ref="BL47" r:id="rId223" display="Wage Indicator "/>
    <hyperlink ref="E48" r:id="rId224" display="Living Wage Benchmark"/>
    <hyperlink ref="K48" r:id="rId225" display="Calculated from  GLWC"/>
    <hyperlink ref="X48" r:id="rId226" display="WB Poverty &amp; Equity brief"/>
    <hyperlink ref="AL48" r:id="rId227" display="Our World in Data (from WB 2022)"/>
    <hyperlink ref="AZ48" r:id="rId228" display="GLWC"/>
    <hyperlink ref="BL48" r:id="rId229" display="Wage Indicator"/>
    <hyperlink ref="E49" r:id="rId230" display="Living Wage Benchmark"/>
    <hyperlink ref="K49" r:id="rId231" display="Calculated from  GLWC"/>
    <hyperlink ref="X49" r:id="rId232" display="WB Poverty &amp; Equity brief"/>
    <hyperlink ref="AL49" r:id="rId233" display="Our World in Data (from WB 2022)"/>
    <hyperlink ref="AZ49" r:id="rId234" display="GLWC"/>
    <hyperlink ref="BL49" r:id="rId235" display="Wage Indicator"/>
    <hyperlink ref="E50" r:id="rId236" display="Living Wage Benchmark"/>
    <hyperlink ref="K50" r:id="rId237" display="Calculated from  GLWC"/>
    <hyperlink ref="X50" r:id="rId238" display="WB Poverty &amp; Equity brief"/>
    <hyperlink ref="AL50" r:id="rId239" display="Our World in Data (from WB 2022)"/>
    <hyperlink ref="AZ50" r:id="rId240" display="GLWC"/>
    <hyperlink ref="BL50" r:id="rId241" display="Calculation from Wage Indicator"/>
    <hyperlink ref="E51" r:id="rId242" display="LICoP"/>
    <hyperlink ref="K51" r:id="rId243" display="LICoP"/>
    <hyperlink ref="X51" r:id="rId244" display="WB Poverty &amp; Equity brief"/>
    <hyperlink ref="AL51" r:id="rId245" display="Our World in Data (from WB 2022)"/>
    <hyperlink ref="BL51" r:id="rId246" display="Calculation from Wage Indicator"/>
    <hyperlink ref="E52" r:id="rId247" display="Living Wage Reference Value"/>
    <hyperlink ref="K52" r:id="rId248" display="Calculated from  GLWC"/>
    <hyperlink ref="X52" r:id="rId249" display="WB Poverty &amp; Equity brief"/>
    <hyperlink ref="AL52" r:id="rId250" display="Our World in Data (from WB 2022)"/>
    <hyperlink ref="AZ52" r:id="rId251" display="GLWC"/>
    <hyperlink ref="BL52" r:id="rId252" display="Wage Indicator"/>
    <hyperlink ref="E53" r:id="rId253" display="Living Wage Benchmark"/>
    <hyperlink ref="K53" r:id="rId254" display="Calculated from  GLWC"/>
    <hyperlink ref="X53" r:id="rId255" display="WB Poverty &amp; Equity brief"/>
    <hyperlink ref="AL53" r:id="rId256" display="Our World in Data (from WB 2022)"/>
    <hyperlink ref="AZ53" r:id="rId257" display="GLWC"/>
    <hyperlink ref="BL53" r:id="rId258" display="Wage Indicator"/>
    <hyperlink ref="E54" r:id="rId259" display="Living Wage Reference Value"/>
    <hyperlink ref="K54" r:id="rId260" display="Calculated from  GLWC"/>
    <hyperlink ref="X54" r:id="rId261" display="WB Poverty &amp; Equity brief"/>
    <hyperlink ref="AL54" r:id="rId262" display="Our World in Data (from WB 2022)"/>
    <hyperlink ref="AZ54" r:id="rId263" display="GLWC"/>
    <hyperlink ref="BL54" r:id="rId264" display="Wage Indicator"/>
    <hyperlink ref="E55" r:id="rId265" display="Living Wage Reference Value"/>
    <hyperlink ref="K55" r:id="rId266" display="Calculated from  GLWC"/>
    <hyperlink ref="X55" r:id="rId267" display="WB Poverty &amp; Equity brief"/>
    <hyperlink ref="AL55" r:id="rId268" display="Our World in Data (from WB 2022)"/>
    <hyperlink ref="AZ55" r:id="rId269" display="GLWC"/>
    <hyperlink ref="BL55" r:id="rId270" display="Wage Indicator"/>
    <hyperlink ref="E56" r:id="rId271" display="Living Wage Reference Value"/>
    <hyperlink ref="K56" r:id="rId272" display="Calculated from  GLWC"/>
    <hyperlink ref="X56" r:id="rId273" display="WB Poverty &amp; Equity brief"/>
    <hyperlink ref="AL56" r:id="rId274" display="World Bank, 2016"/>
    <hyperlink ref="AZ56" r:id="rId275" display="GLWC"/>
    <hyperlink ref="BL56" r:id="rId276" display="Calculation from Wage Indicator"/>
    <hyperlink ref="E57" r:id="rId277" display="Living Wage Reference Value"/>
    <hyperlink ref="K57" r:id="rId278" display="Calculated from  GLWC"/>
    <hyperlink ref="X57" r:id="rId279" display="WB Poverty &amp; Equity brief"/>
    <hyperlink ref="AL57" r:id="rId280" display="World Bank, 2016"/>
    <hyperlink ref="AZ57" r:id="rId281" display="GLWC"/>
    <hyperlink ref="BL57" r:id="rId282" display="Wage Indicator"/>
    <hyperlink ref="E58" r:id="rId283" display="Living Wage Reference Value"/>
    <hyperlink ref="K58" r:id="rId284" display="Calculated from  GLWC"/>
    <hyperlink ref="X58" r:id="rId285" display="WB Poverty &amp; Equity brief"/>
    <hyperlink ref="AL58" r:id="rId286" display="World Bank, 2016"/>
    <hyperlink ref="AZ58" r:id="rId287" display="GLWC"/>
    <hyperlink ref="BL58" r:id="rId288" display="Wage Indicator"/>
    <hyperlink ref="E59" r:id="rId289" display="Living Wage Benchmark"/>
    <hyperlink ref="K59" r:id="rId290" display="Calculated from  GLWC"/>
    <hyperlink ref="X59" r:id="rId291" display="WB Poverty &amp; Equity brief"/>
    <hyperlink ref="AL59" r:id="rId292" display="World Bank, 2016"/>
    <hyperlink ref="AZ59" r:id="rId293" display="GLWC"/>
    <hyperlink ref="BL59" r:id="rId294" display="Calculation from Wage Indicator"/>
    <hyperlink ref="E60" r:id="rId295" display="Living Wage Benchmark"/>
    <hyperlink ref="K60" r:id="rId296" display="Calculated from  GLWC"/>
    <hyperlink ref="X60" r:id="rId297" display="WB Poverty &amp; Equity brief"/>
    <hyperlink ref="AL60" r:id="rId298" display="World Bank, 2016"/>
    <hyperlink ref="AZ60" r:id="rId299" display="GLWC"/>
    <hyperlink ref="BL60" r:id="rId300" display="Wage Indicator"/>
    <hyperlink ref="E61" r:id="rId301" display="Living Wage Benchmark"/>
    <hyperlink ref="K61" r:id="rId302" display="Calculated from  GLWC"/>
    <hyperlink ref="X61" r:id="rId303" display="WB Poverty &amp; Equity brief"/>
    <hyperlink ref="AL61" r:id="rId304" display="World Bank, 2016"/>
    <hyperlink ref="AZ61" r:id="rId305" display="GLWC"/>
    <hyperlink ref="BL61" r:id="rId306" display="Calculation from Wage Indicator"/>
    <hyperlink ref="E62" r:id="rId307" display="Living Wage Reference Value"/>
    <hyperlink ref="K62" r:id="rId308" display="Calculated from  GLWC"/>
    <hyperlink ref="X62" r:id="rId309" display="WB Poverty &amp; Equality brief"/>
    <hyperlink ref="AZ62" r:id="rId310" display="GLWC"/>
    <hyperlink ref="BL62" r:id="rId311" display="Wage Indicator"/>
    <hyperlink ref="E63" r:id="rId312" display="Living Wage Reference Value"/>
    <hyperlink ref="K63" r:id="rId313" display="Calculated from  GLWC"/>
    <hyperlink ref="X63" r:id="rId314" display="WB Poverty &amp; Equality brief"/>
    <hyperlink ref="AL63" r:id="rId315" display="Our World in Data (from WB 2022)"/>
    <hyperlink ref="AZ63" r:id="rId316" display="GLWC"/>
    <hyperlink ref="BL63" r:id="rId317" display="Wage Indicator"/>
    <hyperlink ref="E64" r:id="rId318" display="Living Wage Benchmark"/>
    <hyperlink ref="K64" r:id="rId319" display="Calculated from  GLWC"/>
    <hyperlink ref="X64" r:id="rId320" display="WB Poverty &amp; Equality brief"/>
    <hyperlink ref="AL64" r:id="rId321" display="Our World in Data (from WB 2022)"/>
    <hyperlink ref="AZ64" r:id="rId322" display="GLWC"/>
    <hyperlink ref="BL64" r:id="rId323" display="Wage Indicator"/>
    <hyperlink ref="E65" r:id="rId324" display="Living Income Reference Value"/>
    <hyperlink ref="K65" r:id="rId325" display="GLWC"/>
    <hyperlink ref="X65" r:id="rId326" display="WB Poverty &amp; Equity brief"/>
    <hyperlink ref="AL65" r:id="rId327" display="World Bank, 2022"/>
    <hyperlink ref="BL65" r:id="rId328" display="Wage Indicator"/>
    <hyperlink ref="E66" r:id="rId329" display="Living Wage Benchmark"/>
    <hyperlink ref="K66" r:id="rId330" display="Calculated from  GLWC"/>
    <hyperlink ref="X66" r:id="rId331" display="WB Poverty &amp; Equity brief"/>
    <hyperlink ref="AL66" r:id="rId332" display="Our World in Data (from WB 2022)"/>
    <hyperlink ref="AZ66" r:id="rId333" display="GLWC"/>
    <hyperlink ref="BL66" r:id="rId334" display="Wage Indicator"/>
    <hyperlink ref="E67" r:id="rId335" display="Living Wage Reference Value"/>
    <hyperlink ref="K67" r:id="rId336" display="Calculated from  GLWC"/>
    <hyperlink ref="X67" r:id="rId337" display="WB Poverty &amp; Equity brief"/>
    <hyperlink ref="AL67" r:id="rId338" display="Our World in Data (from WB 2022)"/>
    <hyperlink ref="AZ67" r:id="rId339" display="GLWC"/>
    <hyperlink ref="BL67" r:id="rId340" display="Calculation from Wage Indicator"/>
    <hyperlink ref="E68" r:id="rId341" display="Living Wage Reference Value"/>
    <hyperlink ref="K68" r:id="rId342" display="Calculated from  GLWC"/>
    <hyperlink ref="X68" r:id="rId343" display="WB Poverty &amp; Equity brief"/>
    <hyperlink ref="AL68" r:id="rId344" display="Our World in Data (from WB 2022)"/>
    <hyperlink ref="AZ68" r:id="rId345" display="GLWC"/>
    <hyperlink ref="BL68" r:id="rId346" display="Calculation from Wage Indicator"/>
    <hyperlink ref="E69" r:id="rId347" display="Living Wage Benchmark"/>
    <hyperlink ref="K69" r:id="rId348" display="Calculated from  GLWC"/>
    <hyperlink ref="X69" r:id="rId349" display="WB Poverty &amp; Equity brief"/>
    <hyperlink ref="AL69" r:id="rId350" display="Our World in Data (from WB 2022)"/>
    <hyperlink ref="AZ69" r:id="rId351" display="GLWC"/>
    <hyperlink ref="BL69" r:id="rId352" display="Calculation from Wage Indicator"/>
    <hyperlink ref="E70" r:id="rId353" display="Living Wage Benchmark"/>
    <hyperlink ref="K70" r:id="rId354" display="Calculated from GLWC"/>
    <hyperlink ref="X70" r:id="rId355" display="WB Poverty &amp; Equity brief"/>
    <hyperlink ref="AL70" r:id="rId356" display="Our World in Data (from WB 2022)"/>
    <hyperlink ref="AZ70" r:id="rId357" display="GLWC"/>
    <hyperlink ref="BL70" r:id="rId358" display="Calculation from Wage Indicator"/>
    <hyperlink ref="E71" r:id="rId359" display="Living Wage Benchmark"/>
    <hyperlink ref="K71" r:id="rId360" display="Calculated from GLWC"/>
    <hyperlink ref="X71" r:id="rId361" display="WB Poverty &amp; Equity brief"/>
    <hyperlink ref="AL71" r:id="rId362" display="Our World in Data (from WB 2022)"/>
    <hyperlink ref="AZ71" r:id="rId363" display="GLWC"/>
    <hyperlink ref="BL71" r:id="rId364" display="Calculation from Wage Indicator"/>
    <hyperlink ref="E72" r:id="rId365" display="Living Wage Reference Value"/>
    <hyperlink ref="K72" r:id="rId366" display="Calculated from  GLWC"/>
    <hyperlink ref="X72" r:id="rId367" display="WB Poverty &amp; Equity brief"/>
    <hyperlink ref="AL72" r:id="rId368" display="Our World in Data (from WB 2022)"/>
    <hyperlink ref="AZ72" r:id="rId369" display="GLWC"/>
    <hyperlink ref="BL72" r:id="rId370" display="Wage Indicator"/>
    <hyperlink ref="E73" r:id="rId371" display="Living Income Reference Value"/>
    <hyperlink ref="K73" r:id="rId372" display="GLWC"/>
    <hyperlink ref="X73" r:id="rId373" display="WB Poverty &amp; Equity breif"/>
    <hyperlink ref="AL73" r:id="rId374" display="Our World in Data (from WB 2022)"/>
    <hyperlink ref="AZ73" r:id="rId375" display="GLWC"/>
    <hyperlink ref="BL73" r:id="rId376" display="Wage Indicator"/>
    <hyperlink ref="E74" r:id="rId377" display="Living Wage Benchmark"/>
    <hyperlink ref="K74" r:id="rId378" display="Calculated from  GLWC"/>
    <hyperlink ref="X74" r:id="rId379" display="WB Poverty &amp; Equity brief"/>
    <hyperlink ref="AL74" r:id="rId380" display="Our World in Data (from WB 2022)"/>
    <hyperlink ref="AZ74" r:id="rId381" display="GLWC"/>
    <hyperlink ref="BL74" r:id="rId382" display="Wage Indicator"/>
    <hyperlink ref="E75" r:id="rId383" display="Living Wage Benchmark"/>
    <hyperlink ref="K75" r:id="rId384" display="Calculated from  GLWC"/>
    <hyperlink ref="X75" r:id="rId385" display="WB Poverty &amp; Equity brief"/>
    <hyperlink ref="AL75" r:id="rId386" display="Our World in Data (from WB 2022)"/>
    <hyperlink ref="AZ75" r:id="rId387" display="GLWC"/>
    <hyperlink ref="BL75" r:id="rId388" display="Wage Indicator"/>
    <hyperlink ref="E76" r:id="rId389" display="Living Income Reference Value"/>
    <hyperlink ref="K76" r:id="rId390" display="GLWC"/>
    <hyperlink ref="X76" r:id="rId391" display="WB Poverty &amp; Equity brief"/>
    <hyperlink ref="AL76" r:id="rId392" display="Our World in Data (from WB 2022)"/>
    <hyperlink ref="BL76" r:id="rId393" display="Wage Indicator"/>
    <hyperlink ref="E77" r:id="rId394" display="Living Wage Benchmark"/>
    <hyperlink ref="K77" r:id="rId395" display="Calculated from  GLWC"/>
    <hyperlink ref="X77" r:id="rId396" display="WB Poverty &amp; Equity brief"/>
    <hyperlink ref="AL77" r:id="rId397" display="Our World in Data (from WB 2022)"/>
    <hyperlink ref="AZ77" r:id="rId398" display="GLWC"/>
    <hyperlink ref="BL77" r:id="rId399" display="Wage Indicator"/>
    <hyperlink ref="E78" r:id="rId400" display="Living Wage Benchmark"/>
    <hyperlink ref="K78" r:id="rId401" display="Calculated from  GLWC"/>
    <hyperlink ref="X78" r:id="rId402" display="WB Poverty &amp; Equity brief"/>
    <hyperlink ref="AL78" r:id="rId403" display="Our World in Data (from WB 2022)"/>
    <hyperlink ref="AZ78" r:id="rId404" display="GLWC"/>
    <hyperlink ref="BL78" r:id="rId405" display="Wage Indicator"/>
    <hyperlink ref="E79" r:id="rId406" display="Living Wage Benchmark"/>
    <hyperlink ref="K79" r:id="rId407" display="Calculated from GLWC"/>
    <hyperlink ref="X79" r:id="rId408" display="WB Poverty &amp; Equity brief"/>
    <hyperlink ref="AL79" r:id="rId409" display="Our World in Data (from WB 2022)"/>
    <hyperlink ref="AZ79" r:id="rId410" display="GLWC"/>
    <hyperlink ref="BL79" r:id="rId411" display="Wage Indicator"/>
    <hyperlink ref="E80" r:id="rId412" display="Living Wage Reference Value"/>
    <hyperlink ref="K80" r:id="rId413" display="Calculated from  GLWC"/>
    <hyperlink ref="X80" r:id="rId414" display="WB Poverty &amp; Equity brief"/>
    <hyperlink ref="AL80" r:id="rId415" display="Our World in Data (from WB 2022)"/>
    <hyperlink ref="AZ80" r:id="rId416" display="GLWC"/>
    <hyperlink ref="BL80" r:id="rId417" display="Wage Indicator "/>
    <hyperlink ref="E81" r:id="rId418" display="Living Income Reference Value"/>
    <hyperlink ref="K81" r:id="rId419" display="GLWC"/>
    <hyperlink ref="X81" r:id="rId420" display="WB Poverty &amp; Equity brief "/>
    <hyperlink ref="AL81" r:id="rId421" display="World Bank, 2022"/>
    <hyperlink ref="BL81" r:id="rId422" display="Wage Indicator"/>
    <hyperlink ref="E82" r:id="rId423" display="Living income Benchmark"/>
    <hyperlink ref="K82" r:id="rId424" display="GLWC"/>
    <hyperlink ref="X82" r:id="rId425" display="WB Poverty &amp; Equity brief"/>
    <hyperlink ref="AL82" r:id="rId426" display="Our World in Data (from WB 2022)"/>
    <hyperlink ref="AZ82" r:id="rId427" display="GLWC"/>
    <hyperlink ref="BL82" r:id="rId428" display="Wage Indicator"/>
    <hyperlink ref="E83" r:id="rId429" display="Living income Benchmark"/>
    <hyperlink ref="K83" r:id="rId430" display="GLWC"/>
    <hyperlink ref="X83" r:id="rId431" display="WB Poverty &amp; Equity brief"/>
    <hyperlink ref="AL83" r:id="rId432" display="Our World in Data (from WB 2022)"/>
    <hyperlink ref="AZ83" r:id="rId433" display="GLWC"/>
    <hyperlink ref="BL83" r:id="rId434" display="Wage Indicator"/>
    <hyperlink ref="E84" r:id="rId435" display="Living income Benchmark"/>
    <hyperlink ref="K84" r:id="rId436" display="GLWC"/>
    <hyperlink ref="X84" r:id="rId437" display="WB Poverty &amp; Equity brief"/>
    <hyperlink ref="AL84" r:id="rId438" display="Our World in Data (from WB 2022)"/>
    <hyperlink ref="AZ84" r:id="rId439" display="GLWC"/>
    <hyperlink ref="BL84" r:id="rId440" display="Wage Indicator"/>
    <hyperlink ref="E85" r:id="rId441" display="Living income Benchmark"/>
    <hyperlink ref="K85" r:id="rId442" display="GLWC"/>
    <hyperlink ref="X85" r:id="rId443" display="WB Poverty &amp; Equity brief"/>
    <hyperlink ref="AL85" r:id="rId444" display="Our World in Data (from WB 2022)"/>
    <hyperlink ref="AZ85" r:id="rId445" display="GLWC"/>
    <hyperlink ref="BL85" r:id="rId446" display="Wage Indicator"/>
    <hyperlink ref="E86" r:id="rId447" display="Living income Benchmark"/>
    <hyperlink ref="K86" r:id="rId448" display="GLWC"/>
    <hyperlink ref="X86" r:id="rId449" display="WB Poverty &amp; Equity brief"/>
    <hyperlink ref="AL86" r:id="rId450" display="Our World in Data (from WB 2022)"/>
    <hyperlink ref="AZ86" r:id="rId451" display="GLWC"/>
    <hyperlink ref="BL86" r:id="rId452" display="Wage Indicator"/>
    <hyperlink ref="E87" r:id="rId453" display="LW &amp; LI Reference Value"/>
    <hyperlink ref="K87" r:id="rId454" display="GLWC"/>
    <hyperlink ref="X87" r:id="rId455" display="WB Poverty &amp; Equity brief"/>
    <hyperlink ref="AL87" r:id="rId456" display="Our World in Data (from WB 2022)"/>
    <hyperlink ref="AZ87" r:id="rId457" display="GLWC"/>
    <hyperlink ref="BL87" r:id="rId458" display="Wage Indicator"/>
    <hyperlink ref="E88" r:id="rId459" display="LW &amp; LI Reference Value"/>
    <hyperlink ref="K88" r:id="rId460" display="GLWC"/>
    <hyperlink ref="X88" r:id="rId461" display="WB Poverty &amp; Equity brief"/>
    <hyperlink ref="AL88" r:id="rId462" display="Our World in Data (from WB 2022)"/>
    <hyperlink ref="AZ88" r:id="rId463" display="GLWC"/>
    <hyperlink ref="BL88" r:id="rId464" display="Calculation from Wage Indicator"/>
    <hyperlink ref="E89" r:id="rId465" display="Living Wage Benchmark"/>
    <hyperlink ref="K89" r:id="rId466" display="Calculated from  GLWC"/>
    <hyperlink ref="X89" r:id="rId467" display="WB Poverty &amp; Equity brief"/>
    <hyperlink ref="AL89" r:id="rId468" display="Our World in Data (from WB 2022)"/>
    <hyperlink ref="AZ89" r:id="rId469" display="GLWC"/>
    <hyperlink ref="BL89" r:id="rId470" display="Wage Indicator"/>
    <hyperlink ref="E90" r:id="rId471" display="Living Wage Benchmark"/>
    <hyperlink ref="K90" r:id="rId472" display="Calculated from  GLWC"/>
    <hyperlink ref="X90" r:id="rId473" display="WB Poverty &amp; Equity brief"/>
    <hyperlink ref="AL90" r:id="rId474" display="Our World in Data (from WB 2022)"/>
    <hyperlink ref="AZ90" r:id="rId475" display="GLWC"/>
    <hyperlink ref="BL90" r:id="rId476" display="Wage Indicator"/>
    <hyperlink ref="E91" r:id="rId477" display="Living Wage Reference Value"/>
    <hyperlink ref="K91" r:id="rId478" display="GLWC"/>
    <hyperlink ref="X91" r:id="rId479" display="WB Poverty &amp; Equity brief"/>
    <hyperlink ref="AL91" r:id="rId480" display="Our World in Data (from WB 2022)"/>
    <hyperlink ref="AZ91" r:id="rId481" display="GLWC"/>
    <hyperlink ref="BL91" r:id="rId482" display="Wage Indicator"/>
    <hyperlink ref="E92" r:id="rId483" display="LW &amp; LI Reference Value"/>
    <hyperlink ref="K92" r:id="rId484" display="GLWC"/>
    <hyperlink ref="X92" r:id="rId485" display="WB Poverty &amp; Equity brief"/>
    <hyperlink ref="AL92" r:id="rId486" display="Our World in Data (from WB 2022)"/>
    <hyperlink ref="AZ92" r:id="rId487" display="GLWC"/>
    <hyperlink ref="BL92" r:id="rId488" display="Wage Indicator"/>
    <hyperlink ref="E93" r:id="rId489" display="Living Wage Reference Value"/>
    <hyperlink ref="K93" r:id="rId490" display="Calculated from  GLWC"/>
    <hyperlink ref="X93" r:id="rId491" display="WB Poverty &amp; Equity brief"/>
    <hyperlink ref="AL93" r:id="rId492" display="Our World in Data (from WB 2022)"/>
    <hyperlink ref="AZ93" r:id="rId493" display="GLWC"/>
    <hyperlink ref="BL93" r:id="rId494" display="Wage Indicator"/>
    <hyperlink ref="E94" r:id="rId495" display="Living Wage Reference Value"/>
    <hyperlink ref="K94" r:id="rId496" display="Calculated from  GLWC"/>
    <hyperlink ref="X94" r:id="rId497" display="WB Poverty &amp; Equality brief"/>
    <hyperlink ref="AL94" r:id="rId498" display="Our World in Data (from WB 2022)"/>
    <hyperlink ref="AZ94" r:id="rId499" display="GLWC"/>
    <hyperlink ref="BL94" r:id="rId500" display="Calculation from Wage Indicator"/>
    <hyperlink ref="E95" r:id="rId501" display="Living Wage Reference Value"/>
    <hyperlink ref="K95" r:id="rId502" display="Calculated from  GLWC"/>
    <hyperlink ref="X95" r:id="rId503" display="WB Poverty &amp; Equality brief"/>
    <hyperlink ref="AL95" r:id="rId504" display="Our World in Data (from WB 2022)"/>
    <hyperlink ref="AZ95" r:id="rId505" display="GLWC"/>
    <hyperlink ref="BL95" r:id="rId506" display="Calculation from Wage Indicator"/>
    <hyperlink ref="E96" r:id="rId507" display="Living Wage Reference Value"/>
    <hyperlink ref="K96" r:id="rId508" display="Calculated from  GLWC"/>
    <hyperlink ref="X96" r:id="rId509" display="WB Poverty &amp; Equity brief"/>
    <hyperlink ref="AL96" r:id="rId510" display="Our World in Data (from WB 2022)"/>
    <hyperlink ref="AZ96" r:id="rId511" display="GLWC"/>
    <hyperlink ref="BL96" r:id="rId512" display="Wage Indicator"/>
    <hyperlink ref="E97" r:id="rId513" display="Living Income Reference Value"/>
    <hyperlink ref="K97" r:id="rId514" display="GLWC"/>
    <hyperlink ref="X97" r:id="rId515" display="WB Poverty &amp; Equity brief"/>
    <hyperlink ref="AL97" r:id="rId516" display="Our World in Data (from WB 2022)"/>
    <hyperlink ref="BL97" r:id="rId517" display="Wage Indicator"/>
    <hyperlink ref="E98" r:id="rId518" display="Living Wage Reference Value"/>
    <hyperlink ref="K98" r:id="rId519" display="Calculated from  GLWC"/>
    <hyperlink ref="X98" r:id="rId520" display="WB Poverty &amp; Equity brief"/>
    <hyperlink ref="AL98" r:id="rId521" display="Our World in Data (from WB 2022)"/>
    <hyperlink ref="AZ98" r:id="rId522" display="GLWC"/>
    <hyperlink ref="BL98" r:id="rId523" display="Wage Indicator"/>
    <hyperlink ref="E99" r:id="rId524" display="Living Wage Benchmark"/>
    <hyperlink ref="K99" r:id="rId525" display="Calculated from  GLWC"/>
    <hyperlink ref="X99" r:id="rId526" display="WB Poverty &amp; Equity brief"/>
    <hyperlink ref="AL99" r:id="rId527" display="Our World in Data (from WB 2022)"/>
    <hyperlink ref="AZ99" r:id="rId528" display="GLWC"/>
    <hyperlink ref="BL99" r:id="rId529" display="Wage Indicator"/>
    <hyperlink ref="E100" r:id="rId530" display="Living Wage Benchmark"/>
    <hyperlink ref="K100" r:id="rId531" display="Calculated from  GLWC"/>
    <hyperlink ref="X100" r:id="rId532" display="WB Poverty &amp; Equity brief"/>
    <hyperlink ref="AL100" r:id="rId533" display="Our World in Data (from WB 2022)"/>
    <hyperlink ref="AZ100" r:id="rId534" display="GLWC"/>
    <hyperlink ref="BL100" r:id="rId535" display="Wage Indicator"/>
    <hyperlink ref="E101" r:id="rId536" display="Living Wage Benchmark"/>
    <hyperlink ref="K101" r:id="rId537" display="Calculated from  GLWC"/>
    <hyperlink ref="X101" r:id="rId538" display="WB Poverty &amp; Equity brief"/>
    <hyperlink ref="AL101" r:id="rId539" display="Our World in Data (from WB 2022)"/>
    <hyperlink ref="AZ101" r:id="rId540" display="GLWC"/>
    <hyperlink ref="BL101" r:id="rId541" display="Wage Indicator"/>
    <hyperlink ref="E102" r:id="rId542" display="Living Wage Reference Value"/>
    <hyperlink ref="K102" r:id="rId543" display="Calculated from  GLWC"/>
    <hyperlink ref="X102" r:id="rId544" display="WB Poverty &amp; Equity brief"/>
    <hyperlink ref="AL102" r:id="rId545" display="Our World in Data (from WB 2022)"/>
    <hyperlink ref="AZ102" r:id="rId546" display="GLWC"/>
    <hyperlink ref="BL102" r:id="rId547" display="Wage Indicator"/>
    <hyperlink ref="E103" r:id="rId548" display="Living Wage Reference Value"/>
    <hyperlink ref="K103" r:id="rId549" display="Calculated from  GLWC"/>
    <hyperlink ref="X103" r:id="rId550" display="WB Poverty &amp; Equity brief"/>
    <hyperlink ref="AL103" r:id="rId551" display="Our World in Data (from WB 2022)"/>
    <hyperlink ref="AZ103" r:id="rId552" display="GLWC"/>
    <hyperlink ref="BL103" r:id="rId553" display="Wage Indicator"/>
  </hyperlink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554"/>
  <legacyDrawing r:id="rId55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AD47"/>
    <pageSetUpPr fitToPage="false"/>
  </sheetPr>
  <dimension ref="A1:Y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J224" activeCellId="0" sqref="J224"/>
    </sheetView>
  </sheetViews>
  <sheetFormatPr defaultColWidth="12.65625" defaultRowHeight="15" zeroHeight="false" outlineLevelRow="0" outlineLevelCol="0"/>
  <cols>
    <col collapsed="false" customWidth="true" hidden="false" outlineLevel="0" max="1" min="1" style="0" width="20.67"/>
    <col collapsed="false" customWidth="true" hidden="false" outlineLevel="0" max="2" min="2" style="0" width="15"/>
    <col collapsed="false" customWidth="true" hidden="false" outlineLevel="0" max="3" min="3" style="0" width="15.16"/>
    <col collapsed="false" customWidth="true" hidden="false" outlineLevel="0" max="4" min="4" style="0" width="15.66"/>
    <col collapsed="false" customWidth="true" hidden="false" outlineLevel="0" max="5" min="5" style="0" width="15"/>
    <col collapsed="false" customWidth="true" hidden="false" outlineLevel="0" max="6" min="6" style="0" width="15.33"/>
    <col collapsed="false" customWidth="true" hidden="false" outlineLevel="0" max="7" min="7" style="0" width="14.67"/>
    <col collapsed="false" customWidth="true" hidden="false" outlineLevel="0" max="8" min="8" style="0" width="14.83"/>
    <col collapsed="false" customWidth="true" hidden="false" outlineLevel="0" max="9" min="9" style="0" width="15"/>
    <col collapsed="false" customWidth="true" hidden="false" outlineLevel="0" max="10" min="10" style="0" width="15.66"/>
    <col collapsed="false" customWidth="true" hidden="false" outlineLevel="0" max="11" min="11" style="0" width="15"/>
    <col collapsed="false" customWidth="true" hidden="false" outlineLevel="0" max="13" min="12" style="0" width="14.83"/>
    <col collapsed="false" customWidth="true" hidden="false" outlineLevel="0" max="14" min="14" style="0" width="14.33"/>
    <col collapsed="false" customWidth="true" hidden="false" outlineLevel="0" max="15" min="15" style="0" width="13.16"/>
  </cols>
  <sheetData>
    <row r="1" customFormat="false" ht="21" hidden="false" customHeight="true" outlineLevel="0" collapsed="false">
      <c r="A1" s="255" t="s">
        <v>511</v>
      </c>
      <c r="B1" s="256" t="s">
        <v>512</v>
      </c>
      <c r="C1" s="257"/>
      <c r="D1" s="257"/>
      <c r="E1" s="257"/>
      <c r="F1" s="257"/>
      <c r="G1" s="257"/>
      <c r="H1" s="257"/>
      <c r="I1" s="257"/>
      <c r="J1" s="257"/>
      <c r="K1" s="257"/>
      <c r="L1" s="257"/>
      <c r="M1" s="257"/>
      <c r="N1" s="258"/>
      <c r="O1" s="258"/>
      <c r="P1" s="258"/>
      <c r="Q1" s="258"/>
      <c r="R1" s="258"/>
      <c r="S1" s="258"/>
      <c r="T1" s="258"/>
      <c r="U1" s="258"/>
      <c r="V1" s="258"/>
      <c r="W1" s="258"/>
      <c r="X1" s="258"/>
      <c r="Y1" s="258"/>
    </row>
    <row r="2" customFormat="false" ht="13.5" hidden="false" customHeight="true" outlineLevel="0" collapsed="false">
      <c r="A2" s="259"/>
      <c r="B2" s="260"/>
      <c r="C2" s="260"/>
      <c r="D2" s="260"/>
      <c r="E2" s="260"/>
      <c r="F2" s="260"/>
      <c r="G2" s="260"/>
      <c r="H2" s="260"/>
      <c r="I2" s="260"/>
      <c r="J2" s="260"/>
      <c r="K2" s="260"/>
      <c r="L2" s="260"/>
      <c r="M2" s="260"/>
      <c r="N2" s="261"/>
      <c r="O2" s="261"/>
      <c r="P2" s="261"/>
      <c r="Q2" s="261"/>
      <c r="R2" s="261"/>
      <c r="S2" s="261"/>
      <c r="T2" s="261"/>
      <c r="U2" s="261"/>
      <c r="V2" s="261"/>
      <c r="W2" s="261"/>
      <c r="X2" s="261"/>
      <c r="Y2" s="261"/>
    </row>
    <row r="3" customFormat="false" ht="13.5" hidden="false" customHeight="true" outlineLevel="0" collapsed="false">
      <c r="A3" s="262"/>
      <c r="B3" s="263"/>
      <c r="C3" s="263"/>
      <c r="D3" s="263"/>
      <c r="E3" s="263"/>
      <c r="F3" s="263"/>
      <c r="G3" s="263"/>
      <c r="H3" s="263"/>
      <c r="I3" s="263"/>
      <c r="J3" s="263"/>
      <c r="K3" s="263"/>
      <c r="L3" s="263"/>
      <c r="M3" s="263"/>
      <c r="N3" s="263"/>
      <c r="O3" s="263"/>
      <c r="P3" s="261"/>
      <c r="Q3" s="261"/>
      <c r="R3" s="261"/>
      <c r="S3" s="261"/>
      <c r="T3" s="261"/>
      <c r="U3" s="261"/>
      <c r="V3" s="261"/>
      <c r="W3" s="261"/>
      <c r="X3" s="261"/>
      <c r="Y3" s="261"/>
    </row>
    <row r="4" customFormat="false" ht="13.5" hidden="false" customHeight="true" outlineLevel="0" collapsed="false">
      <c r="A4" s="264" t="s">
        <v>513</v>
      </c>
      <c r="B4" s="265" t="n">
        <v>2010</v>
      </c>
      <c r="C4" s="265" t="n">
        <v>2011</v>
      </c>
      <c r="D4" s="265" t="n">
        <v>2012</v>
      </c>
      <c r="E4" s="265" t="n">
        <v>2013</v>
      </c>
      <c r="F4" s="265" t="n">
        <v>2014</v>
      </c>
      <c r="G4" s="265" t="n">
        <v>2015</v>
      </c>
      <c r="H4" s="265" t="n">
        <v>2016</v>
      </c>
      <c r="I4" s="265" t="n">
        <v>2017</v>
      </c>
      <c r="J4" s="265" t="n">
        <v>2018</v>
      </c>
      <c r="K4" s="265" t="n">
        <v>2019</v>
      </c>
      <c r="L4" s="265"/>
      <c r="M4" s="266" t="n">
        <v>2020</v>
      </c>
      <c r="N4" s="265" t="n">
        <v>2021</v>
      </c>
      <c r="O4" s="265" t="n">
        <v>2022</v>
      </c>
      <c r="P4" s="261"/>
      <c r="Q4" s="261"/>
      <c r="R4" s="261"/>
      <c r="S4" s="261"/>
      <c r="T4" s="261"/>
      <c r="U4" s="261"/>
      <c r="V4" s="261"/>
      <c r="W4" s="261"/>
      <c r="X4" s="261"/>
      <c r="Y4" s="261"/>
    </row>
    <row r="5" customFormat="false" ht="13.5" hidden="false" customHeight="true" outlineLevel="0" collapsed="false">
      <c r="A5" s="267" t="s">
        <v>514</v>
      </c>
      <c r="B5" s="268" t="n">
        <v>46.4524610013175</v>
      </c>
      <c r="C5" s="268" t="n">
        <v>46.747007738581</v>
      </c>
      <c r="D5" s="268" t="n">
        <v>50.9214</v>
      </c>
      <c r="E5" s="268" t="n">
        <v>55.3775</v>
      </c>
      <c r="F5" s="268" t="n">
        <v>57.2475</v>
      </c>
      <c r="G5" s="268" t="n">
        <v>61.1434615416667</v>
      </c>
      <c r="H5" s="268" t="n">
        <v>67.8660857692308</v>
      </c>
      <c r="I5" s="268" t="n">
        <v>68.0269040822312</v>
      </c>
      <c r="J5" s="268" t="n">
        <v>72.083247177304</v>
      </c>
      <c r="K5" s="268" t="n">
        <v>77.7379491783367</v>
      </c>
      <c r="L5" s="268"/>
      <c r="M5" s="268" t="n">
        <v>76.8135364354897</v>
      </c>
      <c r="N5" s="268"/>
      <c r="O5" s="268"/>
      <c r="P5" s="261"/>
      <c r="Q5" s="261"/>
      <c r="R5" s="261"/>
      <c r="S5" s="261"/>
      <c r="T5" s="261"/>
      <c r="U5" s="261"/>
      <c r="V5" s="261"/>
      <c r="W5" s="261"/>
      <c r="X5" s="261"/>
      <c r="Y5" s="261"/>
    </row>
    <row r="6" customFormat="false" ht="13.5" hidden="false" customHeight="true" outlineLevel="0" collapsed="false">
      <c r="A6" s="267" t="s">
        <v>515</v>
      </c>
      <c r="B6" s="268"/>
      <c r="C6" s="268"/>
      <c r="D6" s="268"/>
      <c r="E6" s="268"/>
      <c r="F6" s="268"/>
      <c r="G6" s="268"/>
      <c r="H6" s="268"/>
      <c r="I6" s="268"/>
      <c r="J6" s="268"/>
      <c r="K6" s="268"/>
      <c r="L6" s="268"/>
      <c r="M6" s="268"/>
      <c r="N6" s="268"/>
      <c r="O6" s="268"/>
      <c r="P6" s="261"/>
      <c r="Q6" s="261"/>
      <c r="R6" s="261"/>
      <c r="S6" s="261"/>
      <c r="T6" s="261"/>
      <c r="U6" s="261"/>
      <c r="V6" s="261"/>
      <c r="W6" s="261"/>
      <c r="X6" s="261"/>
      <c r="Y6" s="261"/>
    </row>
    <row r="7" customFormat="false" ht="13.5" hidden="false" customHeight="true" outlineLevel="0" collapsed="false">
      <c r="A7" s="267" t="s">
        <v>516</v>
      </c>
      <c r="B7" s="268"/>
      <c r="C7" s="268"/>
      <c r="D7" s="268"/>
      <c r="E7" s="268"/>
      <c r="F7" s="268"/>
      <c r="G7" s="268"/>
      <c r="H7" s="268"/>
      <c r="I7" s="268"/>
      <c r="J7" s="268"/>
      <c r="K7" s="268"/>
      <c r="L7" s="268" t="s">
        <v>58</v>
      </c>
      <c r="M7" s="268"/>
      <c r="N7" s="268"/>
      <c r="O7" s="268"/>
      <c r="P7" s="261"/>
      <c r="Q7" s="261"/>
      <c r="R7" s="261"/>
      <c r="S7" s="261"/>
      <c r="T7" s="261"/>
      <c r="U7" s="261"/>
      <c r="V7" s="261"/>
      <c r="W7" s="261"/>
      <c r="X7" s="261"/>
      <c r="Y7" s="261"/>
    </row>
    <row r="8" customFormat="false" ht="13.5" hidden="false" customHeight="true" outlineLevel="0" collapsed="false">
      <c r="A8" s="267" t="s">
        <v>517</v>
      </c>
      <c r="B8" s="268" t="n">
        <v>103.936666666667</v>
      </c>
      <c r="C8" s="268" t="n">
        <v>100.895833333333</v>
      </c>
      <c r="D8" s="268" t="n">
        <v>108.184166666667</v>
      </c>
      <c r="E8" s="268" t="n">
        <v>105.669166666667</v>
      </c>
      <c r="F8" s="268" t="n">
        <v>105.48</v>
      </c>
      <c r="G8" s="268" t="n">
        <v>125.961666666667</v>
      </c>
      <c r="H8" s="268" t="n">
        <v>124.1425</v>
      </c>
      <c r="I8" s="268" t="n">
        <v>119.1</v>
      </c>
      <c r="J8" s="268" t="n">
        <v>107.989166666667</v>
      </c>
      <c r="K8" s="268" t="n">
        <v>109.850833333333</v>
      </c>
      <c r="L8" s="268"/>
      <c r="M8" s="268" t="n">
        <v>108.65</v>
      </c>
      <c r="N8" s="268" t="n">
        <v>103.52</v>
      </c>
      <c r="O8" s="268" t="n">
        <v>113.041666666667</v>
      </c>
      <c r="P8" s="261"/>
      <c r="Q8" s="261"/>
      <c r="R8" s="261"/>
      <c r="S8" s="261"/>
      <c r="T8" s="261"/>
      <c r="U8" s="261"/>
      <c r="V8" s="261"/>
      <c r="W8" s="261"/>
      <c r="X8" s="261"/>
      <c r="Y8" s="261"/>
    </row>
    <row r="9" customFormat="false" ht="13.5" hidden="false" customHeight="true" outlineLevel="0" collapsed="false">
      <c r="A9" s="267" t="s">
        <v>518</v>
      </c>
      <c r="B9" s="268" t="n">
        <v>74.3859833333333</v>
      </c>
      <c r="C9" s="268" t="n">
        <v>72.9378833333333</v>
      </c>
      <c r="D9" s="268" t="n">
        <v>77.5359666666667</v>
      </c>
      <c r="E9" s="268" t="n">
        <v>79.3684</v>
      </c>
      <c r="F9" s="268" t="n">
        <v>80.5790166666667</v>
      </c>
      <c r="G9" s="268" t="n">
        <v>100.691433333333</v>
      </c>
      <c r="H9" s="268" t="n">
        <v>109.443066666667</v>
      </c>
      <c r="I9" s="268" t="n">
        <v>110.973016666667</v>
      </c>
      <c r="J9" s="268" t="n">
        <v>116.593791666667</v>
      </c>
      <c r="K9" s="268" t="n">
        <v>119.353558333333</v>
      </c>
      <c r="L9" s="268"/>
      <c r="M9" s="268" t="n">
        <v>126.7768</v>
      </c>
      <c r="N9" s="268" t="n">
        <v>135.064058333333</v>
      </c>
      <c r="O9" s="268" t="n">
        <v>141.994975</v>
      </c>
      <c r="P9" s="261"/>
      <c r="Q9" s="261"/>
      <c r="R9" s="261"/>
      <c r="S9" s="261"/>
      <c r="T9" s="261"/>
      <c r="U9" s="261"/>
      <c r="V9" s="261"/>
      <c r="W9" s="261"/>
      <c r="X9" s="261"/>
      <c r="Y9" s="261"/>
    </row>
    <row r="10" customFormat="false" ht="13.5" hidden="false" customHeight="true" outlineLevel="0" collapsed="false">
      <c r="A10" s="267" t="s">
        <v>519</v>
      </c>
      <c r="B10" s="268" t="n">
        <v>1</v>
      </c>
      <c r="C10" s="268" t="n">
        <v>1</v>
      </c>
      <c r="D10" s="268" t="n">
        <v>1</v>
      </c>
      <c r="E10" s="268" t="n">
        <v>1</v>
      </c>
      <c r="F10" s="268" t="n">
        <v>1</v>
      </c>
      <c r="G10" s="268" t="n">
        <v>1</v>
      </c>
      <c r="H10" s="268" t="n">
        <v>1</v>
      </c>
      <c r="I10" s="268" t="n">
        <v>1</v>
      </c>
      <c r="J10" s="268" t="n">
        <v>1</v>
      </c>
      <c r="K10" s="268" t="n">
        <v>1</v>
      </c>
      <c r="L10" s="268"/>
      <c r="M10" s="268" t="n">
        <v>1</v>
      </c>
      <c r="N10" s="268" t="n">
        <v>1</v>
      </c>
      <c r="O10" s="268" t="n">
        <v>1</v>
      </c>
      <c r="P10" s="261"/>
      <c r="Q10" s="261"/>
      <c r="R10" s="261"/>
      <c r="S10" s="261"/>
      <c r="T10" s="261"/>
      <c r="U10" s="261"/>
      <c r="V10" s="261"/>
      <c r="W10" s="261"/>
      <c r="X10" s="261"/>
      <c r="Y10" s="261"/>
    </row>
    <row r="11" customFormat="false" ht="13.5" hidden="false" customHeight="true" outlineLevel="0" collapsed="false">
      <c r="A11" s="267" t="s">
        <v>520</v>
      </c>
      <c r="B11" s="268" t="n">
        <v>0.7543</v>
      </c>
      <c r="C11" s="268" t="n">
        <v>0.7184</v>
      </c>
      <c r="D11" s="268" t="n">
        <v>0.7783</v>
      </c>
      <c r="E11" s="268" t="n">
        <v>0.7529</v>
      </c>
      <c r="F11" s="268" t="n">
        <v>0.7527</v>
      </c>
      <c r="G11" s="268" t="n">
        <v>0.9013</v>
      </c>
      <c r="H11" s="268" t="n">
        <v>0.9034</v>
      </c>
      <c r="I11" s="268" t="n">
        <v>0.8852</v>
      </c>
      <c r="J11" s="268" t="n">
        <v>0.8468</v>
      </c>
      <c r="K11" s="268" t="n">
        <v>0.8933</v>
      </c>
      <c r="L11" s="268"/>
      <c r="M11" s="268" t="n">
        <v>0.8755</v>
      </c>
      <c r="N11" s="268" t="n">
        <v>0.845494138890436</v>
      </c>
      <c r="O11" s="268" t="n">
        <v>0.949623753156941</v>
      </c>
      <c r="P11" s="261"/>
      <c r="Q11" s="261"/>
      <c r="R11" s="261"/>
      <c r="S11" s="261"/>
      <c r="T11" s="261"/>
      <c r="U11" s="261"/>
      <c r="V11" s="261"/>
      <c r="W11" s="261"/>
      <c r="X11" s="261"/>
      <c r="Y11" s="261"/>
    </row>
    <row r="12" customFormat="false" ht="13.5" hidden="false" customHeight="true" outlineLevel="0" collapsed="false">
      <c r="A12" s="267" t="s">
        <v>521</v>
      </c>
      <c r="B12" s="268" t="n">
        <v>91.9057203405018</v>
      </c>
      <c r="C12" s="268" t="n">
        <v>93.93475</v>
      </c>
      <c r="D12" s="268" t="n">
        <v>95.467955421311</v>
      </c>
      <c r="E12" s="268" t="n">
        <v>96.5182794791526</v>
      </c>
      <c r="F12" s="268" t="n">
        <v>98.3024168556335</v>
      </c>
      <c r="G12" s="268" t="n">
        <v>120.060701665019</v>
      </c>
      <c r="H12" s="268" t="n">
        <v>163.656434116579</v>
      </c>
      <c r="I12" s="268" t="n">
        <v>165.915950691498</v>
      </c>
      <c r="J12" s="268" t="n">
        <v>252.855747731297</v>
      </c>
      <c r="K12" s="268" t="n">
        <v>364.825804980887</v>
      </c>
      <c r="L12" s="268"/>
      <c r="M12" s="268" t="n">
        <v>578.258780280111</v>
      </c>
      <c r="N12" s="268" t="n">
        <v>631.441955506727</v>
      </c>
      <c r="O12" s="268" t="n">
        <v>460.567511631462</v>
      </c>
      <c r="P12" s="261"/>
      <c r="Q12" s="261"/>
      <c r="R12" s="261"/>
      <c r="S12" s="261"/>
      <c r="T12" s="261"/>
      <c r="U12" s="261"/>
      <c r="V12" s="261"/>
      <c r="W12" s="261"/>
      <c r="X12" s="261"/>
      <c r="Y12" s="261"/>
    </row>
    <row r="13" customFormat="false" ht="13.5" hidden="false" customHeight="true" outlineLevel="0" collapsed="false">
      <c r="A13" s="267" t="s">
        <v>522</v>
      </c>
      <c r="B13" s="268" t="n">
        <v>2.7</v>
      </c>
      <c r="C13" s="268" t="n">
        <v>2.7</v>
      </c>
      <c r="D13" s="268" t="n">
        <v>2.7</v>
      </c>
      <c r="E13" s="268" t="n">
        <v>2.7</v>
      </c>
      <c r="F13" s="268" t="n">
        <v>2.7</v>
      </c>
      <c r="G13" s="268" t="n">
        <v>2.7</v>
      </c>
      <c r="H13" s="268" t="n">
        <v>2.7</v>
      </c>
      <c r="I13" s="268" t="n">
        <v>2.7</v>
      </c>
      <c r="J13" s="268" t="n">
        <v>2.7</v>
      </c>
      <c r="K13" s="268" t="n">
        <v>2.7</v>
      </c>
      <c r="L13" s="268"/>
      <c r="M13" s="268" t="n">
        <v>2.7</v>
      </c>
      <c r="N13" s="268" t="n">
        <v>2.7</v>
      </c>
      <c r="O13" s="268" t="n">
        <v>2.7</v>
      </c>
      <c r="P13" s="261"/>
      <c r="Q13" s="261"/>
      <c r="R13" s="261"/>
      <c r="S13" s="261"/>
      <c r="T13" s="261"/>
      <c r="U13" s="261"/>
      <c r="V13" s="261"/>
      <c r="W13" s="261"/>
      <c r="X13" s="261"/>
      <c r="Y13" s="261"/>
    </row>
    <row r="14" customFormat="false" ht="13.5" hidden="false" customHeight="true" outlineLevel="0" collapsed="false">
      <c r="A14" s="267" t="s">
        <v>523</v>
      </c>
      <c r="B14" s="268"/>
      <c r="C14" s="268"/>
      <c r="D14" s="268"/>
      <c r="E14" s="268"/>
      <c r="F14" s="268"/>
      <c r="G14" s="268"/>
      <c r="H14" s="268"/>
      <c r="I14" s="268"/>
      <c r="J14" s="268"/>
      <c r="K14" s="268"/>
      <c r="L14" s="268"/>
      <c r="M14" s="268"/>
      <c r="N14" s="268"/>
      <c r="O14" s="268"/>
      <c r="P14" s="261"/>
      <c r="Q14" s="261"/>
      <c r="R14" s="261"/>
      <c r="S14" s="261"/>
      <c r="T14" s="261"/>
      <c r="U14" s="261"/>
      <c r="V14" s="261"/>
      <c r="W14" s="261"/>
      <c r="X14" s="261"/>
      <c r="Y14" s="261"/>
    </row>
    <row r="15" customFormat="false" ht="13.5" hidden="false" customHeight="true" outlineLevel="0" collapsed="false">
      <c r="A15" s="267" t="s">
        <v>66</v>
      </c>
      <c r="B15" s="268" t="n">
        <v>3.8962951544705</v>
      </c>
      <c r="C15" s="268" t="n">
        <v>4.11013957621326</v>
      </c>
      <c r="D15" s="268" t="n">
        <v>4.53693436018746</v>
      </c>
      <c r="E15" s="268" t="n">
        <v>5.45935266465704</v>
      </c>
      <c r="F15" s="268" t="n">
        <v>8.07527599281334</v>
      </c>
      <c r="G15" s="268" t="n">
        <v>9.23318552472429</v>
      </c>
      <c r="H15" s="268" t="n">
        <v>14.7581750873396</v>
      </c>
      <c r="I15" s="268" t="n">
        <v>16.5627069251411</v>
      </c>
      <c r="J15" s="268" t="n">
        <v>28.0949916666667</v>
      </c>
      <c r="K15" s="268" t="n">
        <v>48.1478916666667</v>
      </c>
      <c r="L15" s="268"/>
      <c r="M15" s="268" t="n">
        <v>70.5391666666667</v>
      </c>
      <c r="N15" s="268" t="n">
        <v>94.9907416666667</v>
      </c>
      <c r="O15" s="268" t="n">
        <v>130.61655</v>
      </c>
      <c r="P15" s="261"/>
      <c r="Q15" s="261"/>
      <c r="R15" s="261"/>
      <c r="S15" s="261"/>
      <c r="T15" s="261"/>
      <c r="U15" s="261"/>
      <c r="V15" s="261"/>
      <c r="W15" s="261"/>
      <c r="X15" s="261"/>
      <c r="Y15" s="261"/>
    </row>
    <row r="16" customFormat="false" ht="13.5" hidden="false" customHeight="true" outlineLevel="0" collapsed="false">
      <c r="A16" s="267" t="s">
        <v>524</v>
      </c>
      <c r="B16" s="268" t="n">
        <v>373.660466738817</v>
      </c>
      <c r="C16" s="268" t="n">
        <v>372.500882448711</v>
      </c>
      <c r="D16" s="268" t="n">
        <v>401.763975626916</v>
      </c>
      <c r="E16" s="268" t="n">
        <v>409.625749270293</v>
      </c>
      <c r="F16" s="268" t="n">
        <v>415.919789204938</v>
      </c>
      <c r="G16" s="268" t="n">
        <v>477.918306576099</v>
      </c>
      <c r="H16" s="268" t="n">
        <v>480.488150777966</v>
      </c>
      <c r="I16" s="268" t="n">
        <v>482.716393849129</v>
      </c>
      <c r="J16" s="268" t="n">
        <v>482.987946590235</v>
      </c>
      <c r="K16" s="268" t="n">
        <v>480.445128767119</v>
      </c>
      <c r="L16" s="268"/>
      <c r="M16" s="268" t="n">
        <v>489.008858590915</v>
      </c>
      <c r="N16" s="268" t="n">
        <v>503.769674961652</v>
      </c>
      <c r="O16" s="268" t="n">
        <v>435.6661796523</v>
      </c>
      <c r="P16" s="261"/>
      <c r="Q16" s="261"/>
      <c r="R16" s="261"/>
      <c r="S16" s="261"/>
      <c r="T16" s="261"/>
      <c r="U16" s="261"/>
      <c r="V16" s="261"/>
      <c r="W16" s="261"/>
      <c r="X16" s="261"/>
      <c r="Y16" s="261"/>
    </row>
    <row r="17" customFormat="false" ht="13.5" hidden="false" customHeight="true" outlineLevel="0" collapsed="false">
      <c r="A17" s="267" t="s">
        <v>525</v>
      </c>
      <c r="B17" s="268" t="n">
        <v>1.79</v>
      </c>
      <c r="C17" s="268" t="n">
        <v>1.79</v>
      </c>
      <c r="D17" s="268" t="n">
        <v>1.79</v>
      </c>
      <c r="E17" s="268" t="n">
        <v>1.79</v>
      </c>
      <c r="F17" s="268" t="n">
        <v>1.79</v>
      </c>
      <c r="G17" s="268" t="n">
        <v>1.79</v>
      </c>
      <c r="H17" s="268" t="n">
        <v>1.79</v>
      </c>
      <c r="I17" s="268" t="n">
        <v>1.79</v>
      </c>
      <c r="J17" s="268" t="n">
        <v>1.79</v>
      </c>
      <c r="K17" s="268" t="n">
        <v>1.79</v>
      </c>
      <c r="L17" s="268"/>
      <c r="M17" s="268" t="n">
        <v>1.79</v>
      </c>
      <c r="N17" s="268" t="n">
        <v>1.79</v>
      </c>
      <c r="O17" s="268" t="n">
        <v>1.79</v>
      </c>
      <c r="P17" s="261"/>
      <c r="Q17" s="261"/>
      <c r="R17" s="261"/>
      <c r="S17" s="261"/>
      <c r="T17" s="261"/>
      <c r="U17" s="261"/>
      <c r="V17" s="261"/>
      <c r="W17" s="261"/>
      <c r="X17" s="261"/>
      <c r="Y17" s="261"/>
    </row>
    <row r="18" customFormat="false" ht="13.5" hidden="false" customHeight="true" outlineLevel="0" collapsed="false">
      <c r="A18" s="267" t="s">
        <v>526</v>
      </c>
      <c r="B18" s="268" t="n">
        <v>1.09015948638677</v>
      </c>
      <c r="C18" s="268" t="n">
        <v>0.969463201496735</v>
      </c>
      <c r="D18" s="268" t="n">
        <v>0.965801030658708</v>
      </c>
      <c r="E18" s="268" t="n">
        <v>1.03584309652054</v>
      </c>
      <c r="F18" s="268" t="n">
        <v>1.10936329281692</v>
      </c>
      <c r="G18" s="268" t="n">
        <v>1.33109026245502</v>
      </c>
      <c r="H18" s="268" t="n">
        <v>1.34521397601947</v>
      </c>
      <c r="I18" s="268" t="n">
        <v>1.30475807671592</v>
      </c>
      <c r="J18" s="268" t="n">
        <v>1.33841214646451</v>
      </c>
      <c r="K18" s="268" t="n">
        <v>1.43850654421382</v>
      </c>
      <c r="L18" s="268"/>
      <c r="M18" s="268" t="n">
        <v>1.45308511847016</v>
      </c>
      <c r="N18" s="268" t="n">
        <v>1.33122425957081</v>
      </c>
      <c r="O18" s="268" t="n">
        <v>1.44166445896522</v>
      </c>
      <c r="P18" s="261"/>
      <c r="Q18" s="261"/>
      <c r="R18" s="261"/>
      <c r="S18" s="261"/>
      <c r="T18" s="261"/>
      <c r="U18" s="261"/>
      <c r="V18" s="261"/>
      <c r="W18" s="261"/>
      <c r="X18" s="261"/>
      <c r="Y18" s="261"/>
    </row>
    <row r="19" customFormat="false" ht="13.5" hidden="false" customHeight="true" outlineLevel="0" collapsed="false">
      <c r="A19" s="267" t="s">
        <v>527</v>
      </c>
      <c r="B19" s="268" t="n">
        <v>0.754308990105979</v>
      </c>
      <c r="C19" s="268" t="n">
        <v>0.718413898653322</v>
      </c>
      <c r="D19" s="268" t="n">
        <v>0.778338120416812</v>
      </c>
      <c r="E19" s="268" t="n">
        <v>0.752945122702002</v>
      </c>
      <c r="F19" s="268" t="n">
        <v>0.752728196932591</v>
      </c>
      <c r="G19" s="268" t="n">
        <v>0.901296423367096</v>
      </c>
      <c r="H19" s="268" t="n">
        <v>0.903421436257288</v>
      </c>
      <c r="I19" s="268" t="n">
        <v>0.88520550826938</v>
      </c>
      <c r="J19" s="268" t="n">
        <v>0.846772667108096</v>
      </c>
      <c r="K19" s="268" t="n">
        <v>0.893276257067393</v>
      </c>
      <c r="L19" s="268"/>
      <c r="M19" s="268" t="n">
        <v>0.875506396987983</v>
      </c>
      <c r="N19" s="268" t="n">
        <v>0.845494138890436</v>
      </c>
      <c r="O19" s="268" t="n">
        <v>0.949623753156941</v>
      </c>
      <c r="P19" s="261"/>
      <c r="Q19" s="261"/>
      <c r="R19" s="261"/>
      <c r="S19" s="261"/>
      <c r="T19" s="261"/>
      <c r="U19" s="261"/>
      <c r="V19" s="261"/>
      <c r="W19" s="261"/>
      <c r="X19" s="261"/>
      <c r="Y19" s="261"/>
    </row>
    <row r="20" customFormat="false" ht="13.5" hidden="false" customHeight="true" outlineLevel="0" collapsed="false">
      <c r="A20" s="267" t="s">
        <v>528</v>
      </c>
      <c r="B20" s="268" t="n">
        <v>0.80265</v>
      </c>
      <c r="C20" s="268" t="n">
        <v>0.789686388888889</v>
      </c>
      <c r="D20" s="268" t="n">
        <v>0.785645349462366</v>
      </c>
      <c r="E20" s="268" t="n">
        <v>0.784541075268817</v>
      </c>
      <c r="F20" s="268" t="n">
        <v>0.7843475</v>
      </c>
      <c r="G20" s="268" t="n">
        <v>1.02456381855059</v>
      </c>
      <c r="H20" s="268" t="n">
        <v>1.59572157270424</v>
      </c>
      <c r="I20" s="268" t="n">
        <v>1.72115480222734</v>
      </c>
      <c r="J20" s="268" t="n">
        <v>1.70001666666667</v>
      </c>
      <c r="K20" s="268" t="n">
        <v>1.7</v>
      </c>
      <c r="L20" s="268"/>
      <c r="M20" s="268" t="n">
        <v>1.7</v>
      </c>
      <c r="N20" s="268" t="n">
        <v>1.7</v>
      </c>
      <c r="O20" s="268" t="n">
        <v>1.7</v>
      </c>
      <c r="P20" s="261"/>
      <c r="Q20" s="261"/>
      <c r="R20" s="261"/>
      <c r="S20" s="261"/>
      <c r="T20" s="261"/>
      <c r="U20" s="261"/>
      <c r="V20" s="261"/>
      <c r="W20" s="261"/>
      <c r="X20" s="261"/>
      <c r="Y20" s="261"/>
    </row>
    <row r="21" customFormat="false" ht="13.5" hidden="false" customHeight="true" outlineLevel="0" collapsed="false">
      <c r="A21" s="267" t="s">
        <v>529</v>
      </c>
      <c r="B21" s="268" t="n">
        <v>1</v>
      </c>
      <c r="C21" s="268" t="n">
        <v>1</v>
      </c>
      <c r="D21" s="268" t="n">
        <v>1</v>
      </c>
      <c r="E21" s="268" t="n">
        <v>1</v>
      </c>
      <c r="F21" s="268" t="n">
        <v>1</v>
      </c>
      <c r="G21" s="268" t="n">
        <v>1</v>
      </c>
      <c r="H21" s="268" t="n">
        <v>1</v>
      </c>
      <c r="I21" s="268" t="n">
        <v>1</v>
      </c>
      <c r="J21" s="268" t="n">
        <v>1</v>
      </c>
      <c r="K21" s="268" t="n">
        <v>1</v>
      </c>
      <c r="L21" s="268"/>
      <c r="M21" s="268" t="n">
        <v>1</v>
      </c>
      <c r="N21" s="268" t="n">
        <v>1</v>
      </c>
      <c r="O21" s="268" t="n">
        <v>1</v>
      </c>
      <c r="P21" s="261"/>
      <c r="Q21" s="261"/>
      <c r="R21" s="261"/>
      <c r="S21" s="261"/>
      <c r="T21" s="261"/>
      <c r="U21" s="261"/>
      <c r="V21" s="261"/>
      <c r="W21" s="261"/>
      <c r="X21" s="261"/>
      <c r="Y21" s="261"/>
    </row>
    <row r="22" customFormat="false" ht="13.5" hidden="false" customHeight="true" outlineLevel="0" collapsed="false">
      <c r="A22" s="267" t="s">
        <v>530</v>
      </c>
      <c r="B22" s="268" t="n">
        <v>0.376</v>
      </c>
      <c r="C22" s="268" t="n">
        <v>0.376</v>
      </c>
      <c r="D22" s="268" t="n">
        <v>0.376</v>
      </c>
      <c r="E22" s="268" t="n">
        <v>0.376</v>
      </c>
      <c r="F22" s="268" t="n">
        <v>0.376</v>
      </c>
      <c r="G22" s="268" t="n">
        <v>0.376</v>
      </c>
      <c r="H22" s="268" t="n">
        <v>0.376</v>
      </c>
      <c r="I22" s="268" t="n">
        <v>0.376</v>
      </c>
      <c r="J22" s="268" t="n">
        <v>0.376</v>
      </c>
      <c r="K22" s="268" t="n">
        <v>0.376</v>
      </c>
      <c r="L22" s="268"/>
      <c r="M22" s="268" t="n">
        <v>0.376</v>
      </c>
      <c r="N22" s="268" t="n">
        <v>0.376</v>
      </c>
      <c r="O22" s="268" t="n">
        <v>0.376</v>
      </c>
      <c r="P22" s="261"/>
      <c r="Q22" s="261"/>
      <c r="R22" s="261"/>
      <c r="S22" s="261"/>
      <c r="T22" s="261"/>
      <c r="U22" s="261"/>
      <c r="V22" s="261"/>
      <c r="W22" s="261"/>
      <c r="X22" s="261"/>
      <c r="Y22" s="261"/>
    </row>
    <row r="23" customFormat="false" ht="13.5" hidden="false" customHeight="true" outlineLevel="0" collapsed="false">
      <c r="A23" s="267" t="s">
        <v>86</v>
      </c>
      <c r="B23" s="268" t="n">
        <v>69.6492916666667</v>
      </c>
      <c r="C23" s="268" t="n">
        <v>74.1524</v>
      </c>
      <c r="D23" s="268" t="n">
        <v>81.8626583333333</v>
      </c>
      <c r="E23" s="268" t="n">
        <v>78.103235</v>
      </c>
      <c r="F23" s="268" t="n">
        <v>77.6414083333333</v>
      </c>
      <c r="G23" s="268" t="n">
        <v>77.9469083333333</v>
      </c>
      <c r="H23" s="268" t="n">
        <v>78.4680916666667</v>
      </c>
      <c r="I23" s="268" t="n">
        <v>80.4375416666667</v>
      </c>
      <c r="J23" s="268" t="n">
        <v>83.4662019166667</v>
      </c>
      <c r="K23" s="268" t="n">
        <v>84.4535225</v>
      </c>
      <c r="L23" s="268"/>
      <c r="M23" s="268" t="n">
        <v>84.8713916666667</v>
      </c>
      <c r="N23" s="268" t="n">
        <v>85.08376325</v>
      </c>
      <c r="O23" s="268" t="n">
        <v>91.7454544396961</v>
      </c>
      <c r="P23" s="261"/>
      <c r="Q23" s="261"/>
      <c r="R23" s="261"/>
      <c r="S23" s="261"/>
      <c r="T23" s="261"/>
      <c r="U23" s="261"/>
      <c r="V23" s="261"/>
      <c r="W23" s="261"/>
      <c r="X23" s="261"/>
      <c r="Y23" s="261"/>
    </row>
    <row r="24" customFormat="false" ht="13.5" hidden="false" customHeight="true" outlineLevel="0" collapsed="false">
      <c r="A24" s="267" t="s">
        <v>531</v>
      </c>
      <c r="B24" s="268" t="n">
        <v>2</v>
      </c>
      <c r="C24" s="268" t="n">
        <v>2</v>
      </c>
      <c r="D24" s="268" t="n">
        <v>2</v>
      </c>
      <c r="E24" s="268" t="n">
        <v>2</v>
      </c>
      <c r="F24" s="268" t="n">
        <v>2</v>
      </c>
      <c r="G24" s="268" t="n">
        <v>2</v>
      </c>
      <c r="H24" s="268" t="n">
        <v>2</v>
      </c>
      <c r="I24" s="268" t="n">
        <v>2</v>
      </c>
      <c r="J24" s="268" t="n">
        <v>2</v>
      </c>
      <c r="K24" s="268" t="n">
        <v>2</v>
      </c>
      <c r="L24" s="268"/>
      <c r="M24" s="268" t="n">
        <v>2</v>
      </c>
      <c r="N24" s="268" t="n">
        <v>2</v>
      </c>
      <c r="O24" s="268" t="n">
        <v>2</v>
      </c>
      <c r="P24" s="261"/>
      <c r="Q24" s="261"/>
      <c r="R24" s="261"/>
      <c r="S24" s="261"/>
      <c r="T24" s="261"/>
      <c r="U24" s="261"/>
      <c r="V24" s="261"/>
      <c r="W24" s="261"/>
      <c r="X24" s="261"/>
      <c r="Y24" s="261"/>
    </row>
    <row r="25" customFormat="false" ht="13.5" hidden="false" customHeight="true" outlineLevel="0" collapsed="false">
      <c r="A25" s="267" t="s">
        <v>532</v>
      </c>
      <c r="B25" s="268" t="n">
        <v>0.297851</v>
      </c>
      <c r="C25" s="268" t="n">
        <v>0.497463333333333</v>
      </c>
      <c r="D25" s="268" t="n">
        <v>0.833689833333333</v>
      </c>
      <c r="E25" s="268" t="n">
        <v>0.88800525</v>
      </c>
      <c r="F25" s="268" t="n">
        <v>1.02241025</v>
      </c>
      <c r="G25" s="268" t="n">
        <v>1.59259883333333</v>
      </c>
      <c r="H25" s="268" t="n">
        <v>1.98956283333333</v>
      </c>
      <c r="I25" s="268" t="n">
        <v>1.93234166666667</v>
      </c>
      <c r="J25" s="268" t="n">
        <v>2.03760833333333</v>
      </c>
      <c r="K25" s="268" t="n">
        <v>2.09178333333333</v>
      </c>
      <c r="L25" s="268"/>
      <c r="M25" s="268" t="n">
        <v>2.439575</v>
      </c>
      <c r="N25" s="268" t="n">
        <v>2.538675</v>
      </c>
      <c r="O25" s="268" t="n">
        <v>2.6261</v>
      </c>
      <c r="P25" s="261"/>
      <c r="Q25" s="261"/>
      <c r="R25" s="261"/>
      <c r="S25" s="261"/>
      <c r="T25" s="261"/>
      <c r="U25" s="261"/>
      <c r="V25" s="261"/>
      <c r="W25" s="261"/>
      <c r="X25" s="261"/>
      <c r="Y25" s="261"/>
    </row>
    <row r="26" customFormat="false" ht="13.5" hidden="false" customHeight="true" outlineLevel="0" collapsed="false">
      <c r="A26" s="267" t="s">
        <v>533</v>
      </c>
      <c r="B26" s="268" t="n">
        <v>0.754308990105979</v>
      </c>
      <c r="C26" s="268" t="n">
        <v>0.718413898653322</v>
      </c>
      <c r="D26" s="268" t="n">
        <v>0.778338120416812</v>
      </c>
      <c r="E26" s="268" t="n">
        <v>0.752945122702002</v>
      </c>
      <c r="F26" s="268" t="n">
        <v>0.752728196932591</v>
      </c>
      <c r="G26" s="268" t="n">
        <v>0.901296423367096</v>
      </c>
      <c r="H26" s="268" t="n">
        <v>0.903421436257288</v>
      </c>
      <c r="I26" s="268" t="n">
        <v>0.88520550826938</v>
      </c>
      <c r="J26" s="268" t="n">
        <v>0.846772667108096</v>
      </c>
      <c r="K26" s="268" t="n">
        <v>0.893276257067393</v>
      </c>
      <c r="L26" s="268"/>
      <c r="M26" s="268" t="n">
        <v>0.875506396987983</v>
      </c>
      <c r="N26" s="268" t="n">
        <v>0.845494138890436</v>
      </c>
      <c r="O26" s="268" t="n">
        <v>0.949623753156941</v>
      </c>
      <c r="P26" s="261"/>
      <c r="Q26" s="261"/>
      <c r="R26" s="261"/>
      <c r="S26" s="261"/>
      <c r="T26" s="261"/>
      <c r="U26" s="261"/>
      <c r="V26" s="261"/>
      <c r="W26" s="261"/>
      <c r="X26" s="261"/>
      <c r="Y26" s="261"/>
    </row>
    <row r="27" customFormat="false" ht="13.5" hidden="false" customHeight="true" outlineLevel="0" collapsed="false">
      <c r="A27" s="267" t="s">
        <v>100</v>
      </c>
      <c r="B27" s="268" t="n">
        <v>2</v>
      </c>
      <c r="C27" s="268" t="n">
        <v>2</v>
      </c>
      <c r="D27" s="268" t="n">
        <v>2</v>
      </c>
      <c r="E27" s="268" t="n">
        <v>2</v>
      </c>
      <c r="F27" s="268" t="n">
        <v>2</v>
      </c>
      <c r="G27" s="268" t="n">
        <v>2</v>
      </c>
      <c r="H27" s="268" t="n">
        <v>2</v>
      </c>
      <c r="I27" s="268" t="n">
        <v>2</v>
      </c>
      <c r="J27" s="268" t="n">
        <v>2</v>
      </c>
      <c r="K27" s="268" t="n">
        <v>2</v>
      </c>
      <c r="L27" s="268"/>
      <c r="M27" s="268" t="n">
        <v>2</v>
      </c>
      <c r="N27" s="268" t="n">
        <v>2</v>
      </c>
      <c r="O27" s="268" t="n">
        <v>2</v>
      </c>
      <c r="P27" s="261"/>
      <c r="Q27" s="261"/>
      <c r="R27" s="261"/>
      <c r="S27" s="261"/>
      <c r="T27" s="261"/>
      <c r="U27" s="261"/>
      <c r="V27" s="261"/>
      <c r="W27" s="261"/>
      <c r="X27" s="261"/>
      <c r="Y27" s="261"/>
    </row>
    <row r="28" customFormat="false" ht="13.5" hidden="false" customHeight="true" outlineLevel="0" collapsed="false">
      <c r="A28" s="267" t="s">
        <v>534</v>
      </c>
      <c r="B28" s="268" t="n">
        <v>494.794262222936</v>
      </c>
      <c r="C28" s="268" t="n">
        <v>471.248625718934</v>
      </c>
      <c r="D28" s="268" t="n">
        <v>510.556338454251</v>
      </c>
      <c r="E28" s="268" t="n">
        <v>493.899623852233</v>
      </c>
      <c r="F28" s="268" t="n">
        <v>493.757329875319</v>
      </c>
      <c r="G28" s="268" t="n">
        <v>591.21169798261</v>
      </c>
      <c r="H28" s="268" t="n">
        <v>592.605615063006</v>
      </c>
      <c r="I28" s="268" t="n">
        <v>580.656749587853</v>
      </c>
      <c r="J28" s="268" t="n">
        <v>555.446458398235</v>
      </c>
      <c r="K28" s="268" t="n">
        <v>585.950813757166</v>
      </c>
      <c r="L28" s="268"/>
      <c r="M28" s="268" t="n">
        <v>574.294549649056</v>
      </c>
      <c r="N28" s="268" t="n">
        <v>554.607798864163</v>
      </c>
      <c r="O28" s="268" t="n">
        <v>623.937311932306</v>
      </c>
      <c r="P28" s="261"/>
      <c r="Q28" s="261"/>
      <c r="R28" s="261"/>
      <c r="S28" s="261"/>
      <c r="T28" s="261"/>
      <c r="U28" s="261"/>
      <c r="V28" s="261"/>
      <c r="W28" s="261"/>
      <c r="X28" s="261"/>
      <c r="Y28" s="261"/>
    </row>
    <row r="29" customFormat="false" ht="13.5" hidden="false" customHeight="true" outlineLevel="0" collapsed="false">
      <c r="A29" s="267" t="s">
        <v>535</v>
      </c>
      <c r="B29" s="268" t="n">
        <v>1</v>
      </c>
      <c r="C29" s="268" t="n">
        <v>1</v>
      </c>
      <c r="D29" s="268" t="n">
        <v>1</v>
      </c>
      <c r="E29" s="268" t="n">
        <v>1</v>
      </c>
      <c r="F29" s="268" t="n">
        <v>1</v>
      </c>
      <c r="G29" s="268" t="n">
        <v>1</v>
      </c>
      <c r="H29" s="268" t="n">
        <v>1</v>
      </c>
      <c r="I29" s="268" t="n">
        <v>1</v>
      </c>
      <c r="J29" s="268" t="n">
        <v>1</v>
      </c>
      <c r="K29" s="268" t="n">
        <v>1</v>
      </c>
      <c r="L29" s="268"/>
      <c r="M29" s="268" t="n">
        <v>1</v>
      </c>
      <c r="N29" s="268" t="n">
        <v>1</v>
      </c>
      <c r="O29" s="268" t="n">
        <v>1</v>
      </c>
      <c r="P29" s="261"/>
      <c r="Q29" s="261"/>
      <c r="R29" s="261"/>
      <c r="S29" s="261"/>
      <c r="T29" s="261"/>
      <c r="U29" s="261"/>
      <c r="V29" s="261"/>
      <c r="W29" s="261"/>
      <c r="X29" s="261"/>
      <c r="Y29" s="261"/>
    </row>
    <row r="30" customFormat="false" ht="13.5" hidden="false" customHeight="true" outlineLevel="0" collapsed="false">
      <c r="A30" s="267" t="s">
        <v>536</v>
      </c>
      <c r="B30" s="268" t="n">
        <v>45.7258121212121</v>
      </c>
      <c r="C30" s="268" t="n">
        <v>46.6704666666667</v>
      </c>
      <c r="D30" s="268" t="n">
        <v>53.4372333333333</v>
      </c>
      <c r="E30" s="268" t="n">
        <v>58.5978454166667</v>
      </c>
      <c r="F30" s="268" t="n">
        <v>61.0295144607843</v>
      </c>
      <c r="G30" s="268" t="n">
        <v>64.1519444632786</v>
      </c>
      <c r="H30" s="268" t="n">
        <v>67.1953128073894</v>
      </c>
      <c r="I30" s="268" t="n">
        <v>65.121568645066</v>
      </c>
      <c r="J30" s="268" t="n">
        <v>68.3894670935421</v>
      </c>
      <c r="K30" s="268" t="n">
        <v>70.4203405359551</v>
      </c>
      <c r="L30" s="268"/>
      <c r="M30" s="268" t="n">
        <v>74.0995668836052</v>
      </c>
      <c r="N30" s="268" t="n">
        <v>73.9393482494058</v>
      </c>
      <c r="O30" s="268" t="n">
        <v>78.5975702918448</v>
      </c>
      <c r="P30" s="261"/>
      <c r="Q30" s="261"/>
      <c r="R30" s="261"/>
      <c r="S30" s="261"/>
      <c r="T30" s="261"/>
      <c r="U30" s="261"/>
      <c r="V30" s="261"/>
      <c r="W30" s="261"/>
      <c r="X30" s="261"/>
      <c r="Y30" s="261"/>
    </row>
    <row r="31" customFormat="false" ht="13.5" hidden="false" customHeight="true" outlineLevel="0" collapsed="false">
      <c r="A31" s="267" t="s">
        <v>537</v>
      </c>
      <c r="B31" s="268" t="n">
        <v>7.01666666666667</v>
      </c>
      <c r="C31" s="268" t="n">
        <v>6.9369625</v>
      </c>
      <c r="D31" s="268" t="n">
        <v>6.91</v>
      </c>
      <c r="E31" s="268" t="n">
        <v>6.91</v>
      </c>
      <c r="F31" s="268" t="n">
        <v>6.91</v>
      </c>
      <c r="G31" s="268" t="n">
        <v>6.91</v>
      </c>
      <c r="H31" s="268" t="n">
        <v>6.91</v>
      </c>
      <c r="I31" s="268" t="n">
        <v>6.91</v>
      </c>
      <c r="J31" s="268" t="n">
        <v>6.91</v>
      </c>
      <c r="K31" s="268" t="n">
        <v>6.91</v>
      </c>
      <c r="L31" s="268"/>
      <c r="M31" s="268" t="n">
        <v>6.91</v>
      </c>
      <c r="N31" s="268" t="n">
        <v>6.91</v>
      </c>
      <c r="O31" s="268" t="n">
        <v>6.91</v>
      </c>
      <c r="P31" s="261"/>
      <c r="Q31" s="261"/>
      <c r="R31" s="261"/>
      <c r="S31" s="261"/>
      <c r="T31" s="261"/>
      <c r="U31" s="261"/>
      <c r="V31" s="261"/>
      <c r="W31" s="261"/>
      <c r="X31" s="261"/>
      <c r="Y31" s="261"/>
    </row>
    <row r="32" customFormat="false" ht="13.5" hidden="false" customHeight="true" outlineLevel="0" collapsed="false">
      <c r="A32" s="267" t="s">
        <v>538</v>
      </c>
      <c r="B32" s="268" t="n">
        <v>1.47673956845028</v>
      </c>
      <c r="C32" s="268" t="n">
        <v>1.40693658566639</v>
      </c>
      <c r="D32" s="268" t="n">
        <v>1.5222099744513</v>
      </c>
      <c r="E32" s="268" t="n">
        <v>1.47305132263235</v>
      </c>
      <c r="F32" s="268" t="n">
        <v>1.474169186794</v>
      </c>
      <c r="G32" s="268" t="n">
        <v>1.76349164694686</v>
      </c>
      <c r="H32" s="268" t="n">
        <v>1.76813902429915</v>
      </c>
      <c r="I32" s="268" t="n">
        <v>1.73535271327691</v>
      </c>
      <c r="J32" s="268" t="n">
        <v>1.65698544113543</v>
      </c>
      <c r="K32" s="268" t="n">
        <v>1.74708646136073</v>
      </c>
      <c r="L32" s="268"/>
      <c r="M32" s="268" t="n">
        <v>1.71697049519219</v>
      </c>
      <c r="N32" s="268" t="n">
        <v>1.65360615435868</v>
      </c>
      <c r="O32" s="268" t="n">
        <v>1.85932587706093</v>
      </c>
      <c r="P32" s="261"/>
      <c r="Q32" s="261"/>
      <c r="R32" s="261"/>
      <c r="S32" s="261"/>
      <c r="T32" s="261"/>
      <c r="U32" s="261"/>
      <c r="V32" s="261"/>
      <c r="W32" s="261"/>
      <c r="X32" s="261"/>
      <c r="Y32" s="261"/>
    </row>
    <row r="33" customFormat="false" ht="13.5" hidden="false" customHeight="true" outlineLevel="0" collapsed="false">
      <c r="A33" s="267" t="s">
        <v>539</v>
      </c>
      <c r="B33" s="268" t="n">
        <v>6.793625</v>
      </c>
      <c r="C33" s="268" t="n">
        <v>6.83823333333333</v>
      </c>
      <c r="D33" s="268" t="n">
        <v>7.640525</v>
      </c>
      <c r="E33" s="268" t="n">
        <v>8.39890833333333</v>
      </c>
      <c r="F33" s="268" t="n">
        <v>8.97608333333334</v>
      </c>
      <c r="G33" s="268" t="n">
        <v>10.1289916666667</v>
      </c>
      <c r="H33" s="268" t="n">
        <v>10.9011583333333</v>
      </c>
      <c r="I33" s="268" t="n">
        <v>10.3474166666667</v>
      </c>
      <c r="J33" s="268" t="n">
        <v>10.199975</v>
      </c>
      <c r="K33" s="268" t="n">
        <v>10.7558666666667</v>
      </c>
      <c r="L33" s="268"/>
      <c r="M33" s="268" t="n">
        <v>11.4562416666667</v>
      </c>
      <c r="N33" s="268" t="n">
        <v>11.0872583333333</v>
      </c>
      <c r="O33" s="268" t="n">
        <v>12.3688083333333</v>
      </c>
      <c r="P33" s="261"/>
      <c r="Q33" s="261"/>
      <c r="R33" s="261"/>
      <c r="S33" s="261"/>
      <c r="T33" s="261"/>
      <c r="U33" s="261"/>
      <c r="V33" s="261"/>
      <c r="W33" s="261"/>
      <c r="X33" s="261"/>
      <c r="Y33" s="261"/>
    </row>
    <row r="34" customFormat="false" ht="13.5" hidden="false" customHeight="true" outlineLevel="0" collapsed="false">
      <c r="A34" s="267" t="s">
        <v>106</v>
      </c>
      <c r="B34" s="268" t="n">
        <v>1.75922671058718</v>
      </c>
      <c r="C34" s="268" t="n">
        <v>1.67282875525659</v>
      </c>
      <c r="D34" s="268" t="n">
        <v>1.95306861112487</v>
      </c>
      <c r="E34" s="268" t="n">
        <v>2.15608915126311</v>
      </c>
      <c r="F34" s="268" t="n">
        <v>2.35295196276669</v>
      </c>
      <c r="G34" s="268" t="n">
        <v>3.32690438276879</v>
      </c>
      <c r="H34" s="268" t="n">
        <v>3.49131342157271</v>
      </c>
      <c r="I34" s="268" t="n">
        <v>3.19138944630048</v>
      </c>
      <c r="J34" s="268" t="n">
        <v>3.65382536145755</v>
      </c>
      <c r="K34" s="268" t="n">
        <v>3.9444710972507</v>
      </c>
      <c r="L34" s="268"/>
      <c r="M34" s="268" t="n">
        <v>5.15517878751281</v>
      </c>
      <c r="N34" s="268" t="n">
        <v>5.39440078962503</v>
      </c>
      <c r="O34" s="268" t="n">
        <v>5.16397029102111</v>
      </c>
      <c r="P34" s="261"/>
      <c r="Q34" s="261"/>
      <c r="R34" s="261"/>
      <c r="S34" s="261"/>
      <c r="T34" s="261"/>
      <c r="U34" s="261"/>
      <c r="V34" s="261"/>
      <c r="W34" s="261"/>
      <c r="X34" s="261"/>
      <c r="Y34" s="261"/>
    </row>
    <row r="35" customFormat="false" ht="13.5" hidden="false" customHeight="true" outlineLevel="0" collapsed="false">
      <c r="A35" s="267" t="s">
        <v>540</v>
      </c>
      <c r="B35" s="268"/>
      <c r="C35" s="268"/>
      <c r="D35" s="268"/>
      <c r="E35" s="268"/>
      <c r="F35" s="268"/>
      <c r="G35" s="268"/>
      <c r="H35" s="268"/>
      <c r="I35" s="268"/>
      <c r="J35" s="268"/>
      <c r="K35" s="268"/>
      <c r="L35" s="268"/>
      <c r="M35" s="268"/>
      <c r="N35" s="268"/>
      <c r="O35" s="268"/>
      <c r="P35" s="261"/>
      <c r="Q35" s="261"/>
      <c r="R35" s="261"/>
      <c r="S35" s="261"/>
      <c r="T35" s="261"/>
      <c r="U35" s="261"/>
      <c r="V35" s="261"/>
      <c r="W35" s="261"/>
      <c r="X35" s="261"/>
      <c r="Y35" s="261"/>
    </row>
    <row r="36" customFormat="false" ht="13.5" hidden="false" customHeight="true" outlineLevel="0" collapsed="false">
      <c r="A36" s="267" t="s">
        <v>541</v>
      </c>
      <c r="B36" s="268" t="n">
        <v>1.36350947368421</v>
      </c>
      <c r="C36" s="268" t="n">
        <v>1.25791302014692</v>
      </c>
      <c r="D36" s="268" t="n">
        <v>1.24956701649958</v>
      </c>
      <c r="E36" s="268" t="n">
        <v>1.25116566976059</v>
      </c>
      <c r="F36" s="268" t="n">
        <v>1.2670401230814</v>
      </c>
      <c r="G36" s="268" t="n">
        <v>1.37491084459887</v>
      </c>
      <c r="H36" s="268" t="n">
        <v>1.38134687688286</v>
      </c>
      <c r="I36" s="268" t="n">
        <v>1.38089116405281</v>
      </c>
      <c r="J36" s="268" t="n">
        <v>1.34891856542537</v>
      </c>
      <c r="K36" s="268" t="n">
        <v>1.36421851405475</v>
      </c>
      <c r="L36" s="268"/>
      <c r="M36" s="268" t="n">
        <v>1.37970342971399</v>
      </c>
      <c r="N36" s="268" t="n">
        <v>1.34380696297339</v>
      </c>
      <c r="O36" s="268" t="n">
        <v>1.37895639652216</v>
      </c>
      <c r="P36" s="261"/>
      <c r="Q36" s="261"/>
      <c r="R36" s="261"/>
      <c r="S36" s="261"/>
      <c r="T36" s="261"/>
      <c r="U36" s="261"/>
      <c r="V36" s="261"/>
      <c r="W36" s="261"/>
      <c r="X36" s="261"/>
      <c r="Y36" s="261"/>
    </row>
    <row r="37" customFormat="false" ht="13.5" hidden="false" customHeight="true" outlineLevel="0" collapsed="false">
      <c r="A37" s="267" t="s">
        <v>542</v>
      </c>
      <c r="B37" s="268" t="n">
        <v>1.47739166666667</v>
      </c>
      <c r="C37" s="268" t="n">
        <v>1.40645833333333</v>
      </c>
      <c r="D37" s="268" t="n">
        <v>1.52205</v>
      </c>
      <c r="E37" s="268" t="n">
        <v>1.47356666666667</v>
      </c>
      <c r="F37" s="268" t="n">
        <v>1.47418333333333</v>
      </c>
      <c r="G37" s="268" t="n">
        <v>1.7644</v>
      </c>
      <c r="H37" s="268" t="n">
        <v>1.76804166666667</v>
      </c>
      <c r="I37" s="268" t="n">
        <v>1.73545833333333</v>
      </c>
      <c r="J37" s="268" t="n">
        <v>1.65704166666667</v>
      </c>
      <c r="K37" s="268" t="n">
        <v>1.74704166666667</v>
      </c>
      <c r="L37" s="268"/>
      <c r="M37" s="268" t="n">
        <v>1.71633333333333</v>
      </c>
      <c r="N37" s="268" t="n">
        <v>1.653775</v>
      </c>
      <c r="O37" s="268" t="n">
        <v>1.86014166666667</v>
      </c>
      <c r="P37" s="261"/>
      <c r="Q37" s="261"/>
      <c r="R37" s="261"/>
      <c r="S37" s="261"/>
      <c r="T37" s="261"/>
      <c r="U37" s="261"/>
      <c r="V37" s="261"/>
      <c r="W37" s="261"/>
      <c r="X37" s="261"/>
      <c r="Y37" s="261"/>
    </row>
    <row r="38" customFormat="false" ht="13.5" hidden="false" customHeight="true" outlineLevel="0" collapsed="false">
      <c r="A38" s="267" t="s">
        <v>140</v>
      </c>
      <c r="B38" s="268" t="n">
        <v>494.794262222947</v>
      </c>
      <c r="C38" s="268" t="n">
        <v>471.248625718937</v>
      </c>
      <c r="D38" s="268" t="n">
        <v>510.556338454251</v>
      </c>
      <c r="E38" s="268" t="n">
        <v>493.899623852237</v>
      </c>
      <c r="F38" s="268" t="n">
        <v>493.757329875312</v>
      </c>
      <c r="G38" s="268" t="n">
        <v>591.21169798261</v>
      </c>
      <c r="H38" s="268" t="n">
        <v>592.605615063022</v>
      </c>
      <c r="I38" s="268" t="n">
        <v>580.656749587858</v>
      </c>
      <c r="J38" s="268" t="n">
        <v>555.446458398226</v>
      </c>
      <c r="K38" s="268" t="n">
        <v>585.911013180369</v>
      </c>
      <c r="L38" s="268"/>
      <c r="M38" s="268" t="n">
        <v>575.586004510945</v>
      </c>
      <c r="N38" s="268" t="n">
        <v>554.530675033104</v>
      </c>
      <c r="O38" s="268" t="n">
        <v>623.759700911182</v>
      </c>
      <c r="P38" s="261"/>
      <c r="Q38" s="261"/>
      <c r="R38" s="261"/>
      <c r="S38" s="261"/>
      <c r="T38" s="261"/>
      <c r="U38" s="261"/>
      <c r="V38" s="261"/>
      <c r="W38" s="261"/>
      <c r="X38" s="261"/>
      <c r="Y38" s="261"/>
    </row>
    <row r="39" customFormat="false" ht="13.5" hidden="false" customHeight="true" outlineLevel="0" collapsed="false">
      <c r="A39" s="267" t="s">
        <v>543</v>
      </c>
      <c r="B39" s="268" t="n">
        <v>1230.74833333333</v>
      </c>
      <c r="C39" s="268" t="n">
        <v>1261.07333333333</v>
      </c>
      <c r="D39" s="268" t="n">
        <v>1442.505625</v>
      </c>
      <c r="E39" s="268" t="n">
        <v>1555.09083333333</v>
      </c>
      <c r="F39" s="268" t="n">
        <v>1546.68666666667</v>
      </c>
      <c r="G39" s="268" t="n">
        <v>1571.89833333333</v>
      </c>
      <c r="H39" s="268" t="n">
        <v>1654.62666666667</v>
      </c>
      <c r="I39" s="268" t="n">
        <v>1729.055</v>
      </c>
      <c r="J39" s="268" t="n">
        <v>1782.876875</v>
      </c>
      <c r="K39" s="268" t="n">
        <v>1845.62289069697</v>
      </c>
      <c r="L39" s="268"/>
      <c r="M39" s="268" t="n">
        <v>1915.04617583333</v>
      </c>
      <c r="N39" s="268" t="n">
        <v>1975.95088138768</v>
      </c>
      <c r="O39" s="268" t="n">
        <v>2034.30663430472</v>
      </c>
      <c r="P39" s="261"/>
      <c r="Q39" s="261"/>
      <c r="R39" s="261"/>
      <c r="S39" s="261"/>
      <c r="T39" s="261"/>
      <c r="U39" s="261"/>
      <c r="V39" s="261"/>
      <c r="W39" s="261"/>
      <c r="X39" s="261"/>
      <c r="Y39" s="261"/>
    </row>
    <row r="40" customFormat="false" ht="13.5" hidden="false" customHeight="true" outlineLevel="0" collapsed="false">
      <c r="A40" s="267" t="s">
        <v>544</v>
      </c>
      <c r="B40" s="268" t="n">
        <v>83.2786893759019</v>
      </c>
      <c r="C40" s="268" t="n">
        <v>79.2768814761183</v>
      </c>
      <c r="D40" s="268" t="n">
        <v>86.3189541847042</v>
      </c>
      <c r="E40" s="268" t="n">
        <v>83.0725</v>
      </c>
      <c r="F40" s="268" t="n">
        <v>83.0345</v>
      </c>
      <c r="G40" s="268" t="n">
        <v>99.3856935425685</v>
      </c>
      <c r="H40" s="268" t="n">
        <v>99.6881136363636</v>
      </c>
      <c r="I40" s="268" t="n">
        <v>97.8069377715121</v>
      </c>
      <c r="J40" s="268" t="n">
        <v>93.4135789085279</v>
      </c>
      <c r="K40" s="268" t="n">
        <v>98.4951785878976</v>
      </c>
      <c r="L40" s="268"/>
      <c r="M40" s="268" t="n">
        <v>96.7957427869885</v>
      </c>
      <c r="N40" s="268" t="n">
        <v>93.2180924116109</v>
      </c>
      <c r="O40" s="268" t="n">
        <v>105.530782711447</v>
      </c>
      <c r="P40" s="261"/>
      <c r="Q40" s="261"/>
      <c r="R40" s="261"/>
      <c r="S40" s="261"/>
      <c r="T40" s="261"/>
      <c r="U40" s="261"/>
      <c r="V40" s="261"/>
      <c r="W40" s="261"/>
      <c r="X40" s="261"/>
      <c r="Y40" s="261"/>
    </row>
    <row r="41" customFormat="false" ht="13.5" hidden="false" customHeight="true" outlineLevel="0" collapsed="false">
      <c r="A41" s="267" t="s">
        <v>144</v>
      </c>
      <c r="B41" s="268" t="n">
        <v>4184.91666666667</v>
      </c>
      <c r="C41" s="268" t="n">
        <v>4058.5</v>
      </c>
      <c r="D41" s="268" t="n">
        <v>4033</v>
      </c>
      <c r="E41" s="268" t="n">
        <v>4027.25</v>
      </c>
      <c r="F41" s="268" t="n">
        <v>4037.5</v>
      </c>
      <c r="G41" s="268" t="n">
        <v>4067.75</v>
      </c>
      <c r="H41" s="268" t="n">
        <v>4058.69457885305</v>
      </c>
      <c r="I41" s="268" t="n">
        <v>4050.5799859191</v>
      </c>
      <c r="J41" s="268" t="n">
        <v>4051.16690028162</v>
      </c>
      <c r="K41" s="268" t="n">
        <v>4061.14896313364</v>
      </c>
      <c r="L41" s="268"/>
      <c r="M41" s="268" t="n">
        <v>4092.78321900878</v>
      </c>
      <c r="N41" s="268" t="n">
        <v>4098.72279505889</v>
      </c>
      <c r="O41" s="268" t="n">
        <v>4102.03786482335</v>
      </c>
      <c r="P41" s="261"/>
      <c r="Q41" s="261"/>
      <c r="R41" s="261"/>
      <c r="S41" s="261"/>
      <c r="T41" s="261"/>
      <c r="U41" s="261"/>
      <c r="V41" s="261"/>
      <c r="W41" s="261"/>
      <c r="X41" s="261"/>
      <c r="Y41" s="261"/>
    </row>
    <row r="42" customFormat="false" ht="13.5" hidden="false" customHeight="true" outlineLevel="0" collapsed="false">
      <c r="A42" s="267" t="s">
        <v>153</v>
      </c>
      <c r="B42" s="268" t="n">
        <v>494.794262222947</v>
      </c>
      <c r="C42" s="268" t="n">
        <v>471.248625718937</v>
      </c>
      <c r="D42" s="268" t="n">
        <v>510.556338454251</v>
      </c>
      <c r="E42" s="268" t="n">
        <v>493.899623852237</v>
      </c>
      <c r="F42" s="268" t="n">
        <v>493.757329875312</v>
      </c>
      <c r="G42" s="268" t="n">
        <v>591.21169798261</v>
      </c>
      <c r="H42" s="268" t="n">
        <v>592.605615063022</v>
      </c>
      <c r="I42" s="268" t="n">
        <v>580.656749587858</v>
      </c>
      <c r="J42" s="268" t="n">
        <v>555.446458398226</v>
      </c>
      <c r="K42" s="268" t="n">
        <v>585.911013180369</v>
      </c>
      <c r="L42" s="268"/>
      <c r="M42" s="268" t="n">
        <v>575.586004510945</v>
      </c>
      <c r="N42" s="268" t="n">
        <v>554.530675033104</v>
      </c>
      <c r="O42" s="268" t="n">
        <v>623.759700911182</v>
      </c>
      <c r="P42" s="261"/>
      <c r="Q42" s="261"/>
      <c r="R42" s="261"/>
      <c r="S42" s="261"/>
      <c r="T42" s="261"/>
      <c r="U42" s="261"/>
      <c r="V42" s="261"/>
      <c r="W42" s="261"/>
      <c r="X42" s="261"/>
      <c r="Y42" s="261"/>
    </row>
    <row r="43" customFormat="false" ht="13.5" hidden="false" customHeight="true" outlineLevel="0" collapsed="false">
      <c r="A43" s="267" t="s">
        <v>545</v>
      </c>
      <c r="B43" s="268" t="n">
        <v>1.03011273517598</v>
      </c>
      <c r="C43" s="268" t="n">
        <v>0.989258158636364</v>
      </c>
      <c r="D43" s="268" t="n">
        <v>0.999364743593074</v>
      </c>
      <c r="E43" s="268" t="n">
        <v>1.03013736373016</v>
      </c>
      <c r="F43" s="268" t="n">
        <v>1.10474713237886</v>
      </c>
      <c r="G43" s="268" t="n">
        <v>1.27878620362554</v>
      </c>
      <c r="H43" s="268" t="n">
        <v>1.3256151637482</v>
      </c>
      <c r="I43" s="268" t="n">
        <v>1.29793584646039</v>
      </c>
      <c r="J43" s="268" t="n">
        <v>1.29581792813534</v>
      </c>
      <c r="K43" s="268" t="n">
        <v>1.32679336266012</v>
      </c>
      <c r="L43" s="268"/>
      <c r="M43" s="268" t="n">
        <v>1.34115267222386</v>
      </c>
      <c r="N43" s="268" t="n">
        <v>1.2538769021268</v>
      </c>
      <c r="O43" s="268" t="n">
        <v>1.30155477474355</v>
      </c>
      <c r="P43" s="261"/>
      <c r="Q43" s="261"/>
      <c r="R43" s="261"/>
      <c r="S43" s="261"/>
      <c r="T43" s="261"/>
      <c r="U43" s="261"/>
      <c r="V43" s="261"/>
      <c r="W43" s="261"/>
      <c r="X43" s="261"/>
      <c r="Y43" s="261"/>
    </row>
    <row r="44" customFormat="false" ht="13.5" hidden="false" customHeight="true" outlineLevel="0" collapsed="false">
      <c r="A44" s="267" t="s">
        <v>546</v>
      </c>
      <c r="B44" s="268"/>
      <c r="C44" s="268"/>
      <c r="D44" s="268"/>
      <c r="E44" s="268"/>
      <c r="F44" s="268"/>
      <c r="G44" s="268"/>
      <c r="H44" s="268"/>
      <c r="I44" s="268"/>
      <c r="J44" s="268"/>
      <c r="K44" s="268"/>
      <c r="L44" s="268"/>
      <c r="M44" s="268"/>
      <c r="N44" s="268"/>
      <c r="O44" s="268"/>
      <c r="P44" s="261"/>
      <c r="Q44" s="261"/>
      <c r="R44" s="261"/>
      <c r="S44" s="261"/>
      <c r="T44" s="261"/>
      <c r="U44" s="261"/>
      <c r="V44" s="261"/>
      <c r="W44" s="261"/>
      <c r="X44" s="261"/>
      <c r="Y44" s="261"/>
    </row>
    <row r="45" customFormat="false" ht="13.5" hidden="false" customHeight="true" outlineLevel="0" collapsed="false">
      <c r="A45" s="267" t="s">
        <v>547</v>
      </c>
      <c r="B45" s="268" t="n">
        <v>0.83333</v>
      </c>
      <c r="C45" s="268" t="n">
        <v>0.83333</v>
      </c>
      <c r="D45" s="268" t="n">
        <v>0.83333</v>
      </c>
      <c r="E45" s="268" t="n">
        <v>0.83333</v>
      </c>
      <c r="F45" s="268" t="n">
        <v>0.83333</v>
      </c>
      <c r="G45" s="268" t="n">
        <v>0.83333</v>
      </c>
      <c r="H45" s="268" t="n">
        <v>0.83333</v>
      </c>
      <c r="I45" s="268" t="n">
        <v>0.83333</v>
      </c>
      <c r="J45" s="268" t="n">
        <v>0.83333</v>
      </c>
      <c r="K45" s="268" t="n">
        <v>0.83333</v>
      </c>
      <c r="L45" s="268"/>
      <c r="M45" s="268" t="n">
        <v>0.83333</v>
      </c>
      <c r="N45" s="268" t="n">
        <v>0.83333</v>
      </c>
      <c r="O45" s="268"/>
      <c r="P45" s="261"/>
      <c r="Q45" s="261"/>
      <c r="R45" s="261"/>
      <c r="S45" s="261"/>
      <c r="T45" s="261"/>
      <c r="U45" s="261"/>
      <c r="V45" s="261"/>
      <c r="W45" s="261"/>
      <c r="X45" s="261"/>
      <c r="Y45" s="261"/>
    </row>
    <row r="46" customFormat="false" ht="13.5" hidden="false" customHeight="true" outlineLevel="0" collapsed="false">
      <c r="A46" s="267" t="s">
        <v>548</v>
      </c>
      <c r="B46" s="268" t="n">
        <v>494.794262222947</v>
      </c>
      <c r="C46" s="268" t="n">
        <v>471.248625718937</v>
      </c>
      <c r="D46" s="268" t="n">
        <v>510.556338454251</v>
      </c>
      <c r="E46" s="268" t="n">
        <v>493.899623852237</v>
      </c>
      <c r="F46" s="268" t="n">
        <v>493.757329875312</v>
      </c>
      <c r="G46" s="268" t="n">
        <v>591.21169798261</v>
      </c>
      <c r="H46" s="268" t="n">
        <v>592.605615063022</v>
      </c>
      <c r="I46" s="268" t="n">
        <v>580.656749587858</v>
      </c>
      <c r="J46" s="268" t="n">
        <v>555.446458398226</v>
      </c>
      <c r="K46" s="268" t="n">
        <v>585.911013180369</v>
      </c>
      <c r="L46" s="268"/>
      <c r="M46" s="268" t="n">
        <v>575.586004510945</v>
      </c>
      <c r="N46" s="268" t="n">
        <v>554.530675033104</v>
      </c>
      <c r="O46" s="268" t="n">
        <v>623.759700911182</v>
      </c>
      <c r="P46" s="261"/>
      <c r="Q46" s="261"/>
      <c r="R46" s="261"/>
      <c r="S46" s="261"/>
      <c r="T46" s="261"/>
      <c r="U46" s="261"/>
      <c r="V46" s="261"/>
      <c r="W46" s="261"/>
      <c r="X46" s="261"/>
      <c r="Y46" s="261"/>
    </row>
    <row r="47" customFormat="false" ht="13.5" hidden="false" customHeight="true" outlineLevel="0" collapsed="false">
      <c r="A47" s="267" t="s">
        <v>549</v>
      </c>
      <c r="B47" s="268"/>
      <c r="C47" s="268"/>
      <c r="D47" s="268"/>
      <c r="E47" s="268"/>
      <c r="F47" s="268"/>
      <c r="G47" s="268"/>
      <c r="H47" s="268"/>
      <c r="I47" s="268"/>
      <c r="J47" s="268"/>
      <c r="K47" s="268"/>
      <c r="L47" s="268"/>
      <c r="M47" s="268"/>
      <c r="N47" s="268"/>
      <c r="O47" s="268"/>
      <c r="P47" s="261"/>
      <c r="Q47" s="261"/>
      <c r="R47" s="261"/>
      <c r="S47" s="261"/>
      <c r="T47" s="261"/>
      <c r="U47" s="261"/>
      <c r="V47" s="261"/>
      <c r="W47" s="261"/>
      <c r="X47" s="261"/>
      <c r="Y47" s="261"/>
    </row>
    <row r="48" customFormat="false" ht="13.5" hidden="false" customHeight="true" outlineLevel="0" collapsed="false">
      <c r="A48" s="267" t="s">
        <v>158</v>
      </c>
      <c r="B48" s="268" t="n">
        <v>494.794262222947</v>
      </c>
      <c r="C48" s="268" t="n">
        <v>471.248625718937</v>
      </c>
      <c r="D48" s="268" t="n">
        <v>510.556338454251</v>
      </c>
      <c r="E48" s="268" t="n">
        <v>493.899623852237</v>
      </c>
      <c r="F48" s="268" t="n">
        <v>493.757329875312</v>
      </c>
      <c r="G48" s="268" t="n">
        <v>591.21169798261</v>
      </c>
      <c r="H48" s="268" t="n">
        <v>592.605615063022</v>
      </c>
      <c r="I48" s="268" t="n">
        <v>580.656749587858</v>
      </c>
      <c r="J48" s="268" t="n">
        <v>555.446458398226</v>
      </c>
      <c r="K48" s="268" t="n">
        <v>585.911013180369</v>
      </c>
      <c r="L48" s="268"/>
      <c r="M48" s="268" t="n">
        <v>575.586004510945</v>
      </c>
      <c r="N48" s="268" t="n">
        <v>554.530675033104</v>
      </c>
      <c r="O48" s="268" t="n">
        <v>623.759700911182</v>
      </c>
      <c r="P48" s="261"/>
      <c r="Q48" s="261"/>
      <c r="R48" s="261"/>
      <c r="S48" s="261"/>
      <c r="T48" s="261"/>
      <c r="U48" s="261"/>
      <c r="V48" s="261"/>
      <c r="W48" s="261"/>
      <c r="X48" s="261"/>
      <c r="Y48" s="261"/>
    </row>
    <row r="49" customFormat="false" ht="13.5" hidden="false" customHeight="true" outlineLevel="0" collapsed="false">
      <c r="A49" s="267" t="s">
        <v>550</v>
      </c>
      <c r="B49" s="268"/>
      <c r="C49" s="268"/>
      <c r="D49" s="268"/>
      <c r="E49" s="268"/>
      <c r="F49" s="268"/>
      <c r="G49" s="268"/>
      <c r="H49" s="268"/>
      <c r="I49" s="268"/>
      <c r="J49" s="268"/>
      <c r="K49" s="268"/>
      <c r="L49" s="268"/>
      <c r="M49" s="268"/>
      <c r="N49" s="268"/>
      <c r="O49" s="268"/>
      <c r="P49" s="261"/>
      <c r="Q49" s="261"/>
      <c r="R49" s="261"/>
      <c r="S49" s="261"/>
      <c r="T49" s="261"/>
      <c r="U49" s="261"/>
      <c r="V49" s="261"/>
      <c r="W49" s="261"/>
      <c r="X49" s="261"/>
      <c r="Y49" s="261"/>
    </row>
    <row r="50" customFormat="false" ht="13.5" hidden="false" customHeight="true" outlineLevel="0" collapsed="false">
      <c r="A50" s="267" t="s">
        <v>164</v>
      </c>
      <c r="B50" s="268" t="n">
        <v>510.249166666667</v>
      </c>
      <c r="C50" s="268" t="n">
        <v>483.6675</v>
      </c>
      <c r="D50" s="268" t="n">
        <v>486.471303391053</v>
      </c>
      <c r="E50" s="268" t="n">
        <v>495.272877645503</v>
      </c>
      <c r="F50" s="268" t="n">
        <v>570.34821612744</v>
      </c>
      <c r="G50" s="268" t="n">
        <v>654.124084254196</v>
      </c>
      <c r="H50" s="268" t="n">
        <v>676.957736044657</v>
      </c>
      <c r="I50" s="268" t="n">
        <v>648.833792598261</v>
      </c>
      <c r="J50" s="268" t="n">
        <v>641.276813066395</v>
      </c>
      <c r="K50" s="268" t="n">
        <v>702.897422561529</v>
      </c>
      <c r="L50" s="268"/>
      <c r="M50" s="268" t="n">
        <v>792.727206103168</v>
      </c>
      <c r="N50" s="268" t="n">
        <v>758.955378658977</v>
      </c>
      <c r="O50" s="268" t="n">
        <v>873.314189543014</v>
      </c>
      <c r="P50" s="261"/>
      <c r="Q50" s="261"/>
      <c r="R50" s="261"/>
      <c r="S50" s="261"/>
      <c r="T50" s="261"/>
      <c r="U50" s="261"/>
      <c r="V50" s="261"/>
      <c r="W50" s="261"/>
      <c r="X50" s="261"/>
      <c r="Y50" s="261"/>
    </row>
    <row r="51" customFormat="false" ht="13.5" hidden="false" customHeight="true" outlineLevel="0" collapsed="false">
      <c r="A51" s="267" t="s">
        <v>169</v>
      </c>
      <c r="B51" s="268" t="n">
        <v>6.7702690287094</v>
      </c>
      <c r="C51" s="268" t="n">
        <v>6.46146132655007</v>
      </c>
      <c r="D51" s="268" t="n">
        <v>6.31233282683186</v>
      </c>
      <c r="E51" s="268" t="n">
        <v>6.19575834608231</v>
      </c>
      <c r="F51" s="268" t="n">
        <v>6.14343409448867</v>
      </c>
      <c r="G51" s="268" t="n">
        <v>6.22748867298455</v>
      </c>
      <c r="H51" s="268" t="n">
        <v>6.6444778294468</v>
      </c>
      <c r="I51" s="268" t="n">
        <v>6.75875508633597</v>
      </c>
      <c r="J51" s="268" t="n">
        <v>6.61595717735439</v>
      </c>
      <c r="K51" s="268" t="n">
        <v>6.90838500992901</v>
      </c>
      <c r="L51" s="268"/>
      <c r="M51" s="268" t="n">
        <v>6.90076726944925</v>
      </c>
      <c r="N51" s="268" t="n">
        <v>6.44897518024316</v>
      </c>
      <c r="O51" s="268" t="n">
        <v>6.73715811237119</v>
      </c>
      <c r="P51" s="261"/>
      <c r="Q51" s="261"/>
      <c r="R51" s="261"/>
      <c r="S51" s="261"/>
      <c r="T51" s="261"/>
      <c r="U51" s="261"/>
      <c r="V51" s="261"/>
      <c r="W51" s="261"/>
      <c r="X51" s="261"/>
      <c r="Y51" s="261"/>
    </row>
    <row r="52" customFormat="false" ht="13.5" hidden="false" customHeight="true" outlineLevel="0" collapsed="false">
      <c r="A52" s="267" t="s">
        <v>193</v>
      </c>
      <c r="B52" s="268" t="n">
        <v>1898.9975</v>
      </c>
      <c r="C52" s="268" t="n">
        <v>1848.01666666667</v>
      </c>
      <c r="D52" s="268" t="n">
        <v>1798.01166666667</v>
      </c>
      <c r="E52" s="268" t="n">
        <v>1868.895</v>
      </c>
      <c r="F52" s="268" t="n">
        <v>2001.105</v>
      </c>
      <c r="G52" s="268" t="n">
        <v>2741.78166666667</v>
      </c>
      <c r="H52" s="268" t="n">
        <v>3055.255</v>
      </c>
      <c r="I52" s="268" t="n">
        <v>2951.48691120161</v>
      </c>
      <c r="J52" s="268" t="n">
        <v>2955.70396997842</v>
      </c>
      <c r="K52" s="268" t="n">
        <v>3281.62219381788</v>
      </c>
      <c r="L52" s="268"/>
      <c r="M52" s="268" t="n">
        <v>3693.27583333333</v>
      </c>
      <c r="N52" s="268" t="n">
        <v>3744.24416666667</v>
      </c>
      <c r="O52" s="268" t="n">
        <v>4256.19416666667</v>
      </c>
      <c r="P52" s="261"/>
      <c r="Q52" s="261"/>
      <c r="R52" s="261"/>
      <c r="S52" s="261"/>
      <c r="T52" s="261"/>
      <c r="U52" s="261"/>
      <c r="V52" s="261"/>
      <c r="W52" s="261"/>
      <c r="X52" s="261"/>
      <c r="Y52" s="261"/>
    </row>
    <row r="53" customFormat="false" ht="13.5" hidden="false" customHeight="true" outlineLevel="0" collapsed="false">
      <c r="A53" s="267" t="s">
        <v>551</v>
      </c>
      <c r="B53" s="268" t="n">
        <v>371.095696667202</v>
      </c>
      <c r="C53" s="268" t="n">
        <v>353.4364692892</v>
      </c>
      <c r="D53" s="268" t="n">
        <v>382.917253840688</v>
      </c>
      <c r="E53" s="268" t="n">
        <v>370.424717889175</v>
      </c>
      <c r="F53" s="268" t="n">
        <v>370.31799740649</v>
      </c>
      <c r="G53" s="268" t="n">
        <v>443.408773486957</v>
      </c>
      <c r="H53" s="268" t="n">
        <v>444.454211297254</v>
      </c>
      <c r="I53" s="268" t="n">
        <v>435.492562190889</v>
      </c>
      <c r="J53" s="268" t="n">
        <v>416.584843798676</v>
      </c>
      <c r="K53" s="268" t="n">
        <v>439.463110317875</v>
      </c>
      <c r="L53" s="268"/>
      <c r="M53" s="268" t="n">
        <v>430.720912236792</v>
      </c>
      <c r="N53" s="268" t="n">
        <v>415.955849148122</v>
      </c>
      <c r="O53" s="268" t="n">
        <v>467.184261187176</v>
      </c>
      <c r="P53" s="261"/>
      <c r="Q53" s="261"/>
      <c r="R53" s="261"/>
      <c r="S53" s="261"/>
      <c r="T53" s="261"/>
      <c r="U53" s="261"/>
      <c r="V53" s="261"/>
      <c r="W53" s="261"/>
      <c r="X53" s="261"/>
      <c r="Y53" s="261"/>
    </row>
    <row r="54" customFormat="false" ht="13.5" hidden="false" customHeight="true" outlineLevel="0" collapsed="false">
      <c r="A54" s="267" t="s">
        <v>227</v>
      </c>
      <c r="B54" s="268" t="n">
        <v>905.913458333333</v>
      </c>
      <c r="C54" s="268" t="n">
        <v>919.4913</v>
      </c>
      <c r="D54" s="268" t="n">
        <v>919.755016666667</v>
      </c>
      <c r="E54" s="268" t="n">
        <v>919.565907354881</v>
      </c>
      <c r="F54" s="268" t="n">
        <v>925.226282531997</v>
      </c>
      <c r="G54" s="268" t="n">
        <v>925.984961280393</v>
      </c>
      <c r="H54" s="268" t="n">
        <v>1010.30275716866</v>
      </c>
      <c r="I54" s="268" t="n">
        <v>1464.41793163743</v>
      </c>
      <c r="J54" s="268" t="n">
        <v>1622.52350162292</v>
      </c>
      <c r="K54" s="268" t="n">
        <v>1647.76012727639</v>
      </c>
      <c r="L54" s="268"/>
      <c r="M54" s="268" t="n">
        <v>1851.12216183261</v>
      </c>
      <c r="N54" s="268" t="n">
        <v>1989.39147122828</v>
      </c>
      <c r="O54" s="268"/>
      <c r="P54" s="261"/>
      <c r="Q54" s="261"/>
      <c r="R54" s="261"/>
      <c r="S54" s="261"/>
      <c r="T54" s="261"/>
      <c r="U54" s="261"/>
      <c r="V54" s="261"/>
      <c r="W54" s="261"/>
      <c r="X54" s="261"/>
      <c r="Y54" s="261"/>
    </row>
    <row r="55" customFormat="false" ht="13.5" hidden="false" customHeight="true" outlineLevel="0" collapsed="false">
      <c r="A55" s="267" t="s">
        <v>220</v>
      </c>
      <c r="B55" s="268" t="n">
        <v>494.794262222947</v>
      </c>
      <c r="C55" s="268" t="n">
        <v>471.248625718937</v>
      </c>
      <c r="D55" s="268" t="n">
        <v>510.556338454251</v>
      </c>
      <c r="E55" s="268" t="n">
        <v>493.899623852237</v>
      </c>
      <c r="F55" s="268" t="n">
        <v>493.757329875312</v>
      </c>
      <c r="G55" s="268" t="n">
        <v>591.21169798261</v>
      </c>
      <c r="H55" s="268" t="n">
        <v>592.605615063022</v>
      </c>
      <c r="I55" s="268" t="n">
        <v>580.656749587858</v>
      </c>
      <c r="J55" s="268" t="n">
        <v>555.446458398226</v>
      </c>
      <c r="K55" s="268" t="n">
        <v>585.911013180369</v>
      </c>
      <c r="L55" s="268"/>
      <c r="M55" s="268" t="n">
        <v>575.586004510945</v>
      </c>
      <c r="N55" s="268" t="n">
        <v>554.530675033104</v>
      </c>
      <c r="O55" s="268" t="n">
        <v>623.759700911182</v>
      </c>
      <c r="P55" s="261"/>
      <c r="Q55" s="261"/>
      <c r="R55" s="261"/>
      <c r="S55" s="261"/>
      <c r="T55" s="261"/>
      <c r="U55" s="261"/>
      <c r="V55" s="261"/>
      <c r="W55" s="261"/>
      <c r="X55" s="261"/>
      <c r="Y55" s="261"/>
    </row>
    <row r="56" customFormat="false" ht="13.5" hidden="false" customHeight="true" outlineLevel="0" collapsed="false">
      <c r="A56" s="267" t="s">
        <v>205</v>
      </c>
      <c r="B56" s="268" t="n">
        <v>525.829200716846</v>
      </c>
      <c r="C56" s="268" t="n">
        <v>505.664239919355</v>
      </c>
      <c r="D56" s="268" t="n">
        <v>502.901461981567</v>
      </c>
      <c r="E56" s="268" t="n">
        <v>499.766832565284</v>
      </c>
      <c r="F56" s="268" t="n">
        <v>538.317200279058</v>
      </c>
      <c r="G56" s="268" t="n">
        <v>534.565769969278</v>
      </c>
      <c r="H56" s="268" t="n">
        <v>544.73936722902</v>
      </c>
      <c r="I56" s="268" t="n">
        <v>567.51309030978</v>
      </c>
      <c r="J56" s="268" t="n">
        <v>576.97250124808</v>
      </c>
      <c r="K56" s="268" t="n">
        <v>587.294595686124</v>
      </c>
      <c r="L56" s="268"/>
      <c r="M56" s="268" t="n">
        <v>584.900854962304</v>
      </c>
      <c r="N56" s="268" t="n">
        <v>620.784720014081</v>
      </c>
      <c r="O56" s="268" t="n">
        <v>647.135817631363</v>
      </c>
      <c r="P56" s="261"/>
      <c r="Q56" s="261"/>
      <c r="R56" s="261"/>
      <c r="S56" s="261"/>
      <c r="T56" s="261"/>
      <c r="U56" s="261"/>
      <c r="V56" s="261"/>
      <c r="W56" s="261"/>
      <c r="X56" s="261"/>
      <c r="Y56" s="261"/>
    </row>
    <row r="57" customFormat="false" ht="13.5" hidden="false" customHeight="true" outlineLevel="0" collapsed="false">
      <c r="A57" s="267" t="s">
        <v>214</v>
      </c>
      <c r="B57" s="268" t="n">
        <v>494.794262222947</v>
      </c>
      <c r="C57" s="268" t="n">
        <v>471.248625718937</v>
      </c>
      <c r="D57" s="268" t="n">
        <v>510.556338454251</v>
      </c>
      <c r="E57" s="268" t="n">
        <v>493.899623852237</v>
      </c>
      <c r="F57" s="268" t="n">
        <v>493.757329875312</v>
      </c>
      <c r="G57" s="268" t="n">
        <v>591.21169798261</v>
      </c>
      <c r="H57" s="268" t="n">
        <v>592.605615063022</v>
      </c>
      <c r="I57" s="268" t="n">
        <v>580.656749587858</v>
      </c>
      <c r="J57" s="268" t="n">
        <v>555.446458398226</v>
      </c>
      <c r="K57" s="268" t="n">
        <v>585.911013180369</v>
      </c>
      <c r="L57" s="268"/>
      <c r="M57" s="268" t="n">
        <v>575.586004510945</v>
      </c>
      <c r="N57" s="268" t="n">
        <v>554.530675033104</v>
      </c>
      <c r="O57" s="268" t="n">
        <v>623.759700911182</v>
      </c>
      <c r="P57" s="261"/>
      <c r="Q57" s="261"/>
      <c r="R57" s="261"/>
      <c r="S57" s="261"/>
      <c r="T57" s="261"/>
      <c r="U57" s="261"/>
      <c r="V57" s="261"/>
      <c r="W57" s="261"/>
      <c r="X57" s="261"/>
      <c r="Y57" s="261"/>
    </row>
    <row r="58" customFormat="false" ht="13.5" hidden="false" customHeight="true" outlineLevel="0" collapsed="false">
      <c r="A58" s="267" t="s">
        <v>552</v>
      </c>
      <c r="B58" s="268" t="n">
        <v>5.49801058333333</v>
      </c>
      <c r="C58" s="268" t="n">
        <v>5.34386975</v>
      </c>
      <c r="D58" s="268" t="n">
        <v>5.85029183333333</v>
      </c>
      <c r="E58" s="268" t="n">
        <v>5.70488016666667</v>
      </c>
      <c r="F58" s="268" t="n">
        <v>5.74816541666667</v>
      </c>
      <c r="G58" s="268" t="n">
        <v>6.85830375</v>
      </c>
      <c r="H58" s="268" t="n">
        <v>6.80599016666667</v>
      </c>
      <c r="I58" s="268" t="n">
        <v>6.623831</v>
      </c>
      <c r="J58" s="268" t="n">
        <v>6.27902525</v>
      </c>
      <c r="K58" s="268" t="n">
        <v>6.62254516666667</v>
      </c>
      <c r="L58" s="268"/>
      <c r="M58" s="268" t="n">
        <v>6.6140555</v>
      </c>
      <c r="N58" s="268" t="n">
        <v>6.36008316666667</v>
      </c>
      <c r="O58" s="268" t="n">
        <v>7.1597415</v>
      </c>
      <c r="P58" s="261"/>
      <c r="Q58" s="261"/>
      <c r="R58" s="261"/>
      <c r="S58" s="261"/>
      <c r="T58" s="261"/>
      <c r="U58" s="261"/>
      <c r="V58" s="261"/>
      <c r="W58" s="261"/>
      <c r="X58" s="261"/>
      <c r="Y58" s="261"/>
    </row>
    <row r="59" customFormat="false" ht="13.5" hidden="false" customHeight="true" outlineLevel="0" collapsed="false">
      <c r="A59" s="267" t="s">
        <v>553</v>
      </c>
      <c r="B59" s="268"/>
      <c r="C59" s="268"/>
      <c r="D59" s="268"/>
      <c r="E59" s="268"/>
      <c r="F59" s="268"/>
      <c r="G59" s="268"/>
      <c r="H59" s="268"/>
      <c r="I59" s="268"/>
      <c r="J59" s="268"/>
      <c r="K59" s="268"/>
      <c r="L59" s="268"/>
      <c r="M59" s="268"/>
      <c r="N59" s="268"/>
      <c r="O59" s="268"/>
      <c r="P59" s="261"/>
      <c r="Q59" s="261"/>
      <c r="R59" s="261"/>
      <c r="S59" s="261"/>
      <c r="T59" s="261"/>
      <c r="U59" s="261"/>
      <c r="V59" s="261"/>
      <c r="W59" s="261"/>
      <c r="X59" s="261"/>
      <c r="Y59" s="261"/>
    </row>
    <row r="60" customFormat="false" ht="13.5" hidden="false" customHeight="true" outlineLevel="0" collapsed="false">
      <c r="A60" s="267" t="s">
        <v>554</v>
      </c>
      <c r="B60" s="268"/>
      <c r="C60" s="268" t="n">
        <v>1.79</v>
      </c>
      <c r="D60" s="268" t="n">
        <v>1.79</v>
      </c>
      <c r="E60" s="268" t="n">
        <v>1.79</v>
      </c>
      <c r="F60" s="268" t="n">
        <v>1.79</v>
      </c>
      <c r="G60" s="268" t="n">
        <v>1.79</v>
      </c>
      <c r="H60" s="268" t="n">
        <v>1.79</v>
      </c>
      <c r="I60" s="268" t="n">
        <v>1.79</v>
      </c>
      <c r="J60" s="268" t="n">
        <v>1.79</v>
      </c>
      <c r="K60" s="268" t="n">
        <v>1.79</v>
      </c>
      <c r="L60" s="268"/>
      <c r="M60" s="268" t="n">
        <v>1.79</v>
      </c>
      <c r="N60" s="268" t="n">
        <v>1.79</v>
      </c>
      <c r="O60" s="268" t="n">
        <v>1.79</v>
      </c>
      <c r="P60" s="261"/>
      <c r="Q60" s="261"/>
      <c r="R60" s="261"/>
      <c r="S60" s="261"/>
      <c r="T60" s="261"/>
      <c r="U60" s="261"/>
      <c r="V60" s="261"/>
      <c r="W60" s="261"/>
      <c r="X60" s="261"/>
      <c r="Y60" s="261"/>
    </row>
    <row r="61" customFormat="false" ht="13.5" hidden="false" customHeight="true" outlineLevel="0" collapsed="false">
      <c r="A61" s="267" t="s">
        <v>555</v>
      </c>
      <c r="B61" s="268" t="n">
        <v>0.754308990105979</v>
      </c>
      <c r="C61" s="268" t="n">
        <v>0.718413898653322</v>
      </c>
      <c r="D61" s="268" t="n">
        <v>0.778338120416812</v>
      </c>
      <c r="E61" s="268" t="n">
        <v>0.752945122702002</v>
      </c>
      <c r="F61" s="268" t="n">
        <v>0.752728196932591</v>
      </c>
      <c r="G61" s="268" t="n">
        <v>0.901296423367096</v>
      </c>
      <c r="H61" s="268" t="n">
        <v>0.903421436257288</v>
      </c>
      <c r="I61" s="268" t="n">
        <v>0.88520550826938</v>
      </c>
      <c r="J61" s="268" t="n">
        <v>0.846772667108096</v>
      </c>
      <c r="K61" s="268" t="n">
        <v>0.893276257067393</v>
      </c>
      <c r="L61" s="268"/>
      <c r="M61" s="268" t="n">
        <v>0.875506396987983</v>
      </c>
      <c r="N61" s="268" t="n">
        <v>0.845494138890436</v>
      </c>
      <c r="O61" s="268" t="n">
        <v>0.949623753156941</v>
      </c>
      <c r="P61" s="261"/>
      <c r="Q61" s="261"/>
      <c r="R61" s="261"/>
      <c r="S61" s="261"/>
      <c r="T61" s="261"/>
      <c r="U61" s="261"/>
      <c r="V61" s="261"/>
      <c r="W61" s="261"/>
      <c r="X61" s="261"/>
      <c r="Y61" s="261"/>
    </row>
    <row r="62" customFormat="false" ht="13.5" hidden="false" customHeight="true" outlineLevel="0" collapsed="false">
      <c r="A62" s="267" t="s">
        <v>556</v>
      </c>
      <c r="B62" s="268" t="n">
        <v>19.09825</v>
      </c>
      <c r="C62" s="268" t="n">
        <v>17.6959166666667</v>
      </c>
      <c r="D62" s="268" t="n">
        <v>19.5775</v>
      </c>
      <c r="E62" s="268" t="n">
        <v>19.5705833333333</v>
      </c>
      <c r="F62" s="268" t="n">
        <v>20.7575</v>
      </c>
      <c r="G62" s="268" t="n">
        <v>24.59875</v>
      </c>
      <c r="H62" s="268" t="n">
        <v>24.4399166666667</v>
      </c>
      <c r="I62" s="268" t="n">
        <v>23.3763333333333</v>
      </c>
      <c r="J62" s="268" t="n">
        <v>21.7299166666667</v>
      </c>
      <c r="K62" s="268" t="n">
        <v>22.93225</v>
      </c>
      <c r="L62" s="268"/>
      <c r="M62" s="268" t="n">
        <v>23.21025</v>
      </c>
      <c r="N62" s="268" t="n">
        <v>21.6781666666667</v>
      </c>
      <c r="O62" s="268" t="n">
        <v>23.357</v>
      </c>
      <c r="P62" s="261"/>
      <c r="Q62" s="261"/>
      <c r="R62" s="261"/>
      <c r="S62" s="261"/>
      <c r="T62" s="261"/>
      <c r="U62" s="261"/>
      <c r="V62" s="261"/>
      <c r="W62" s="261"/>
      <c r="X62" s="261"/>
      <c r="Y62" s="261"/>
    </row>
    <row r="63" customFormat="false" ht="13.5" hidden="false" customHeight="true" outlineLevel="0" collapsed="false">
      <c r="A63" s="267" t="s">
        <v>557</v>
      </c>
      <c r="B63" s="268" t="n">
        <v>5.624075</v>
      </c>
      <c r="C63" s="268" t="n">
        <v>5.36871153508772</v>
      </c>
      <c r="D63" s="268" t="n">
        <v>5.79247553703916</v>
      </c>
      <c r="E63" s="268" t="n">
        <v>5.61631168617622</v>
      </c>
      <c r="F63" s="268" t="n">
        <v>5.61246666666667</v>
      </c>
      <c r="G63" s="268" t="n">
        <v>6.7279068312963</v>
      </c>
      <c r="H63" s="268" t="n">
        <v>6.73171825724638</v>
      </c>
      <c r="I63" s="268" t="n">
        <v>6.60289346561404</v>
      </c>
      <c r="J63" s="268" t="n">
        <v>6.31461878666667</v>
      </c>
      <c r="K63" s="268" t="n">
        <v>6.669446615</v>
      </c>
      <c r="L63" s="268"/>
      <c r="M63" s="268" t="n">
        <v>6.54215220416667</v>
      </c>
      <c r="N63" s="268" t="n">
        <v>6.2871130825</v>
      </c>
      <c r="O63" s="268" t="n">
        <v>7.0761518625</v>
      </c>
      <c r="P63" s="261"/>
      <c r="Q63" s="261"/>
      <c r="R63" s="261"/>
      <c r="S63" s="261"/>
      <c r="T63" s="261"/>
      <c r="U63" s="261"/>
      <c r="V63" s="261"/>
      <c r="W63" s="261"/>
      <c r="X63" s="261"/>
      <c r="Y63" s="261"/>
    </row>
    <row r="64" customFormat="false" ht="13.5" hidden="false" customHeight="true" outlineLevel="0" collapsed="false">
      <c r="A64" s="267" t="s">
        <v>558</v>
      </c>
      <c r="B64" s="268" t="n">
        <v>177.721</v>
      </c>
      <c r="C64" s="268" t="n">
        <v>177.721</v>
      </c>
      <c r="D64" s="268" t="n">
        <v>177.721</v>
      </c>
      <c r="E64" s="268" t="n">
        <v>177.721</v>
      </c>
      <c r="F64" s="268" t="n">
        <v>177.721</v>
      </c>
      <c r="G64" s="268" t="n">
        <v>177.721</v>
      </c>
      <c r="H64" s="268" t="n">
        <v>177.721</v>
      </c>
      <c r="I64" s="268" t="n">
        <v>177.721</v>
      </c>
      <c r="J64" s="268" t="n">
        <v>177.721</v>
      </c>
      <c r="K64" s="268" t="n">
        <v>177.721</v>
      </c>
      <c r="L64" s="268"/>
      <c r="M64" s="268" t="n">
        <v>177.721</v>
      </c>
      <c r="N64" s="268" t="n">
        <v>177.721</v>
      </c>
      <c r="O64" s="268" t="n">
        <v>177.721</v>
      </c>
      <c r="P64" s="261"/>
      <c r="Q64" s="261"/>
      <c r="R64" s="261"/>
      <c r="S64" s="261"/>
      <c r="T64" s="261"/>
      <c r="U64" s="261"/>
      <c r="V64" s="261"/>
      <c r="W64" s="261"/>
      <c r="X64" s="261"/>
      <c r="Y64" s="261"/>
    </row>
    <row r="65" customFormat="false" ht="13.5" hidden="false" customHeight="true" outlineLevel="0" collapsed="false">
      <c r="A65" s="267" t="s">
        <v>559</v>
      </c>
      <c r="B65" s="268" t="n">
        <v>2.7</v>
      </c>
      <c r="C65" s="268" t="n">
        <v>2.7</v>
      </c>
      <c r="D65" s="268" t="n">
        <v>2.7</v>
      </c>
      <c r="E65" s="268" t="n">
        <v>2.7</v>
      </c>
      <c r="F65" s="268" t="n">
        <v>2.7</v>
      </c>
      <c r="G65" s="268" t="n">
        <v>2.7</v>
      </c>
      <c r="H65" s="268" t="n">
        <v>2.7</v>
      </c>
      <c r="I65" s="268" t="n">
        <v>2.7</v>
      </c>
      <c r="J65" s="268" t="n">
        <v>2.7</v>
      </c>
      <c r="K65" s="268" t="n">
        <v>2.7</v>
      </c>
      <c r="L65" s="268"/>
      <c r="M65" s="268" t="n">
        <v>2.7</v>
      </c>
      <c r="N65" s="268" t="n">
        <v>2.7</v>
      </c>
      <c r="O65" s="268" t="n">
        <v>2.7</v>
      </c>
      <c r="P65" s="261"/>
      <c r="Q65" s="261"/>
      <c r="R65" s="261"/>
      <c r="S65" s="261"/>
      <c r="T65" s="261"/>
      <c r="U65" s="261"/>
      <c r="V65" s="261"/>
      <c r="W65" s="261"/>
      <c r="X65" s="261"/>
      <c r="Y65" s="261"/>
    </row>
    <row r="66" customFormat="false" ht="13.5" hidden="false" customHeight="true" outlineLevel="0" collapsed="false">
      <c r="A66" s="267" t="s">
        <v>234</v>
      </c>
      <c r="B66" s="268" t="n">
        <v>36.8212918670815</v>
      </c>
      <c r="C66" s="268" t="n">
        <v>38.0875848668099</v>
      </c>
      <c r="D66" s="268" t="n">
        <v>39.3203008432258</v>
      </c>
      <c r="E66" s="268" t="n">
        <v>41.7945034252297</v>
      </c>
      <c r="F66" s="268" t="n">
        <v>43.5496726190476</v>
      </c>
      <c r="G66" s="268" t="n">
        <v>45.0454990740741</v>
      </c>
      <c r="H66" s="268" t="n">
        <v>46.0644439393939</v>
      </c>
      <c r="I66" s="268" t="n">
        <v>47.5343581962482</v>
      </c>
      <c r="J66" s="268" t="n">
        <v>49.5099928571429</v>
      </c>
      <c r="K66" s="268" t="n">
        <v>51.2948583333333</v>
      </c>
      <c r="L66" s="268"/>
      <c r="M66" s="268" t="n">
        <v>56.5245333333333</v>
      </c>
      <c r="N66" s="268" t="n">
        <v>57.2211166666667</v>
      </c>
      <c r="O66" s="268" t="n">
        <v>55.1409916666667</v>
      </c>
      <c r="P66" s="261"/>
      <c r="Q66" s="261"/>
      <c r="R66" s="261"/>
      <c r="S66" s="261"/>
      <c r="T66" s="261"/>
      <c r="U66" s="261"/>
      <c r="V66" s="261"/>
      <c r="W66" s="261"/>
      <c r="X66" s="261"/>
      <c r="Y66" s="261"/>
    </row>
    <row r="67" customFormat="false" ht="13.5" hidden="false" customHeight="true" outlineLevel="0" collapsed="false">
      <c r="A67" s="267" t="s">
        <v>560</v>
      </c>
      <c r="B67" s="268"/>
      <c r="C67" s="268"/>
      <c r="D67" s="268"/>
      <c r="E67" s="268"/>
      <c r="F67" s="268"/>
      <c r="G67" s="268"/>
      <c r="H67" s="268"/>
      <c r="I67" s="268"/>
      <c r="J67" s="268"/>
      <c r="K67" s="268"/>
      <c r="L67" s="268"/>
      <c r="M67" s="268"/>
      <c r="N67" s="268"/>
      <c r="O67" s="268"/>
      <c r="P67" s="261"/>
      <c r="Q67" s="261"/>
      <c r="R67" s="261"/>
      <c r="S67" s="261"/>
      <c r="T67" s="261"/>
      <c r="U67" s="261"/>
      <c r="V67" s="261"/>
      <c r="W67" s="261"/>
      <c r="X67" s="261"/>
      <c r="Y67" s="261"/>
    </row>
    <row r="68" customFormat="false" ht="13.5" hidden="false" customHeight="true" outlineLevel="0" collapsed="false">
      <c r="A68" s="267" t="s">
        <v>561</v>
      </c>
      <c r="B68" s="268"/>
      <c r="C68" s="268"/>
      <c r="D68" s="268"/>
      <c r="E68" s="268"/>
      <c r="F68" s="268"/>
      <c r="G68" s="268"/>
      <c r="H68" s="268"/>
      <c r="I68" s="268"/>
      <c r="J68" s="268"/>
      <c r="K68" s="268"/>
      <c r="L68" s="268"/>
      <c r="M68" s="268"/>
      <c r="N68" s="268"/>
      <c r="O68" s="268"/>
      <c r="P68" s="261"/>
      <c r="Q68" s="261"/>
      <c r="R68" s="261"/>
      <c r="S68" s="261"/>
      <c r="T68" s="261"/>
      <c r="U68" s="261"/>
      <c r="V68" s="261"/>
      <c r="W68" s="261"/>
      <c r="X68" s="261"/>
      <c r="Y68" s="261"/>
    </row>
    <row r="69" customFormat="false" ht="13.5" hidden="false" customHeight="true" outlineLevel="0" collapsed="false">
      <c r="A69" s="267" t="s">
        <v>562</v>
      </c>
      <c r="B69" s="268"/>
      <c r="C69" s="268"/>
      <c r="D69" s="268"/>
      <c r="E69" s="268"/>
      <c r="F69" s="268"/>
      <c r="G69" s="268"/>
      <c r="H69" s="268"/>
      <c r="I69" s="268"/>
      <c r="J69" s="268"/>
      <c r="K69" s="268"/>
      <c r="L69" s="268"/>
      <c r="M69" s="268"/>
      <c r="N69" s="268"/>
      <c r="O69" s="268"/>
      <c r="P69" s="261"/>
      <c r="Q69" s="261"/>
      <c r="R69" s="261"/>
      <c r="S69" s="261"/>
      <c r="T69" s="261"/>
      <c r="U69" s="261"/>
      <c r="V69" s="261"/>
      <c r="W69" s="261"/>
      <c r="X69" s="261"/>
      <c r="Y69" s="261"/>
    </row>
    <row r="70" customFormat="false" ht="13.5" hidden="false" customHeight="true" outlineLevel="0" collapsed="false">
      <c r="A70" s="267" t="s">
        <v>563</v>
      </c>
      <c r="B70" s="268"/>
      <c r="C70" s="268"/>
      <c r="D70" s="268"/>
      <c r="E70" s="268"/>
      <c r="F70" s="268"/>
      <c r="G70" s="268"/>
      <c r="H70" s="268"/>
      <c r="I70" s="268"/>
      <c r="J70" s="268"/>
      <c r="K70" s="268"/>
      <c r="L70" s="268"/>
      <c r="M70" s="268"/>
      <c r="N70" s="268"/>
      <c r="O70" s="268"/>
      <c r="P70" s="261"/>
      <c r="Q70" s="261"/>
      <c r="R70" s="261"/>
      <c r="S70" s="261"/>
      <c r="T70" s="261"/>
      <c r="U70" s="261"/>
      <c r="V70" s="261"/>
      <c r="W70" s="261"/>
      <c r="X70" s="261"/>
      <c r="Y70" s="261"/>
    </row>
    <row r="71" customFormat="false" ht="13.5" hidden="false" customHeight="true" outlineLevel="0" collapsed="false">
      <c r="A71" s="267" t="s">
        <v>242</v>
      </c>
      <c r="B71" s="268" t="n">
        <v>1</v>
      </c>
      <c r="C71" s="268" t="n">
        <v>1</v>
      </c>
      <c r="D71" s="268" t="n">
        <v>1</v>
      </c>
      <c r="E71" s="268" t="n">
        <v>1</v>
      </c>
      <c r="F71" s="268" t="n">
        <v>1</v>
      </c>
      <c r="G71" s="268" t="n">
        <v>1</v>
      </c>
      <c r="H71" s="268" t="n">
        <v>1</v>
      </c>
      <c r="I71" s="268" t="n">
        <v>1</v>
      </c>
      <c r="J71" s="268" t="n">
        <v>1</v>
      </c>
      <c r="K71" s="268" t="n">
        <v>1</v>
      </c>
      <c r="L71" s="268"/>
      <c r="M71" s="268" t="n">
        <v>1</v>
      </c>
      <c r="N71" s="268" t="n">
        <v>1</v>
      </c>
      <c r="O71" s="268" t="n">
        <v>1</v>
      </c>
      <c r="P71" s="261"/>
      <c r="Q71" s="261"/>
      <c r="R71" s="261"/>
      <c r="S71" s="261"/>
      <c r="T71" s="261"/>
      <c r="U71" s="261"/>
      <c r="V71" s="261"/>
      <c r="W71" s="261"/>
      <c r="X71" s="261"/>
      <c r="Y71" s="261"/>
    </row>
    <row r="72" customFormat="false" ht="13.5" hidden="false" customHeight="true" outlineLevel="0" collapsed="false">
      <c r="A72" s="267" t="s">
        <v>248</v>
      </c>
      <c r="B72" s="268" t="n">
        <v>5.62194291761051</v>
      </c>
      <c r="C72" s="268" t="n">
        <v>5.93282765151515</v>
      </c>
      <c r="D72" s="268" t="n">
        <v>6.05605833333333</v>
      </c>
      <c r="E72" s="268" t="n">
        <v>6.870325</v>
      </c>
      <c r="F72" s="268" t="n">
        <v>7.07760856060606</v>
      </c>
      <c r="G72" s="268" t="n">
        <v>7.69125833333333</v>
      </c>
      <c r="H72" s="268" t="n">
        <v>10.0254007885465</v>
      </c>
      <c r="I72" s="268" t="n">
        <v>17.7825335150636</v>
      </c>
      <c r="J72" s="268" t="n">
        <v>17.7672904218107</v>
      </c>
      <c r="K72" s="268" t="n">
        <v>16.7705818428763</v>
      </c>
      <c r="L72" s="268"/>
      <c r="M72" s="268" t="n">
        <v>15.7591729166667</v>
      </c>
      <c r="N72" s="268" t="n">
        <v>15.6445272777113</v>
      </c>
      <c r="O72" s="268" t="n">
        <v>19.1604397412204</v>
      </c>
      <c r="P72" s="261"/>
      <c r="Q72" s="261"/>
      <c r="R72" s="261"/>
      <c r="S72" s="261"/>
      <c r="T72" s="261"/>
      <c r="U72" s="261"/>
      <c r="V72" s="261"/>
      <c r="W72" s="261"/>
      <c r="X72" s="261"/>
      <c r="Y72" s="261"/>
    </row>
    <row r="73" customFormat="false" ht="13.5" hidden="false" customHeight="true" outlineLevel="0" collapsed="false">
      <c r="A73" s="267" t="s">
        <v>253</v>
      </c>
      <c r="B73" s="268" t="n">
        <v>1</v>
      </c>
      <c r="C73" s="268" t="n">
        <v>1</v>
      </c>
      <c r="D73" s="268" t="n">
        <v>1</v>
      </c>
      <c r="E73" s="268" t="n">
        <v>1</v>
      </c>
      <c r="F73" s="268" t="n">
        <v>1</v>
      </c>
      <c r="G73" s="268" t="n">
        <v>1</v>
      </c>
      <c r="H73" s="268" t="n">
        <v>1</v>
      </c>
      <c r="I73" s="268" t="n">
        <v>1</v>
      </c>
      <c r="J73" s="268" t="n">
        <v>1</v>
      </c>
      <c r="K73" s="268" t="n">
        <v>1</v>
      </c>
      <c r="L73" s="268"/>
      <c r="M73" s="268" t="n">
        <v>1</v>
      </c>
      <c r="N73" s="268" t="n">
        <v>1</v>
      </c>
      <c r="O73" s="268" t="n">
        <v>1</v>
      </c>
      <c r="P73" s="261"/>
      <c r="Q73" s="261"/>
      <c r="R73" s="261"/>
      <c r="S73" s="261"/>
      <c r="T73" s="261"/>
      <c r="U73" s="261"/>
      <c r="V73" s="261"/>
      <c r="W73" s="261"/>
      <c r="X73" s="261"/>
      <c r="Y73" s="261"/>
    </row>
    <row r="74" customFormat="false" ht="13.5" hidden="false" customHeight="true" outlineLevel="0" collapsed="false">
      <c r="A74" s="267" t="s">
        <v>564</v>
      </c>
      <c r="B74" s="268" t="n">
        <v>494.794262222947</v>
      </c>
      <c r="C74" s="268" t="n">
        <v>471.248625718937</v>
      </c>
      <c r="D74" s="268" t="n">
        <v>510.556338454251</v>
      </c>
      <c r="E74" s="268" t="n">
        <v>493.899623852237</v>
      </c>
      <c r="F74" s="268" t="n">
        <v>493.757329875312</v>
      </c>
      <c r="G74" s="268" t="n">
        <v>591.21169798261</v>
      </c>
      <c r="H74" s="268" t="n">
        <v>592.605615063022</v>
      </c>
      <c r="I74" s="268" t="n">
        <v>580.656749587858</v>
      </c>
      <c r="J74" s="268" t="n">
        <v>555.446458398226</v>
      </c>
      <c r="K74" s="268" t="n">
        <v>585.911013180369</v>
      </c>
      <c r="L74" s="268"/>
      <c r="M74" s="268" t="n">
        <v>575.586004510945</v>
      </c>
      <c r="N74" s="268" t="n">
        <v>554.530675033104</v>
      </c>
      <c r="O74" s="268" t="n">
        <v>623.759700911182</v>
      </c>
      <c r="P74" s="261"/>
      <c r="Q74" s="261"/>
      <c r="R74" s="261"/>
      <c r="S74" s="261"/>
      <c r="T74" s="261"/>
      <c r="U74" s="261"/>
      <c r="V74" s="261"/>
      <c r="W74" s="261"/>
      <c r="X74" s="261"/>
      <c r="Y74" s="261"/>
    </row>
    <row r="75" customFormat="false" ht="13.5" hidden="false" customHeight="true" outlineLevel="0" collapsed="false">
      <c r="A75" s="267" t="s">
        <v>565</v>
      </c>
      <c r="B75" s="268" t="n">
        <v>15.375</v>
      </c>
      <c r="C75" s="268" t="n">
        <v>15.375</v>
      </c>
      <c r="D75" s="268" t="n">
        <v>15.375</v>
      </c>
      <c r="E75" s="268" t="n">
        <v>15.375</v>
      </c>
      <c r="F75" s="268" t="n">
        <v>15.375</v>
      </c>
      <c r="G75" s="268" t="n">
        <v>15.375</v>
      </c>
      <c r="H75" s="268" t="n">
        <v>15.35</v>
      </c>
      <c r="I75" s="268" t="n">
        <v>15.075</v>
      </c>
      <c r="J75" s="268" t="n">
        <v>15.075</v>
      </c>
      <c r="K75" s="268" t="n">
        <v>15.075</v>
      </c>
      <c r="L75" s="268"/>
      <c r="M75" s="268" t="n">
        <v>15.075</v>
      </c>
      <c r="N75" s="268" t="n">
        <v>15.075</v>
      </c>
      <c r="O75" s="268" t="n">
        <v>15.075</v>
      </c>
      <c r="P75" s="261"/>
      <c r="Q75" s="261"/>
      <c r="R75" s="261"/>
      <c r="S75" s="261"/>
      <c r="T75" s="261"/>
      <c r="U75" s="261"/>
      <c r="V75" s="261"/>
      <c r="W75" s="261"/>
      <c r="X75" s="261"/>
      <c r="Y75" s="261"/>
    </row>
    <row r="76" customFormat="false" ht="13.5" hidden="false" customHeight="true" outlineLevel="0" collapsed="false">
      <c r="A76" s="267" t="s">
        <v>566</v>
      </c>
      <c r="B76" s="268" t="n">
        <v>11.8068482348947</v>
      </c>
      <c r="C76" s="268" t="n">
        <v>0.718413898653322</v>
      </c>
      <c r="D76" s="268" t="n">
        <v>0.778338120416812</v>
      </c>
      <c r="E76" s="268" t="n">
        <v>0.752945122702002</v>
      </c>
      <c r="F76" s="268" t="n">
        <v>0.752728196932591</v>
      </c>
      <c r="G76" s="268" t="n">
        <v>0.901296423367096</v>
      </c>
      <c r="H76" s="268" t="n">
        <v>0.903421436257288</v>
      </c>
      <c r="I76" s="268" t="n">
        <v>0.88520550826938</v>
      </c>
      <c r="J76" s="268" t="n">
        <v>0.846772667108096</v>
      </c>
      <c r="K76" s="268" t="n">
        <v>0.893276257067393</v>
      </c>
      <c r="L76" s="268"/>
      <c r="M76" s="268" t="n">
        <v>0.875506396987983</v>
      </c>
      <c r="N76" s="268" t="n">
        <v>0.845494138890436</v>
      </c>
      <c r="O76" s="268" t="n">
        <v>0.949623753156941</v>
      </c>
      <c r="P76" s="261"/>
      <c r="Q76" s="261"/>
      <c r="R76" s="261"/>
      <c r="S76" s="261"/>
      <c r="T76" s="261"/>
      <c r="U76" s="261"/>
      <c r="V76" s="261"/>
      <c r="W76" s="261"/>
      <c r="X76" s="261"/>
      <c r="Y76" s="261"/>
    </row>
    <row r="77" customFormat="false" ht="13.5" hidden="false" customHeight="true" outlineLevel="0" collapsed="false">
      <c r="A77" s="267" t="s">
        <v>567</v>
      </c>
      <c r="B77" s="268" t="n">
        <v>7.32122196115288</v>
      </c>
      <c r="C77" s="268" t="n">
        <v>7.26113213232735</v>
      </c>
      <c r="D77" s="268" t="n">
        <v>8.20996862659331</v>
      </c>
      <c r="E77" s="268" t="n">
        <v>9.65505606913526</v>
      </c>
      <c r="F77" s="268" t="n">
        <v>10.8526555687831</v>
      </c>
      <c r="G77" s="268" t="n">
        <v>12.7589308811644</v>
      </c>
      <c r="H77" s="268" t="n">
        <v>14.7096108855267</v>
      </c>
      <c r="I77" s="268" t="n">
        <v>13.3238014244992</v>
      </c>
      <c r="J77" s="268" t="n">
        <v>13.2339264715833</v>
      </c>
      <c r="K77" s="268" t="n">
        <v>14.4517892288824</v>
      </c>
      <c r="L77" s="268"/>
      <c r="M77" s="268" t="n">
        <v>16.4702558654325</v>
      </c>
      <c r="N77" s="268" t="n">
        <v>14.7834351395784</v>
      </c>
      <c r="O77" s="268" t="n">
        <v>16.3622830559282</v>
      </c>
      <c r="P77" s="261"/>
      <c r="Q77" s="261"/>
      <c r="R77" s="261"/>
      <c r="S77" s="261"/>
      <c r="T77" s="261"/>
      <c r="U77" s="261"/>
      <c r="V77" s="261"/>
      <c r="W77" s="261"/>
      <c r="X77" s="261"/>
      <c r="Y77" s="261"/>
    </row>
    <row r="78" customFormat="false" ht="13.5" hidden="false" customHeight="true" outlineLevel="0" collapsed="false">
      <c r="A78" s="267" t="s">
        <v>256</v>
      </c>
      <c r="B78" s="268" t="n">
        <v>14.4095898080066</v>
      </c>
      <c r="C78" s="268" t="n">
        <v>16.8992257595275</v>
      </c>
      <c r="D78" s="268" t="n">
        <v>17.7047613782674</v>
      </c>
      <c r="E78" s="268" t="n">
        <v>18.6266289575478</v>
      </c>
      <c r="F78" s="268" t="n">
        <v>19.585789907695</v>
      </c>
      <c r="G78" s="268" t="n">
        <v>20.57684875</v>
      </c>
      <c r="H78" s="268" t="n">
        <v>21.7315472222222</v>
      </c>
      <c r="I78" s="268" t="n">
        <v>23.8661044574125</v>
      </c>
      <c r="J78" s="268" t="n">
        <v>27.4293865941667</v>
      </c>
      <c r="K78" s="268" t="n">
        <v>29.06975</v>
      </c>
      <c r="L78" s="268"/>
      <c r="M78" s="268" t="n">
        <v>34.9271654040404</v>
      </c>
      <c r="N78" s="268" t="n">
        <v>43.73377831884</v>
      </c>
      <c r="O78" s="268" t="n">
        <v>51.7562150334169</v>
      </c>
      <c r="P78" s="261"/>
      <c r="Q78" s="261"/>
      <c r="R78" s="261"/>
      <c r="S78" s="261"/>
      <c r="T78" s="261"/>
      <c r="U78" s="261"/>
      <c r="V78" s="261"/>
      <c r="W78" s="261"/>
      <c r="X78" s="261"/>
      <c r="Y78" s="261"/>
    </row>
    <row r="79" customFormat="false" ht="13.5" hidden="false" customHeight="true" outlineLevel="0" collapsed="false">
      <c r="A79" s="269" t="s">
        <v>62</v>
      </c>
      <c r="B79" s="268" t="n">
        <v>0.754308990105961</v>
      </c>
      <c r="C79" s="268" t="n">
        <v>0.718413898653317</v>
      </c>
      <c r="D79" s="268" t="n">
        <v>0.778338120416812</v>
      </c>
      <c r="E79" s="268" t="n">
        <v>0.752945122701996</v>
      </c>
      <c r="F79" s="268" t="n">
        <v>0.752728196932603</v>
      </c>
      <c r="G79" s="268" t="n">
        <v>0.901296423367096</v>
      </c>
      <c r="H79" s="268" t="n">
        <v>0.903421436257263</v>
      </c>
      <c r="I79" s="268" t="n">
        <v>0.885205508269372</v>
      </c>
      <c r="J79" s="268" t="n">
        <v>0.846772667108111</v>
      </c>
      <c r="K79" s="268" t="n">
        <v>0.893276257067409</v>
      </c>
      <c r="L79" s="268"/>
      <c r="M79" s="268" t="n">
        <v>0.875506396987998</v>
      </c>
      <c r="N79" s="268" t="n">
        <v>0.84549413889045</v>
      </c>
      <c r="O79" s="268" t="n">
        <v>0.949623753156941</v>
      </c>
      <c r="P79" s="261"/>
      <c r="Q79" s="261"/>
      <c r="R79" s="261"/>
      <c r="S79" s="261"/>
      <c r="T79" s="261"/>
      <c r="U79" s="261"/>
      <c r="V79" s="261"/>
      <c r="W79" s="261"/>
      <c r="X79" s="261"/>
      <c r="Y79" s="261"/>
    </row>
    <row r="80" customFormat="false" ht="13.5" hidden="false" customHeight="true" outlineLevel="0" collapsed="false">
      <c r="A80" s="267" t="s">
        <v>568</v>
      </c>
      <c r="B80" s="268"/>
      <c r="C80" s="268"/>
      <c r="D80" s="268"/>
      <c r="E80" s="268"/>
      <c r="F80" s="268"/>
      <c r="G80" s="268"/>
      <c r="H80" s="268"/>
      <c r="I80" s="268"/>
      <c r="J80" s="268"/>
      <c r="K80" s="268"/>
      <c r="L80" s="268"/>
      <c r="M80" s="268"/>
      <c r="N80" s="268"/>
      <c r="O80" s="268"/>
      <c r="P80" s="261"/>
      <c r="Q80" s="261"/>
      <c r="R80" s="261"/>
      <c r="S80" s="261"/>
      <c r="T80" s="261"/>
      <c r="U80" s="261"/>
      <c r="V80" s="261"/>
      <c r="W80" s="261"/>
      <c r="X80" s="261"/>
      <c r="Y80" s="261"/>
    </row>
    <row r="81" customFormat="false" ht="13.5" hidden="false" customHeight="true" outlineLevel="0" collapsed="false">
      <c r="A81" s="267" t="s">
        <v>569</v>
      </c>
      <c r="B81" s="268"/>
      <c r="C81" s="268"/>
      <c r="D81" s="268"/>
      <c r="E81" s="268"/>
      <c r="F81" s="268"/>
      <c r="G81" s="268"/>
      <c r="H81" s="268"/>
      <c r="I81" s="268"/>
      <c r="J81" s="268"/>
      <c r="K81" s="268"/>
      <c r="L81" s="268"/>
      <c r="M81" s="268"/>
      <c r="N81" s="268"/>
      <c r="O81" s="268"/>
      <c r="P81" s="261"/>
      <c r="Q81" s="261"/>
      <c r="R81" s="261"/>
      <c r="S81" s="261"/>
      <c r="T81" s="261"/>
      <c r="U81" s="261"/>
      <c r="V81" s="261"/>
      <c r="W81" s="261"/>
      <c r="X81" s="261"/>
      <c r="Y81" s="261"/>
    </row>
    <row r="82" customFormat="false" ht="13.5" hidden="false" customHeight="true" outlineLevel="0" collapsed="false">
      <c r="A82" s="267" t="s">
        <v>570</v>
      </c>
      <c r="B82" s="268"/>
      <c r="C82" s="268"/>
      <c r="D82" s="268"/>
      <c r="E82" s="268"/>
      <c r="F82" s="268"/>
      <c r="G82" s="268"/>
      <c r="H82" s="268"/>
      <c r="I82" s="268"/>
      <c r="J82" s="268"/>
      <c r="K82" s="268"/>
      <c r="L82" s="268"/>
      <c r="M82" s="268"/>
      <c r="N82" s="268"/>
      <c r="O82" s="268"/>
      <c r="P82" s="261"/>
      <c r="Q82" s="261"/>
      <c r="R82" s="261"/>
      <c r="S82" s="261"/>
      <c r="T82" s="261"/>
      <c r="U82" s="261"/>
      <c r="V82" s="261"/>
      <c r="W82" s="261"/>
      <c r="X82" s="261"/>
      <c r="Y82" s="261"/>
    </row>
    <row r="83" customFormat="false" ht="13.5" hidden="false" customHeight="true" outlineLevel="0" collapsed="false">
      <c r="A83" s="267" t="s">
        <v>571</v>
      </c>
      <c r="B83" s="268"/>
      <c r="C83" s="268"/>
      <c r="D83" s="268"/>
      <c r="E83" s="268"/>
      <c r="F83" s="268"/>
      <c r="G83" s="268"/>
      <c r="H83" s="268"/>
      <c r="I83" s="268"/>
      <c r="J83" s="268"/>
      <c r="K83" s="268"/>
      <c r="L83" s="268"/>
      <c r="M83" s="268"/>
      <c r="N83" s="268"/>
      <c r="O83" s="268"/>
      <c r="P83" s="261"/>
      <c r="Q83" s="261"/>
      <c r="R83" s="261"/>
      <c r="S83" s="261"/>
      <c r="T83" s="261"/>
      <c r="U83" s="261"/>
      <c r="V83" s="261"/>
      <c r="W83" s="261"/>
      <c r="X83" s="261"/>
      <c r="Y83" s="261"/>
    </row>
    <row r="84" customFormat="false" ht="13.5" hidden="false" customHeight="true" outlineLevel="0" collapsed="false">
      <c r="A84" s="267" t="s">
        <v>572</v>
      </c>
      <c r="B84" s="268" t="n">
        <v>5.624075</v>
      </c>
      <c r="C84" s="268" t="n">
        <v>5.36871153508772</v>
      </c>
      <c r="D84" s="268" t="n">
        <v>5.79247553703916</v>
      </c>
      <c r="E84" s="268" t="n">
        <v>5.61631168617622</v>
      </c>
      <c r="F84" s="268" t="n">
        <v>5.61246666666667</v>
      </c>
      <c r="G84" s="268" t="n">
        <v>6.7279068312963</v>
      </c>
      <c r="H84" s="268" t="n">
        <v>6.73171825724638</v>
      </c>
      <c r="I84" s="268" t="n">
        <v>6.6029</v>
      </c>
      <c r="J84" s="268" t="n">
        <v>6.3146</v>
      </c>
      <c r="K84" s="268" t="n">
        <v>6.6694</v>
      </c>
      <c r="L84" s="268"/>
      <c r="M84" s="268" t="n">
        <v>6.54215220416667</v>
      </c>
      <c r="N84" s="268" t="n">
        <v>6.2871130825</v>
      </c>
      <c r="O84" s="268" t="n">
        <v>7.0761518625</v>
      </c>
      <c r="P84" s="261"/>
      <c r="Q84" s="261"/>
      <c r="R84" s="261"/>
      <c r="S84" s="261"/>
      <c r="T84" s="261"/>
      <c r="U84" s="261"/>
      <c r="V84" s="261"/>
      <c r="W84" s="261"/>
      <c r="X84" s="261"/>
      <c r="Y84" s="261"/>
    </row>
    <row r="85" customFormat="false" ht="13.5" hidden="false" customHeight="true" outlineLevel="0" collapsed="false">
      <c r="A85" s="267" t="s">
        <v>573</v>
      </c>
      <c r="B85" s="268" t="n">
        <v>1.91850867822547</v>
      </c>
      <c r="C85" s="268" t="n">
        <v>1.79088383126012</v>
      </c>
      <c r="D85" s="268" t="n">
        <v>1.78989281741095</v>
      </c>
      <c r="E85" s="268" t="n">
        <v>1.84147661706532</v>
      </c>
      <c r="F85" s="268" t="n">
        <v>1.88734535831922</v>
      </c>
      <c r="G85" s="268" t="n">
        <v>2.09762981633101</v>
      </c>
      <c r="H85" s="268" t="n">
        <v>2.09469593918508</v>
      </c>
      <c r="I85" s="268" t="n">
        <v>2.06687530381454</v>
      </c>
      <c r="J85" s="268" t="n">
        <v>2.08737978924997</v>
      </c>
      <c r="K85" s="268" t="n">
        <v>2.16039311531464</v>
      </c>
      <c r="L85" s="268"/>
      <c r="M85" s="268" t="n">
        <v>2.16880492424242</v>
      </c>
      <c r="N85" s="268" t="n">
        <v>2.07063333333333</v>
      </c>
      <c r="O85" s="268" t="n">
        <v>2.2014069869585</v>
      </c>
      <c r="P85" s="261"/>
      <c r="Q85" s="261"/>
      <c r="R85" s="261"/>
      <c r="S85" s="261"/>
      <c r="T85" s="261"/>
      <c r="U85" s="261"/>
      <c r="V85" s="261"/>
      <c r="W85" s="261"/>
      <c r="X85" s="261"/>
      <c r="Y85" s="261"/>
    </row>
    <row r="86" customFormat="false" ht="13.5" hidden="false" customHeight="true" outlineLevel="0" collapsed="false">
      <c r="A86" s="267" t="s">
        <v>574</v>
      </c>
      <c r="B86" s="268" t="n">
        <v>0.754308990105979</v>
      </c>
      <c r="C86" s="268" t="n">
        <v>0.718413898653322</v>
      </c>
      <c r="D86" s="268" t="n">
        <v>0.778338120416812</v>
      </c>
      <c r="E86" s="268" t="n">
        <v>0.752945122702002</v>
      </c>
      <c r="F86" s="268" t="n">
        <v>0.752728196932591</v>
      </c>
      <c r="G86" s="268" t="n">
        <v>0.901296423367096</v>
      </c>
      <c r="H86" s="268" t="n">
        <v>0.903421436257288</v>
      </c>
      <c r="I86" s="268" t="n">
        <v>0.88520550826938</v>
      </c>
      <c r="J86" s="268" t="n">
        <v>0.846772667108096</v>
      </c>
      <c r="K86" s="268" t="n">
        <v>0.893276257067393</v>
      </c>
      <c r="L86" s="268"/>
      <c r="M86" s="268" t="n">
        <v>0.875506396987983</v>
      </c>
      <c r="N86" s="268" t="n">
        <v>0.845494138890436</v>
      </c>
      <c r="O86" s="268" t="n">
        <v>0.949623753156941</v>
      </c>
      <c r="P86" s="261"/>
      <c r="Q86" s="261"/>
      <c r="R86" s="261"/>
      <c r="S86" s="261"/>
      <c r="T86" s="261"/>
      <c r="U86" s="261"/>
      <c r="V86" s="261"/>
      <c r="W86" s="261"/>
      <c r="X86" s="261"/>
      <c r="Y86" s="261"/>
    </row>
    <row r="87" customFormat="false" ht="13.5" hidden="false" customHeight="true" outlineLevel="0" collapsed="false">
      <c r="A87" s="267" t="s">
        <v>575</v>
      </c>
      <c r="B87" s="268"/>
      <c r="C87" s="268"/>
      <c r="D87" s="268"/>
      <c r="E87" s="268"/>
      <c r="F87" s="268"/>
      <c r="G87" s="268"/>
      <c r="H87" s="268"/>
      <c r="I87" s="268"/>
      <c r="J87" s="268"/>
      <c r="K87" s="268"/>
      <c r="L87" s="268"/>
      <c r="M87" s="268"/>
      <c r="N87" s="268"/>
      <c r="O87" s="268"/>
      <c r="P87" s="261"/>
      <c r="Q87" s="261"/>
      <c r="R87" s="261"/>
      <c r="S87" s="261"/>
      <c r="T87" s="261"/>
      <c r="U87" s="261"/>
      <c r="V87" s="261"/>
      <c r="W87" s="261"/>
      <c r="X87" s="261"/>
      <c r="Y87" s="261"/>
    </row>
    <row r="88" customFormat="false" ht="13.5" hidden="false" customHeight="true" outlineLevel="0" collapsed="false">
      <c r="A88" s="267" t="s">
        <v>576</v>
      </c>
      <c r="B88" s="268" t="n">
        <v>0.754308990105979</v>
      </c>
      <c r="C88" s="268" t="n">
        <v>0.718413898653322</v>
      </c>
      <c r="D88" s="268" t="n">
        <v>0.778338120416812</v>
      </c>
      <c r="E88" s="268" t="n">
        <v>0.752945122702002</v>
      </c>
      <c r="F88" s="268" t="n">
        <v>0.752728196932591</v>
      </c>
      <c r="G88" s="268" t="n">
        <v>0.901296423367096</v>
      </c>
      <c r="H88" s="268" t="n">
        <v>0.903421436257288</v>
      </c>
      <c r="I88" s="268" t="n">
        <v>0.88520550826938</v>
      </c>
      <c r="J88" s="268" t="n">
        <v>0.846772667108096</v>
      </c>
      <c r="K88" s="268" t="n">
        <v>0.893276257067393</v>
      </c>
      <c r="L88" s="268"/>
      <c r="M88" s="268" t="n">
        <v>0.875506396987983</v>
      </c>
      <c r="N88" s="268" t="n">
        <v>0.845494138890436</v>
      </c>
      <c r="O88" s="268" t="n">
        <v>0.949623753156941</v>
      </c>
      <c r="P88" s="261"/>
      <c r="Q88" s="261"/>
      <c r="R88" s="261"/>
      <c r="S88" s="261"/>
      <c r="T88" s="261"/>
      <c r="U88" s="261"/>
      <c r="V88" s="261"/>
      <c r="W88" s="261"/>
      <c r="X88" s="261"/>
      <c r="Y88" s="261"/>
    </row>
    <row r="89" customFormat="false" ht="13.5" hidden="false" customHeight="true" outlineLevel="0" collapsed="false">
      <c r="A89" s="267" t="s">
        <v>577</v>
      </c>
      <c r="B89" s="268" t="n">
        <v>90.0129741146296</v>
      </c>
      <c r="C89" s="268" t="n">
        <v>85.7295518299287</v>
      </c>
      <c r="D89" s="268" t="n">
        <v>92.8804110841429</v>
      </c>
      <c r="E89" s="268" t="n">
        <v>89.8502214987385</v>
      </c>
      <c r="F89" s="268" t="n">
        <v>89.8243353779009</v>
      </c>
      <c r="G89" s="268" t="n">
        <v>107.553234404315</v>
      </c>
      <c r="H89" s="268" t="n">
        <v>107.806815805024</v>
      </c>
      <c r="I89" s="268" t="n">
        <v>105.633078151149</v>
      </c>
      <c r="J89" s="268" t="n">
        <v>101.046821879543</v>
      </c>
      <c r="K89" s="268" t="n">
        <v>106.588933804405</v>
      </c>
      <c r="L89" s="268"/>
      <c r="M89" s="268" t="n">
        <v>104.710608186968</v>
      </c>
      <c r="N89" s="268" t="n">
        <v>100.880222566186</v>
      </c>
      <c r="O89" s="268" t="n">
        <v>113.474367224106</v>
      </c>
      <c r="P89" s="261"/>
      <c r="Q89" s="261"/>
      <c r="R89" s="261"/>
      <c r="S89" s="261"/>
      <c r="T89" s="261"/>
      <c r="U89" s="261"/>
      <c r="V89" s="261"/>
      <c r="W89" s="261"/>
      <c r="X89" s="261"/>
      <c r="Y89" s="261"/>
    </row>
    <row r="90" customFormat="false" ht="13.5" hidden="false" customHeight="true" outlineLevel="0" collapsed="false">
      <c r="A90" s="267" t="s">
        <v>270</v>
      </c>
      <c r="B90" s="268" t="n">
        <v>494.794262222947</v>
      </c>
      <c r="C90" s="268" t="n">
        <v>471.248625718937</v>
      </c>
      <c r="D90" s="268" t="n">
        <v>510.556338454251</v>
      </c>
      <c r="E90" s="268" t="n">
        <v>493.899623852237</v>
      </c>
      <c r="F90" s="268" t="n">
        <v>493.757329875312</v>
      </c>
      <c r="G90" s="268" t="n">
        <v>591.21169798261</v>
      </c>
      <c r="H90" s="268" t="n">
        <v>592.605615063022</v>
      </c>
      <c r="I90" s="268" t="n">
        <v>580.656749587858</v>
      </c>
      <c r="J90" s="268" t="n">
        <v>555.446458398226</v>
      </c>
      <c r="K90" s="268" t="n">
        <v>585.911013180369</v>
      </c>
      <c r="L90" s="268"/>
      <c r="M90" s="268" t="n">
        <v>575.586004510945</v>
      </c>
      <c r="N90" s="268" t="n">
        <v>554.530675033104</v>
      </c>
      <c r="O90" s="268" t="n">
        <v>623.759700911182</v>
      </c>
      <c r="P90" s="261"/>
      <c r="Q90" s="261"/>
      <c r="R90" s="261"/>
      <c r="S90" s="261"/>
      <c r="T90" s="261"/>
      <c r="U90" s="261"/>
      <c r="V90" s="261"/>
      <c r="W90" s="261"/>
      <c r="X90" s="261"/>
      <c r="Y90" s="261"/>
    </row>
    <row r="91" customFormat="false" ht="13.5" hidden="false" customHeight="true" outlineLevel="0" collapsed="false">
      <c r="A91" s="267" t="s">
        <v>578</v>
      </c>
      <c r="B91" s="268" t="n">
        <v>28.0119536626841</v>
      </c>
      <c r="C91" s="268" t="n">
        <v>29.4615200601576</v>
      </c>
      <c r="D91" s="268" t="n">
        <v>32.0771338886217</v>
      </c>
      <c r="E91" s="268" t="n">
        <v>35.9575868341651</v>
      </c>
      <c r="F91" s="268" t="n">
        <v>41.7329616505126</v>
      </c>
      <c r="G91" s="268" t="n">
        <v>42.5062080923725</v>
      </c>
      <c r="H91" s="268" t="n">
        <v>43.3725276731819</v>
      </c>
      <c r="I91" s="268" t="n">
        <v>46.6089094621101</v>
      </c>
      <c r="J91" s="268" t="n">
        <v>48.1517806379073</v>
      </c>
      <c r="K91" s="268" t="n">
        <v>50.0624613684222</v>
      </c>
      <c r="L91" s="268"/>
      <c r="M91" s="268" t="n">
        <v>51.5016603661723</v>
      </c>
      <c r="N91" s="268" t="n">
        <v>51.4844438783833</v>
      </c>
      <c r="O91" s="268" t="n">
        <v>54.9234673586679</v>
      </c>
      <c r="P91" s="261"/>
      <c r="Q91" s="261"/>
      <c r="R91" s="261"/>
      <c r="S91" s="261"/>
      <c r="T91" s="261"/>
      <c r="U91" s="261"/>
      <c r="V91" s="261"/>
      <c r="W91" s="261"/>
      <c r="X91" s="261"/>
      <c r="Y91" s="261"/>
    </row>
    <row r="92" customFormat="false" ht="13.5" hidden="false" customHeight="true" outlineLevel="0" collapsed="false">
      <c r="A92" s="267" t="s">
        <v>579</v>
      </c>
      <c r="B92" s="268" t="n">
        <v>1.78234166666667</v>
      </c>
      <c r="C92" s="268" t="n">
        <v>1.68649543010753</v>
      </c>
      <c r="D92" s="268" t="n">
        <v>1.65125833333333</v>
      </c>
      <c r="E92" s="268" t="n">
        <v>1.66335</v>
      </c>
      <c r="F92" s="268" t="n">
        <v>1.76566666666667</v>
      </c>
      <c r="G92" s="268" t="n">
        <v>2.26934166666667</v>
      </c>
      <c r="H92" s="268" t="n">
        <v>2.366725</v>
      </c>
      <c r="I92" s="268" t="n">
        <v>2.50954166666667</v>
      </c>
      <c r="J92" s="268" t="n">
        <v>2.53411083333333</v>
      </c>
      <c r="K92" s="268" t="n">
        <v>2.818145</v>
      </c>
      <c r="L92" s="268"/>
      <c r="M92" s="268" t="n">
        <v>3.10901666666667</v>
      </c>
      <c r="N92" s="268" t="n">
        <v>3.22155833333333</v>
      </c>
      <c r="O92" s="268" t="n">
        <v>2.9162</v>
      </c>
      <c r="P92" s="261"/>
      <c r="Q92" s="261"/>
      <c r="R92" s="261"/>
      <c r="S92" s="261"/>
      <c r="T92" s="261"/>
      <c r="U92" s="261"/>
      <c r="V92" s="261"/>
      <c r="W92" s="261"/>
      <c r="X92" s="261"/>
      <c r="Y92" s="261"/>
    </row>
    <row r="93" customFormat="false" ht="13.5" hidden="false" customHeight="true" outlineLevel="0" collapsed="false">
      <c r="A93" s="267" t="s">
        <v>580</v>
      </c>
      <c r="B93" s="268" t="n">
        <v>0.754308990105979</v>
      </c>
      <c r="C93" s="268" t="n">
        <v>0.718413898653322</v>
      </c>
      <c r="D93" s="268" t="n">
        <v>0.778338120416812</v>
      </c>
      <c r="E93" s="268" t="n">
        <v>0.752945122702002</v>
      </c>
      <c r="F93" s="268" t="n">
        <v>0.752728196932591</v>
      </c>
      <c r="G93" s="268" t="n">
        <v>0.901296423367096</v>
      </c>
      <c r="H93" s="268" t="n">
        <v>0.903421436257288</v>
      </c>
      <c r="I93" s="268" t="n">
        <v>0.88520550826938</v>
      </c>
      <c r="J93" s="268" t="n">
        <v>0.846772667108096</v>
      </c>
      <c r="K93" s="268" t="n">
        <v>0.893276257067393</v>
      </c>
      <c r="L93" s="268"/>
      <c r="M93" s="268" t="n">
        <v>0.875506396987983</v>
      </c>
      <c r="N93" s="268" t="n">
        <v>0.845494138890436</v>
      </c>
      <c r="O93" s="268" t="n">
        <v>0.949623753156941</v>
      </c>
      <c r="P93" s="261"/>
      <c r="Q93" s="261"/>
      <c r="R93" s="261"/>
      <c r="S93" s="261"/>
      <c r="T93" s="261"/>
      <c r="U93" s="261"/>
      <c r="V93" s="261"/>
      <c r="W93" s="261"/>
      <c r="X93" s="261"/>
      <c r="Y93" s="261"/>
    </row>
    <row r="94" customFormat="false" ht="13.5" hidden="false" customHeight="true" outlineLevel="0" collapsed="false">
      <c r="A94" s="267" t="s">
        <v>273</v>
      </c>
      <c r="B94" s="268" t="n">
        <v>1.42998333333333</v>
      </c>
      <c r="C94" s="268" t="n">
        <v>1.520625</v>
      </c>
      <c r="D94" s="268" t="n">
        <v>1.82486666666667</v>
      </c>
      <c r="E94" s="268" t="n">
        <v>1.98135</v>
      </c>
      <c r="F94" s="268" t="n">
        <v>2.896575</v>
      </c>
      <c r="G94" s="268" t="n">
        <v>3.71464166666667</v>
      </c>
      <c r="H94" s="268" t="n">
        <v>3.90981666666667</v>
      </c>
      <c r="I94" s="268" t="n">
        <v>4.35053333333333</v>
      </c>
      <c r="J94" s="268" t="n">
        <v>4.585325</v>
      </c>
      <c r="K94" s="268" t="n">
        <v>5.21736666666667</v>
      </c>
      <c r="L94" s="268"/>
      <c r="M94" s="268" t="n">
        <v>5.59570833333333</v>
      </c>
      <c r="N94" s="268" t="n">
        <v>5.8057</v>
      </c>
      <c r="O94" s="268" t="n">
        <v>8.2724</v>
      </c>
      <c r="P94" s="261"/>
      <c r="Q94" s="261"/>
      <c r="R94" s="261"/>
      <c r="S94" s="261"/>
      <c r="T94" s="261"/>
      <c r="U94" s="261"/>
      <c r="V94" s="261"/>
      <c r="W94" s="261"/>
      <c r="X94" s="261"/>
      <c r="Y94" s="261"/>
    </row>
    <row r="95" customFormat="false" ht="13.5" hidden="false" customHeight="true" outlineLevel="0" collapsed="false">
      <c r="A95" s="267" t="s">
        <v>581</v>
      </c>
      <c r="B95" s="268" t="n">
        <v>0.647179345560165</v>
      </c>
      <c r="C95" s="268" t="n">
        <v>0.624140835740495</v>
      </c>
      <c r="D95" s="268" t="n">
        <v>0.633046988857327</v>
      </c>
      <c r="E95" s="268" t="n">
        <v>0.639660577613477</v>
      </c>
      <c r="F95" s="268" t="n">
        <v>0.607729626878255</v>
      </c>
      <c r="G95" s="268" t="n">
        <v>0.654545478931426</v>
      </c>
      <c r="H95" s="268" t="n">
        <v>0.740634463697084</v>
      </c>
      <c r="I95" s="268" t="n">
        <v>0.776976682344123</v>
      </c>
      <c r="J95" s="268" t="n">
        <v>0.749531540259847</v>
      </c>
      <c r="K95" s="268" t="n">
        <v>0.783445110011929</v>
      </c>
      <c r="L95" s="268"/>
      <c r="M95" s="268" t="n">
        <v>0.779999576697153</v>
      </c>
      <c r="N95" s="268" t="n">
        <v>0.727064944688322</v>
      </c>
      <c r="O95" s="268" t="n">
        <v>0.811301715827773</v>
      </c>
      <c r="P95" s="261"/>
      <c r="Q95" s="261"/>
      <c r="R95" s="261"/>
      <c r="S95" s="261"/>
      <c r="T95" s="261"/>
      <c r="U95" s="261"/>
      <c r="V95" s="261"/>
      <c r="W95" s="261"/>
      <c r="X95" s="261"/>
      <c r="Y95" s="261"/>
    </row>
    <row r="96" customFormat="false" ht="13.5" hidden="false" customHeight="true" outlineLevel="0" collapsed="false">
      <c r="A96" s="267" t="s">
        <v>582</v>
      </c>
      <c r="B96" s="268" t="n">
        <v>0.754308990105979</v>
      </c>
      <c r="C96" s="268" t="n">
        <v>0.718413898653322</v>
      </c>
      <c r="D96" s="268" t="n">
        <v>0.778338120416812</v>
      </c>
      <c r="E96" s="268" t="n">
        <v>0.752945122702002</v>
      </c>
      <c r="F96" s="268" t="n">
        <v>0.752728196932591</v>
      </c>
      <c r="G96" s="268" t="n">
        <v>0.901296423367096</v>
      </c>
      <c r="H96" s="268" t="n">
        <v>0.903421436257288</v>
      </c>
      <c r="I96" s="268" t="n">
        <v>0.88520550826938</v>
      </c>
      <c r="J96" s="268" t="n">
        <v>0.846772667108096</v>
      </c>
      <c r="K96" s="268" t="n">
        <v>0.893276257067393</v>
      </c>
      <c r="L96" s="268"/>
      <c r="M96" s="268" t="n">
        <v>0.875506396987983</v>
      </c>
      <c r="N96" s="268" t="n">
        <v>0.845494138890436</v>
      </c>
      <c r="O96" s="268" t="n">
        <v>0.949623753156941</v>
      </c>
      <c r="P96" s="261"/>
      <c r="Q96" s="261"/>
      <c r="R96" s="261"/>
      <c r="S96" s="261"/>
      <c r="T96" s="261"/>
      <c r="U96" s="261"/>
      <c r="V96" s="261"/>
      <c r="W96" s="261"/>
      <c r="X96" s="261"/>
      <c r="Y96" s="261"/>
    </row>
    <row r="97" customFormat="false" ht="13.5" hidden="false" customHeight="true" outlineLevel="0" collapsed="false">
      <c r="A97" s="267" t="s">
        <v>583</v>
      </c>
      <c r="B97" s="268" t="n">
        <v>5.624075</v>
      </c>
      <c r="C97" s="268" t="n">
        <v>5.36871153508772</v>
      </c>
      <c r="D97" s="268" t="n">
        <v>5.79247553703916</v>
      </c>
      <c r="E97" s="268" t="n">
        <v>5.61631168617622</v>
      </c>
      <c r="F97" s="268" t="n">
        <v>5.61246666666667</v>
      </c>
      <c r="G97" s="268" t="n">
        <v>6.7279068312963</v>
      </c>
      <c r="H97" s="268" t="n">
        <v>6.73171825724638</v>
      </c>
      <c r="I97" s="268" t="n">
        <v>6.6029</v>
      </c>
      <c r="J97" s="268" t="n">
        <v>6.3146</v>
      </c>
      <c r="K97" s="268" t="n">
        <v>6.6694</v>
      </c>
      <c r="L97" s="268"/>
      <c r="M97" s="268" t="n">
        <v>6.54215220416667</v>
      </c>
      <c r="N97" s="268" t="n">
        <v>6.2871130825</v>
      </c>
      <c r="O97" s="268" t="n">
        <v>7.0761518625</v>
      </c>
      <c r="P97" s="261"/>
      <c r="Q97" s="261"/>
      <c r="R97" s="261"/>
      <c r="S97" s="261"/>
      <c r="T97" s="261"/>
      <c r="U97" s="261"/>
      <c r="V97" s="261"/>
      <c r="W97" s="261"/>
      <c r="X97" s="261"/>
      <c r="Y97" s="261"/>
    </row>
    <row r="98" customFormat="false" ht="13.5" hidden="false" customHeight="true" outlineLevel="0" collapsed="false">
      <c r="A98" s="267" t="s">
        <v>584</v>
      </c>
      <c r="B98" s="268" t="n">
        <v>2.7</v>
      </c>
      <c r="C98" s="268" t="n">
        <v>2.7</v>
      </c>
      <c r="D98" s="268" t="n">
        <v>2.7</v>
      </c>
      <c r="E98" s="268" t="n">
        <v>2.7</v>
      </c>
      <c r="F98" s="268" t="n">
        <v>2.7</v>
      </c>
      <c r="G98" s="268" t="n">
        <v>2.7</v>
      </c>
      <c r="H98" s="268" t="n">
        <v>2.7</v>
      </c>
      <c r="I98" s="268" t="n">
        <v>2.7</v>
      </c>
      <c r="J98" s="268" t="n">
        <v>2.7</v>
      </c>
      <c r="K98" s="268" t="n">
        <v>2.7</v>
      </c>
      <c r="L98" s="268"/>
      <c r="M98" s="268" t="n">
        <v>2.7</v>
      </c>
      <c r="N98" s="268" t="n">
        <v>2.7</v>
      </c>
      <c r="O98" s="268" t="n">
        <v>2.7</v>
      </c>
      <c r="P98" s="261"/>
      <c r="Q98" s="261"/>
      <c r="R98" s="261"/>
      <c r="S98" s="261"/>
      <c r="T98" s="261"/>
      <c r="U98" s="261"/>
      <c r="V98" s="261"/>
      <c r="W98" s="261"/>
      <c r="X98" s="261"/>
      <c r="Y98" s="261"/>
    </row>
    <row r="99" customFormat="false" ht="13.5" hidden="false" customHeight="true" outlineLevel="0" collapsed="false">
      <c r="A99" s="267" t="s">
        <v>585</v>
      </c>
      <c r="B99" s="268" t="n">
        <v>1</v>
      </c>
      <c r="C99" s="268" t="n">
        <v>1</v>
      </c>
      <c r="D99" s="268" t="n">
        <v>1</v>
      </c>
      <c r="E99" s="268" t="n">
        <v>1</v>
      </c>
      <c r="F99" s="268" t="n">
        <v>1</v>
      </c>
      <c r="G99" s="268" t="n">
        <v>1</v>
      </c>
      <c r="H99" s="268" t="n">
        <v>1</v>
      </c>
      <c r="I99" s="268" t="n">
        <v>1</v>
      </c>
      <c r="J99" s="268" t="n">
        <v>1</v>
      </c>
      <c r="K99" s="268" t="n">
        <v>1</v>
      </c>
      <c r="L99" s="268"/>
      <c r="M99" s="268" t="n">
        <v>1</v>
      </c>
      <c r="N99" s="268" t="n">
        <v>1</v>
      </c>
      <c r="O99" s="268" t="n">
        <v>1</v>
      </c>
      <c r="P99" s="261"/>
      <c r="Q99" s="261"/>
      <c r="R99" s="261"/>
      <c r="S99" s="261"/>
      <c r="T99" s="261"/>
      <c r="U99" s="261"/>
      <c r="V99" s="261"/>
      <c r="W99" s="261"/>
      <c r="X99" s="261"/>
      <c r="Y99" s="261"/>
    </row>
    <row r="100" customFormat="false" ht="13.5" hidden="false" customHeight="true" outlineLevel="0" collapsed="false">
      <c r="A100" s="267" t="s">
        <v>284</v>
      </c>
      <c r="B100" s="268" t="n">
        <v>8.05777083333333</v>
      </c>
      <c r="C100" s="268" t="n">
        <v>7.78541833333333</v>
      </c>
      <c r="D100" s="268" t="n">
        <v>7.83360541666667</v>
      </c>
      <c r="E100" s="268" t="n">
        <v>7.85681375</v>
      </c>
      <c r="F100" s="268" t="n">
        <v>7.73223333333333</v>
      </c>
      <c r="G100" s="268" t="n">
        <v>7.654815</v>
      </c>
      <c r="H100" s="268" t="n">
        <v>7.59993708333333</v>
      </c>
      <c r="I100" s="268" t="n">
        <v>7.34793875</v>
      </c>
      <c r="J100" s="268" t="n">
        <v>7.51916458333333</v>
      </c>
      <c r="K100" s="268" t="n">
        <v>7.69669833333333</v>
      </c>
      <c r="L100" s="268"/>
      <c r="M100" s="268" t="n">
        <v>7.72165</v>
      </c>
      <c r="N100" s="268" t="n">
        <v>7.73438833333333</v>
      </c>
      <c r="O100" s="268" t="n">
        <v>7.74824375</v>
      </c>
      <c r="P100" s="261"/>
      <c r="Q100" s="261"/>
      <c r="R100" s="261"/>
      <c r="S100" s="261"/>
      <c r="T100" s="261"/>
      <c r="U100" s="261"/>
      <c r="V100" s="261"/>
      <c r="W100" s="261"/>
      <c r="X100" s="261"/>
      <c r="Y100" s="261"/>
    </row>
    <row r="101" customFormat="false" ht="13.5" hidden="false" customHeight="true" outlineLevel="0" collapsed="false">
      <c r="A101" s="267" t="s">
        <v>586</v>
      </c>
      <c r="B101" s="268" t="n">
        <v>5726.07102083333</v>
      </c>
      <c r="C101" s="268" t="n">
        <v>6658.03125833333</v>
      </c>
      <c r="D101" s="268" t="n">
        <v>6985.82902633333</v>
      </c>
      <c r="E101" s="268" t="n">
        <v>6907.8780695</v>
      </c>
      <c r="F101" s="268" t="n">
        <v>7014.11877725</v>
      </c>
      <c r="G101" s="268" t="n">
        <v>7485.51674166667</v>
      </c>
      <c r="H101" s="268" t="n">
        <v>8967.92707958333</v>
      </c>
      <c r="I101" s="268" t="n">
        <v>9088.31949623166</v>
      </c>
      <c r="J101" s="268" t="n">
        <v>9011.13417725194</v>
      </c>
      <c r="K101" s="268" t="n">
        <v>9183.87586390984</v>
      </c>
      <c r="L101" s="268"/>
      <c r="M101" s="268" t="n">
        <v>9565.08218343833</v>
      </c>
      <c r="N101" s="268"/>
      <c r="O101" s="268"/>
      <c r="P101" s="261"/>
      <c r="Q101" s="261"/>
      <c r="R101" s="261"/>
      <c r="S101" s="261"/>
      <c r="T101" s="261"/>
      <c r="U101" s="261"/>
      <c r="V101" s="261"/>
      <c r="W101" s="261"/>
      <c r="X101" s="261"/>
      <c r="Y101" s="261"/>
    </row>
    <row r="102" customFormat="false" ht="13.5" hidden="false" customHeight="true" outlineLevel="0" collapsed="false">
      <c r="A102" s="267" t="s">
        <v>587</v>
      </c>
      <c r="B102" s="268" t="n">
        <v>494.794262222947</v>
      </c>
      <c r="C102" s="268" t="n">
        <v>471.248625718937</v>
      </c>
      <c r="D102" s="268" t="n">
        <v>510.556338454251</v>
      </c>
      <c r="E102" s="268" t="n">
        <v>493.899623852237</v>
      </c>
      <c r="F102" s="268" t="n">
        <v>493.757329875312</v>
      </c>
      <c r="G102" s="268" t="n">
        <v>591.21169798261</v>
      </c>
      <c r="H102" s="268" t="n">
        <v>592.605615063022</v>
      </c>
      <c r="I102" s="268" t="n">
        <v>580.656749587858</v>
      </c>
      <c r="J102" s="268" t="n">
        <v>555.446458398226</v>
      </c>
      <c r="K102" s="268" t="n">
        <v>585.911013180369</v>
      </c>
      <c r="L102" s="268"/>
      <c r="M102" s="268" t="n">
        <v>575.586004510945</v>
      </c>
      <c r="N102" s="268" t="n">
        <v>554.530675033104</v>
      </c>
      <c r="O102" s="268" t="n">
        <v>623.759700911182</v>
      </c>
      <c r="P102" s="261"/>
      <c r="Q102" s="261"/>
      <c r="R102" s="261"/>
      <c r="S102" s="261"/>
      <c r="T102" s="261"/>
      <c r="U102" s="261"/>
      <c r="V102" s="261"/>
      <c r="W102" s="261"/>
      <c r="X102" s="261"/>
      <c r="Y102" s="261"/>
    </row>
    <row r="103" customFormat="false" ht="13.5" hidden="false" customHeight="true" outlineLevel="0" collapsed="false">
      <c r="A103" s="267" t="s">
        <v>588</v>
      </c>
      <c r="B103" s="268" t="n">
        <v>203.635833333333</v>
      </c>
      <c r="C103" s="268" t="n">
        <v>204.0175</v>
      </c>
      <c r="D103" s="268" t="n">
        <v>204.358333333333</v>
      </c>
      <c r="E103" s="268" t="n">
        <v>205.394166666667</v>
      </c>
      <c r="F103" s="268" t="n">
        <v>206.449166666667</v>
      </c>
      <c r="G103" s="268" t="n">
        <v>206.5</v>
      </c>
      <c r="H103" s="268" t="n">
        <v>206.5</v>
      </c>
      <c r="I103" s="268" t="n">
        <v>206.5</v>
      </c>
      <c r="J103" s="268" t="n">
        <v>207.716666666667</v>
      </c>
      <c r="K103" s="268" t="n">
        <v>208.5</v>
      </c>
      <c r="L103" s="268"/>
      <c r="M103" s="268" t="n">
        <v>208.5</v>
      </c>
      <c r="N103" s="268" t="n">
        <v>208.5</v>
      </c>
      <c r="O103" s="268"/>
      <c r="P103" s="261"/>
      <c r="Q103" s="261"/>
      <c r="R103" s="261"/>
      <c r="S103" s="261"/>
      <c r="T103" s="261"/>
      <c r="U103" s="261"/>
      <c r="V103" s="261"/>
      <c r="W103" s="261"/>
      <c r="X103" s="261"/>
      <c r="Y103" s="261"/>
    </row>
    <row r="104" customFormat="false" ht="13.5" hidden="false" customHeight="true" outlineLevel="0" collapsed="false">
      <c r="A104" s="267" t="s">
        <v>589</v>
      </c>
      <c r="B104" s="268" t="n">
        <v>39.7974</v>
      </c>
      <c r="C104" s="268" t="n">
        <v>40.5228219393744</v>
      </c>
      <c r="D104" s="268" t="n">
        <v>41.9497229523156</v>
      </c>
      <c r="E104" s="268" t="n">
        <v>43.4627833333333</v>
      </c>
      <c r="F104" s="268" t="n">
        <v>45.2159808923792</v>
      </c>
      <c r="G104" s="268" t="n">
        <v>50.7064266739439</v>
      </c>
      <c r="H104" s="268" t="n">
        <v>63.3358183698924</v>
      </c>
      <c r="I104" s="268" t="n">
        <v>64.7696802849928</v>
      </c>
      <c r="J104" s="268" t="n">
        <v>68.0317539812812</v>
      </c>
      <c r="K104" s="268" t="n">
        <v>88.8149661769193</v>
      </c>
      <c r="L104" s="268"/>
      <c r="M104" s="268" t="n">
        <v>93.5098072136213</v>
      </c>
      <c r="N104" s="268" t="n">
        <v>89.2266365116304</v>
      </c>
      <c r="O104" s="268" t="n">
        <v>115.630715521746</v>
      </c>
      <c r="P104" s="261"/>
      <c r="Q104" s="261"/>
      <c r="R104" s="261"/>
      <c r="S104" s="261"/>
      <c r="T104" s="261"/>
      <c r="U104" s="261"/>
      <c r="V104" s="261"/>
      <c r="W104" s="261"/>
      <c r="X104" s="261"/>
      <c r="Y104" s="261"/>
    </row>
    <row r="105" customFormat="false" ht="13.5" hidden="false" customHeight="true" outlineLevel="0" collapsed="false">
      <c r="A105" s="267" t="s">
        <v>590</v>
      </c>
      <c r="B105" s="268"/>
      <c r="C105" s="268"/>
      <c r="D105" s="268"/>
      <c r="E105" s="268"/>
      <c r="F105" s="268"/>
      <c r="G105" s="268"/>
      <c r="H105" s="268"/>
      <c r="I105" s="268"/>
      <c r="J105" s="268"/>
      <c r="K105" s="268"/>
      <c r="L105" s="268"/>
      <c r="M105" s="268"/>
      <c r="N105" s="268"/>
      <c r="O105" s="268"/>
      <c r="P105" s="261"/>
      <c r="Q105" s="261"/>
      <c r="R105" s="261"/>
      <c r="S105" s="261"/>
      <c r="T105" s="261"/>
      <c r="U105" s="261"/>
      <c r="V105" s="261"/>
      <c r="W105" s="261"/>
      <c r="X105" s="261"/>
      <c r="Y105" s="261"/>
    </row>
    <row r="106" customFormat="false" ht="13.5" hidden="false" customHeight="true" outlineLevel="0" collapsed="false">
      <c r="A106" s="267" t="s">
        <v>591</v>
      </c>
      <c r="B106" s="268"/>
      <c r="C106" s="268"/>
      <c r="D106" s="268"/>
      <c r="E106" s="268"/>
      <c r="F106" s="268"/>
      <c r="G106" s="268"/>
      <c r="H106" s="268"/>
      <c r="I106" s="268"/>
      <c r="J106" s="268"/>
      <c r="K106" s="268"/>
      <c r="L106" s="268"/>
      <c r="M106" s="268"/>
      <c r="N106" s="268"/>
      <c r="O106" s="268"/>
      <c r="P106" s="261"/>
      <c r="Q106" s="261"/>
      <c r="R106" s="261"/>
      <c r="S106" s="261"/>
      <c r="T106" s="261"/>
      <c r="U106" s="261"/>
      <c r="V106" s="261"/>
      <c r="W106" s="261"/>
      <c r="X106" s="261"/>
      <c r="Y106" s="261"/>
    </row>
    <row r="107" customFormat="false" ht="13.5" hidden="false" customHeight="true" outlineLevel="0" collapsed="false">
      <c r="A107" s="267" t="s">
        <v>293</v>
      </c>
      <c r="B107" s="268" t="n">
        <v>18.8951</v>
      </c>
      <c r="C107" s="268" t="n">
        <v>18.9171416666667</v>
      </c>
      <c r="D107" s="268" t="n">
        <v>19.5022495121615</v>
      </c>
      <c r="E107" s="268" t="n">
        <v>20.3537791666667</v>
      </c>
      <c r="F107" s="268" t="n">
        <v>20.9871583333333</v>
      </c>
      <c r="G107" s="268" t="n">
        <v>21.945175</v>
      </c>
      <c r="H107" s="268" t="n">
        <v>22.835018390426</v>
      </c>
      <c r="I107" s="268" t="n">
        <v>23.4870839434552</v>
      </c>
      <c r="J107" s="268" t="n">
        <v>23.9027282925432</v>
      </c>
      <c r="K107" s="268" t="n">
        <v>24.5085389148926</v>
      </c>
      <c r="L107" s="268"/>
      <c r="M107" s="268" t="n">
        <v>24.5818805172846</v>
      </c>
      <c r="N107" s="268" t="n">
        <v>24.0166553242681</v>
      </c>
      <c r="O107" s="268" t="n">
        <v>24.4858737291131</v>
      </c>
      <c r="P107" s="261"/>
      <c r="Q107" s="261"/>
      <c r="R107" s="261"/>
      <c r="S107" s="261"/>
      <c r="T107" s="261"/>
      <c r="U107" s="261"/>
      <c r="V107" s="261"/>
      <c r="W107" s="261"/>
      <c r="X107" s="261"/>
      <c r="Y107" s="261"/>
    </row>
    <row r="108" customFormat="false" ht="13.5" hidden="false" customHeight="true" outlineLevel="0" collapsed="false">
      <c r="A108" s="267" t="s">
        <v>592</v>
      </c>
      <c r="B108" s="268" t="n">
        <v>7.76916666666667</v>
      </c>
      <c r="C108" s="268" t="n">
        <v>7.784</v>
      </c>
      <c r="D108" s="268" t="n">
        <v>7.75641666666667</v>
      </c>
      <c r="E108" s="268" t="n">
        <v>7.756</v>
      </c>
      <c r="F108" s="268" t="n">
        <v>7.75408333333333</v>
      </c>
      <c r="G108" s="268" t="n">
        <v>7.75175</v>
      </c>
      <c r="H108" s="268" t="n">
        <v>7.76225</v>
      </c>
      <c r="I108" s="268" t="n">
        <v>7.79325</v>
      </c>
      <c r="J108" s="268" t="n">
        <v>7.8385</v>
      </c>
      <c r="K108" s="268" t="n">
        <v>7.83591666666667</v>
      </c>
      <c r="L108" s="268"/>
      <c r="M108" s="268" t="n">
        <v>7.75725</v>
      </c>
      <c r="N108" s="268" t="n">
        <v>7.77325</v>
      </c>
      <c r="O108" s="268" t="n">
        <v>7.83141666666667</v>
      </c>
      <c r="P108" s="261"/>
      <c r="Q108" s="261"/>
      <c r="R108" s="261"/>
      <c r="S108" s="261"/>
      <c r="T108" s="261"/>
      <c r="U108" s="261"/>
      <c r="V108" s="261"/>
      <c r="W108" s="261"/>
      <c r="X108" s="261"/>
      <c r="Y108" s="261"/>
    </row>
    <row r="109" customFormat="false" ht="13.5" hidden="false" customHeight="true" outlineLevel="0" collapsed="false">
      <c r="A109" s="267" t="s">
        <v>593</v>
      </c>
      <c r="B109" s="268" t="n">
        <v>207.944166666667</v>
      </c>
      <c r="C109" s="268" t="n">
        <v>201.055</v>
      </c>
      <c r="D109" s="268" t="n">
        <v>225.104166666667</v>
      </c>
      <c r="E109" s="268" t="n">
        <v>223.695</v>
      </c>
      <c r="F109" s="268" t="n">
        <v>232.601666666667</v>
      </c>
      <c r="G109" s="268" t="n">
        <v>279.3325</v>
      </c>
      <c r="H109" s="268" t="n">
        <v>281.523333333333</v>
      </c>
      <c r="I109" s="268" t="n">
        <v>274.433333333333</v>
      </c>
      <c r="J109" s="268" t="n">
        <v>270.211666666667</v>
      </c>
      <c r="K109" s="268" t="n">
        <v>290.66</v>
      </c>
      <c r="L109" s="268"/>
      <c r="M109" s="268" t="n">
        <v>307.996666666667</v>
      </c>
      <c r="N109" s="268" t="n">
        <v>303.140833333333</v>
      </c>
      <c r="O109" s="268" t="n">
        <v>372.595833333333</v>
      </c>
      <c r="P109" s="261"/>
      <c r="Q109" s="261"/>
      <c r="R109" s="261"/>
      <c r="S109" s="261"/>
      <c r="T109" s="261"/>
      <c r="U109" s="261"/>
      <c r="V109" s="261"/>
      <c r="W109" s="261"/>
      <c r="X109" s="261"/>
      <c r="Y109" s="261"/>
    </row>
    <row r="110" customFormat="false" ht="13.5" hidden="false" customHeight="true" outlineLevel="0" collapsed="false">
      <c r="A110" s="267" t="s">
        <v>594</v>
      </c>
      <c r="B110" s="268"/>
      <c r="C110" s="268"/>
      <c r="D110" s="268"/>
      <c r="E110" s="268"/>
      <c r="F110" s="268"/>
      <c r="G110" s="268"/>
      <c r="H110" s="268"/>
      <c r="I110" s="268"/>
      <c r="J110" s="268"/>
      <c r="K110" s="268"/>
      <c r="L110" s="268"/>
      <c r="M110" s="268"/>
      <c r="N110" s="268"/>
      <c r="O110" s="268"/>
      <c r="P110" s="261"/>
      <c r="Q110" s="261"/>
      <c r="R110" s="261"/>
      <c r="S110" s="261"/>
      <c r="T110" s="261"/>
      <c r="U110" s="261"/>
      <c r="V110" s="261"/>
      <c r="W110" s="261"/>
      <c r="X110" s="261"/>
      <c r="Y110" s="261"/>
    </row>
    <row r="111" customFormat="false" ht="13.5" hidden="false" customHeight="true" outlineLevel="0" collapsed="false">
      <c r="A111" s="267" t="s">
        <v>595</v>
      </c>
      <c r="B111" s="268" t="n">
        <v>122.241811205165</v>
      </c>
      <c r="C111" s="268" t="n">
        <v>115.954039762284</v>
      </c>
      <c r="D111" s="268" t="n">
        <v>125.082787013769</v>
      </c>
      <c r="E111" s="268" t="n">
        <v>122.179121320458</v>
      </c>
      <c r="F111" s="268" t="n">
        <v>116.767352506899</v>
      </c>
      <c r="G111" s="268" t="n">
        <v>131.918708431432</v>
      </c>
      <c r="H111" s="268" t="n">
        <v>120.811548065239</v>
      </c>
      <c r="I111" s="268" t="n">
        <v>106.839572014</v>
      </c>
      <c r="J111" s="268" t="n">
        <v>108.300176306626</v>
      </c>
      <c r="K111" s="268" t="n">
        <v>122.606773601907</v>
      </c>
      <c r="L111" s="268"/>
      <c r="M111" s="268" t="n">
        <v>135.421711629205</v>
      </c>
      <c r="N111" s="268" t="n">
        <v>126.988860204557</v>
      </c>
      <c r="O111" s="268" t="n">
        <v>135.27990200138</v>
      </c>
      <c r="P111" s="261"/>
      <c r="Q111" s="261"/>
      <c r="R111" s="261"/>
      <c r="S111" s="261"/>
      <c r="T111" s="261"/>
      <c r="U111" s="261"/>
      <c r="V111" s="261"/>
      <c r="W111" s="261"/>
      <c r="X111" s="261"/>
      <c r="Y111" s="261"/>
    </row>
    <row r="112" customFormat="false" ht="13.5" hidden="false" customHeight="true" outlineLevel="0" collapsed="false">
      <c r="A112" s="267" t="s">
        <v>596</v>
      </c>
      <c r="B112" s="268"/>
      <c r="C112" s="268"/>
      <c r="D112" s="268"/>
      <c r="E112" s="268"/>
      <c r="F112" s="268"/>
      <c r="G112" s="268"/>
      <c r="H112" s="268"/>
      <c r="I112" s="268"/>
      <c r="J112" s="268"/>
      <c r="K112" s="268"/>
      <c r="L112" s="268"/>
      <c r="M112" s="268"/>
      <c r="N112" s="268"/>
      <c r="O112" s="268"/>
      <c r="P112" s="261"/>
      <c r="Q112" s="261"/>
      <c r="R112" s="261"/>
      <c r="S112" s="261"/>
      <c r="T112" s="261"/>
      <c r="U112" s="261"/>
      <c r="V112" s="261"/>
      <c r="W112" s="261"/>
      <c r="X112" s="261"/>
      <c r="Y112" s="261"/>
    </row>
    <row r="113" customFormat="false" ht="13.5" hidden="false" customHeight="true" outlineLevel="0" collapsed="false">
      <c r="A113" s="267" t="s">
        <v>597</v>
      </c>
      <c r="B113" s="268"/>
      <c r="C113" s="268"/>
      <c r="D113" s="268"/>
      <c r="E113" s="268"/>
      <c r="F113" s="268"/>
      <c r="G113" s="268"/>
      <c r="H113" s="268"/>
      <c r="I113" s="268"/>
      <c r="J113" s="268"/>
      <c r="K113" s="268"/>
      <c r="L113" s="268"/>
      <c r="M113" s="268"/>
      <c r="N113" s="268"/>
      <c r="O113" s="268"/>
      <c r="P113" s="261"/>
      <c r="Q113" s="261"/>
      <c r="R113" s="261"/>
      <c r="S113" s="261"/>
      <c r="T113" s="261"/>
      <c r="U113" s="261"/>
      <c r="V113" s="261"/>
      <c r="W113" s="261"/>
      <c r="X113" s="261"/>
      <c r="Y113" s="261"/>
    </row>
    <row r="114" customFormat="false" ht="13.5" hidden="false" customHeight="true" outlineLevel="0" collapsed="false">
      <c r="A114" s="267" t="s">
        <v>598</v>
      </c>
      <c r="B114" s="268"/>
      <c r="C114" s="268"/>
      <c r="D114" s="268"/>
      <c r="E114" s="268"/>
      <c r="F114" s="268"/>
      <c r="G114" s="268"/>
      <c r="H114" s="268"/>
      <c r="I114" s="268"/>
      <c r="J114" s="268"/>
      <c r="K114" s="268"/>
      <c r="L114" s="268"/>
      <c r="M114" s="268"/>
      <c r="N114" s="268"/>
      <c r="O114" s="268"/>
      <c r="P114" s="261"/>
      <c r="Q114" s="261"/>
      <c r="R114" s="261"/>
      <c r="S114" s="261"/>
      <c r="T114" s="261"/>
      <c r="U114" s="261"/>
      <c r="V114" s="261"/>
      <c r="W114" s="261"/>
      <c r="X114" s="261"/>
      <c r="Y114" s="261"/>
    </row>
    <row r="115" customFormat="false" ht="13.5" hidden="false" customHeight="true" outlineLevel="0" collapsed="false">
      <c r="A115" s="267" t="s">
        <v>599</v>
      </c>
      <c r="B115" s="268"/>
      <c r="C115" s="268"/>
      <c r="D115" s="268"/>
      <c r="E115" s="268"/>
      <c r="F115" s="268"/>
      <c r="G115" s="268"/>
      <c r="H115" s="268"/>
      <c r="I115" s="268"/>
      <c r="J115" s="268"/>
      <c r="K115" s="268"/>
      <c r="L115" s="268"/>
      <c r="M115" s="268"/>
      <c r="N115" s="268"/>
      <c r="O115" s="268"/>
      <c r="P115" s="261"/>
      <c r="Q115" s="261"/>
      <c r="R115" s="261"/>
      <c r="S115" s="261"/>
      <c r="T115" s="261"/>
      <c r="U115" s="261"/>
      <c r="V115" s="261"/>
      <c r="W115" s="261"/>
      <c r="X115" s="261"/>
      <c r="Y115" s="261"/>
    </row>
    <row r="116" customFormat="false" ht="13.5" hidden="false" customHeight="true" outlineLevel="0" collapsed="false">
      <c r="A116" s="267" t="s">
        <v>299</v>
      </c>
      <c r="B116" s="268" t="n">
        <v>45.7258121212121</v>
      </c>
      <c r="C116" s="268" t="n">
        <v>46.6704666666667</v>
      </c>
      <c r="D116" s="268" t="n">
        <v>53.4372333333333</v>
      </c>
      <c r="E116" s="268" t="n">
        <v>58.5978454166667</v>
      </c>
      <c r="F116" s="268" t="n">
        <v>61.0295144607843</v>
      </c>
      <c r="G116" s="268" t="n">
        <v>64.1519444632786</v>
      </c>
      <c r="H116" s="268" t="n">
        <v>67.1953128073894</v>
      </c>
      <c r="I116" s="268" t="n">
        <v>65.121568645066</v>
      </c>
      <c r="J116" s="268" t="n">
        <v>68.3894670935421</v>
      </c>
      <c r="K116" s="268" t="n">
        <v>70.4203405359551</v>
      </c>
      <c r="L116" s="268"/>
      <c r="M116" s="268" t="n">
        <v>74.0995668836052</v>
      </c>
      <c r="N116" s="268" t="n">
        <v>73.9180128154351</v>
      </c>
      <c r="O116" s="268" t="n">
        <v>78.6044905829916</v>
      </c>
      <c r="P116" s="261"/>
      <c r="Q116" s="261"/>
      <c r="R116" s="261"/>
      <c r="S116" s="261"/>
      <c r="T116" s="261"/>
      <c r="U116" s="261"/>
      <c r="V116" s="261"/>
      <c r="W116" s="261"/>
      <c r="X116" s="261"/>
      <c r="Y116" s="261"/>
    </row>
    <row r="117" customFormat="false" ht="13.5" hidden="false" customHeight="true" outlineLevel="0" collapsed="false">
      <c r="A117" s="267" t="s">
        <v>600</v>
      </c>
      <c r="B117" s="268" t="n">
        <v>9090.43333333333</v>
      </c>
      <c r="C117" s="268" t="n">
        <v>8770.43333333333</v>
      </c>
      <c r="D117" s="268" t="n">
        <v>9386.62916666667</v>
      </c>
      <c r="E117" s="268" t="n">
        <v>10461.24</v>
      </c>
      <c r="F117" s="268" t="n">
        <v>11865.2112962963</v>
      </c>
      <c r="G117" s="268" t="n">
        <v>13389.4129365079</v>
      </c>
      <c r="H117" s="268" t="n">
        <v>13308.3268020542</v>
      </c>
      <c r="I117" s="268" t="n">
        <v>13380.8338788891</v>
      </c>
      <c r="J117" s="268" t="n">
        <v>14236.9387734818</v>
      </c>
      <c r="K117" s="268" t="n">
        <v>14147.6713605454</v>
      </c>
      <c r="L117" s="268"/>
      <c r="M117" s="268" t="n">
        <v>14582.2034678177</v>
      </c>
      <c r="N117" s="268" t="n">
        <v>14308.1439011897</v>
      </c>
      <c r="O117" s="268" t="n">
        <v>14849.8539362105</v>
      </c>
      <c r="P117" s="261"/>
      <c r="Q117" s="261"/>
      <c r="R117" s="261"/>
      <c r="S117" s="261"/>
      <c r="T117" s="261"/>
      <c r="U117" s="261"/>
      <c r="V117" s="261"/>
      <c r="W117" s="261"/>
      <c r="X117" s="261"/>
      <c r="Y117" s="261"/>
    </row>
    <row r="118" customFormat="false" ht="13.5" hidden="false" customHeight="true" outlineLevel="0" collapsed="false">
      <c r="A118" s="267" t="s">
        <v>601</v>
      </c>
      <c r="B118" s="268" t="n">
        <v>10254.176470289</v>
      </c>
      <c r="C118" s="268" t="n">
        <v>10616.3066439076</v>
      </c>
      <c r="D118" s="268" t="n">
        <v>12175.5472222222</v>
      </c>
      <c r="E118" s="268" t="n">
        <v>18414.4480100374</v>
      </c>
      <c r="F118" s="268" t="n">
        <v>25941.6641445972</v>
      </c>
      <c r="G118" s="268" t="n">
        <v>29011.491377053</v>
      </c>
      <c r="H118" s="268" t="n">
        <v>30914.8524362967</v>
      </c>
      <c r="I118" s="268" t="n">
        <v>33226.2981524127</v>
      </c>
      <c r="J118" s="268" t="n">
        <v>40864.329009777</v>
      </c>
      <c r="K118" s="268" t="n">
        <v>42000</v>
      </c>
      <c r="L118" s="268"/>
      <c r="M118" s="268" t="n">
        <v>42000</v>
      </c>
      <c r="N118" s="268" t="n">
        <v>42000</v>
      </c>
      <c r="O118" s="268"/>
      <c r="P118" s="261"/>
      <c r="Q118" s="261"/>
      <c r="R118" s="261"/>
      <c r="S118" s="261"/>
      <c r="T118" s="261"/>
      <c r="U118" s="261"/>
      <c r="V118" s="261"/>
      <c r="W118" s="261"/>
      <c r="X118" s="261"/>
      <c r="Y118" s="261"/>
    </row>
    <row r="119" customFormat="false" ht="13.5" hidden="false" customHeight="true" outlineLevel="0" collapsed="false">
      <c r="A119" s="267" t="s">
        <v>602</v>
      </c>
      <c r="B119" s="268" t="n">
        <v>1170</v>
      </c>
      <c r="C119" s="268" t="n">
        <v>1170</v>
      </c>
      <c r="D119" s="268" t="n">
        <v>1166.16666666667</v>
      </c>
      <c r="E119" s="268" t="n">
        <v>1166</v>
      </c>
      <c r="F119" s="268" t="n">
        <v>1166</v>
      </c>
      <c r="G119" s="268" t="n">
        <v>1167.33333333333</v>
      </c>
      <c r="H119" s="268" t="n">
        <v>1182</v>
      </c>
      <c r="I119" s="268" t="n">
        <v>1184</v>
      </c>
      <c r="J119" s="268" t="n">
        <v>1182.75</v>
      </c>
      <c r="K119" s="268" t="n">
        <v>1182</v>
      </c>
      <c r="L119" s="268"/>
      <c r="M119" s="268" t="n">
        <v>1192</v>
      </c>
      <c r="N119" s="268" t="n">
        <v>1450</v>
      </c>
      <c r="O119" s="268" t="n">
        <v>1450</v>
      </c>
      <c r="P119" s="261"/>
      <c r="Q119" s="261"/>
      <c r="R119" s="261"/>
      <c r="S119" s="261"/>
      <c r="T119" s="261"/>
      <c r="U119" s="261"/>
      <c r="V119" s="261"/>
      <c r="W119" s="261"/>
      <c r="X119" s="261"/>
      <c r="Y119" s="261"/>
    </row>
    <row r="120" customFormat="false" ht="13.5" hidden="false" customHeight="true" outlineLevel="0" collapsed="false">
      <c r="A120" s="267" t="s">
        <v>603</v>
      </c>
      <c r="B120" s="268" t="n">
        <v>0.754308990105979</v>
      </c>
      <c r="C120" s="268" t="n">
        <v>0.718413898653322</v>
      </c>
      <c r="D120" s="268" t="n">
        <v>0.778338120416812</v>
      </c>
      <c r="E120" s="268" t="n">
        <v>0.752945122702002</v>
      </c>
      <c r="F120" s="268" t="n">
        <v>0.752728196932591</v>
      </c>
      <c r="G120" s="268" t="n">
        <v>0.901296423367096</v>
      </c>
      <c r="H120" s="268" t="n">
        <v>0.903421436257288</v>
      </c>
      <c r="I120" s="268" t="n">
        <v>0.88520550826938</v>
      </c>
      <c r="J120" s="268" t="n">
        <v>0.846772667108096</v>
      </c>
      <c r="K120" s="268" t="n">
        <v>0.893276257067393</v>
      </c>
      <c r="L120" s="268"/>
      <c r="M120" s="268" t="n">
        <v>0.875506396987983</v>
      </c>
      <c r="N120" s="268" t="n">
        <v>0.845494138890436</v>
      </c>
      <c r="O120" s="268" t="n">
        <v>0.949623753156941</v>
      </c>
      <c r="P120" s="261"/>
      <c r="Q120" s="261"/>
      <c r="R120" s="261"/>
      <c r="S120" s="261"/>
      <c r="T120" s="261"/>
      <c r="U120" s="261"/>
      <c r="V120" s="261"/>
      <c r="W120" s="261"/>
      <c r="X120" s="261"/>
      <c r="Y120" s="261"/>
    </row>
    <row r="121" customFormat="false" ht="13.5" hidden="false" customHeight="true" outlineLevel="0" collapsed="false">
      <c r="A121" s="267" t="s">
        <v>604</v>
      </c>
      <c r="B121" s="268" t="n">
        <v>0.647179345560165</v>
      </c>
      <c r="C121" s="268" t="n">
        <v>0.624140835740495</v>
      </c>
      <c r="D121" s="268" t="n">
        <v>0.633046988857327</v>
      </c>
      <c r="E121" s="268" t="n">
        <v>0.639660577613477</v>
      </c>
      <c r="F121" s="268" t="n">
        <v>0.607729626878255</v>
      </c>
      <c r="G121" s="268" t="n">
        <v>0.654545478931426</v>
      </c>
      <c r="H121" s="268" t="n">
        <v>0.740634463697084</v>
      </c>
      <c r="I121" s="268" t="n">
        <v>0.776976682344123</v>
      </c>
      <c r="J121" s="268" t="n">
        <v>0.749531540259847</v>
      </c>
      <c r="K121" s="268" t="n">
        <v>0.783445110011929</v>
      </c>
      <c r="L121" s="268"/>
      <c r="M121" s="268" t="n">
        <v>0.779999576697153</v>
      </c>
      <c r="N121" s="268" t="n">
        <v>0.727064944688322</v>
      </c>
      <c r="O121" s="268" t="n">
        <v>0.811301715827773</v>
      </c>
      <c r="P121" s="261"/>
      <c r="Q121" s="261"/>
      <c r="R121" s="261"/>
      <c r="S121" s="261"/>
      <c r="T121" s="261"/>
      <c r="U121" s="261"/>
      <c r="V121" s="261"/>
      <c r="W121" s="261"/>
      <c r="X121" s="261"/>
      <c r="Y121" s="261"/>
    </row>
    <row r="122" customFormat="false" ht="13.5" hidden="false" customHeight="true" outlineLevel="0" collapsed="false">
      <c r="A122" s="267" t="s">
        <v>605</v>
      </c>
      <c r="B122" s="268" t="n">
        <v>3.738975</v>
      </c>
      <c r="C122" s="268" t="n">
        <v>3.5781293062201</v>
      </c>
      <c r="D122" s="268" t="n">
        <v>3.85592182539682</v>
      </c>
      <c r="E122" s="268" t="n">
        <v>3.61075833333333</v>
      </c>
      <c r="F122" s="268" t="n">
        <v>3.577925</v>
      </c>
      <c r="G122" s="268" t="n">
        <v>3.88683333333333</v>
      </c>
      <c r="H122" s="268" t="n">
        <v>3.84056666666667</v>
      </c>
      <c r="I122" s="268" t="n">
        <v>3.59955554812834</v>
      </c>
      <c r="J122" s="268" t="n">
        <v>3.59055812689938</v>
      </c>
      <c r="K122" s="268" t="n">
        <v>3.56452734661093</v>
      </c>
      <c r="L122" s="268"/>
      <c r="M122" s="268" t="n">
        <v>3.44240585198792</v>
      </c>
      <c r="N122" s="268" t="n">
        <v>3.23019832251082</v>
      </c>
      <c r="O122" s="268" t="n">
        <v>3.35961440158189</v>
      </c>
      <c r="P122" s="261"/>
      <c r="Q122" s="261"/>
      <c r="R122" s="261"/>
      <c r="S122" s="261"/>
      <c r="T122" s="261"/>
      <c r="U122" s="261"/>
      <c r="V122" s="261"/>
      <c r="W122" s="261"/>
      <c r="X122" s="261"/>
      <c r="Y122" s="261"/>
    </row>
    <row r="123" customFormat="false" ht="13.5" hidden="false" customHeight="true" outlineLevel="0" collapsed="false">
      <c r="A123" s="267" t="s">
        <v>606</v>
      </c>
      <c r="B123" s="268" t="n">
        <v>0.754308990105979</v>
      </c>
      <c r="C123" s="268" t="n">
        <v>0.718413898653322</v>
      </c>
      <c r="D123" s="268" t="n">
        <v>0.778338120416812</v>
      </c>
      <c r="E123" s="268" t="n">
        <v>0.752945122702002</v>
      </c>
      <c r="F123" s="268" t="n">
        <v>0.752728196932591</v>
      </c>
      <c r="G123" s="268" t="n">
        <v>0.901296423367096</v>
      </c>
      <c r="H123" s="268" t="n">
        <v>0.903421436257288</v>
      </c>
      <c r="I123" s="268" t="n">
        <v>0.88520550826938</v>
      </c>
      <c r="J123" s="268" t="n">
        <v>0.846772667108096</v>
      </c>
      <c r="K123" s="268" t="n">
        <v>0.893276257067393</v>
      </c>
      <c r="L123" s="268"/>
      <c r="M123" s="268" t="n">
        <v>0.875506396987983</v>
      </c>
      <c r="N123" s="268" t="n">
        <v>0.845494138890436</v>
      </c>
      <c r="O123" s="268" t="n">
        <v>0.949623753156941</v>
      </c>
      <c r="P123" s="261"/>
      <c r="Q123" s="261"/>
      <c r="R123" s="261"/>
      <c r="S123" s="261"/>
      <c r="T123" s="261"/>
      <c r="U123" s="261"/>
      <c r="V123" s="261"/>
      <c r="W123" s="261"/>
      <c r="X123" s="261"/>
      <c r="Y123" s="261"/>
    </row>
    <row r="124" customFormat="false" ht="13.5" hidden="false" customHeight="true" outlineLevel="0" collapsed="false">
      <c r="A124" s="267" t="s">
        <v>607</v>
      </c>
      <c r="B124" s="268" t="n">
        <v>87.1961463300915</v>
      </c>
      <c r="C124" s="268" t="n">
        <v>85.8934632022765</v>
      </c>
      <c r="D124" s="268" t="n">
        <v>88.7498023876452</v>
      </c>
      <c r="E124" s="268" t="n">
        <v>100.39788320358</v>
      </c>
      <c r="F124" s="268" t="n">
        <v>110.934527811188</v>
      </c>
      <c r="G124" s="268" t="n">
        <v>116.969776646049</v>
      </c>
      <c r="H124" s="268" t="n">
        <v>125.095034603174</v>
      </c>
      <c r="I124" s="268" t="n">
        <v>127.964544179198</v>
      </c>
      <c r="J124" s="268" t="n">
        <v>128.87151906466</v>
      </c>
      <c r="K124" s="268" t="n">
        <v>133.31211833796</v>
      </c>
      <c r="L124" s="268"/>
      <c r="M124" s="268" t="n">
        <v>142.402832756013</v>
      </c>
      <c r="N124" s="268" t="n">
        <v>150.790105943026</v>
      </c>
      <c r="O124" s="268" t="n">
        <v>153.426816475659</v>
      </c>
      <c r="P124" s="261"/>
      <c r="Q124" s="261"/>
      <c r="R124" s="261"/>
      <c r="S124" s="261"/>
      <c r="T124" s="261"/>
      <c r="U124" s="261"/>
      <c r="V124" s="261"/>
      <c r="W124" s="261"/>
      <c r="X124" s="261"/>
      <c r="Y124" s="261"/>
    </row>
    <row r="125" customFormat="false" ht="13.5" hidden="false" customHeight="true" outlineLevel="0" collapsed="false">
      <c r="A125" s="267" t="s">
        <v>608</v>
      </c>
      <c r="B125" s="268" t="n">
        <v>87.779875</v>
      </c>
      <c r="C125" s="268" t="n">
        <v>79.8070198321892</v>
      </c>
      <c r="D125" s="268" t="n">
        <v>79.7904554170065</v>
      </c>
      <c r="E125" s="268" t="n">
        <v>97.5956582776385</v>
      </c>
      <c r="F125" s="268" t="n">
        <v>105.944781034025</v>
      </c>
      <c r="G125" s="268" t="n">
        <v>121.044025684011</v>
      </c>
      <c r="H125" s="268" t="n">
        <v>108.792900046834</v>
      </c>
      <c r="I125" s="268" t="n">
        <v>112.166141081871</v>
      </c>
      <c r="J125" s="268" t="n">
        <v>110.42317934106</v>
      </c>
      <c r="K125" s="268" t="n">
        <v>109.009665900863</v>
      </c>
      <c r="L125" s="268"/>
      <c r="M125" s="268" t="n">
        <v>106.774582262437</v>
      </c>
      <c r="N125" s="268" t="n">
        <v>109.754323839417</v>
      </c>
      <c r="O125" s="268" t="n">
        <v>131.498140443764</v>
      </c>
      <c r="P125" s="261"/>
      <c r="Q125" s="261"/>
      <c r="R125" s="261"/>
      <c r="S125" s="261"/>
      <c r="T125" s="261"/>
      <c r="U125" s="261"/>
      <c r="V125" s="261"/>
      <c r="W125" s="261"/>
      <c r="X125" s="261"/>
      <c r="Y125" s="261"/>
    </row>
    <row r="126" customFormat="false" ht="13.5" hidden="false" customHeight="true" outlineLevel="0" collapsed="false">
      <c r="A126" s="267" t="s">
        <v>324</v>
      </c>
      <c r="B126" s="268" t="n">
        <v>0.71</v>
      </c>
      <c r="C126" s="268" t="n">
        <v>0.71</v>
      </c>
      <c r="D126" s="268" t="n">
        <v>0.71</v>
      </c>
      <c r="E126" s="268" t="n">
        <v>0.71</v>
      </c>
      <c r="F126" s="268" t="n">
        <v>0.71</v>
      </c>
      <c r="G126" s="268" t="n">
        <v>0.71</v>
      </c>
      <c r="H126" s="268" t="n">
        <v>0.71</v>
      </c>
      <c r="I126" s="268" t="n">
        <v>0.71</v>
      </c>
      <c r="J126" s="268" t="n">
        <v>0.71</v>
      </c>
      <c r="K126" s="268" t="n">
        <v>0.71</v>
      </c>
      <c r="L126" s="268"/>
      <c r="M126" s="268" t="n">
        <v>0.71</v>
      </c>
      <c r="N126" s="268" t="n">
        <v>0.71</v>
      </c>
      <c r="O126" s="268" t="n">
        <v>0.71</v>
      </c>
      <c r="P126" s="261"/>
      <c r="Q126" s="261"/>
      <c r="R126" s="261"/>
      <c r="S126" s="261"/>
      <c r="T126" s="261"/>
      <c r="U126" s="261"/>
      <c r="V126" s="261"/>
      <c r="W126" s="261"/>
      <c r="X126" s="261"/>
      <c r="Y126" s="261"/>
    </row>
    <row r="127" customFormat="false" ht="13.5" hidden="false" customHeight="true" outlineLevel="0" collapsed="false">
      <c r="A127" s="267" t="s">
        <v>609</v>
      </c>
      <c r="B127" s="268" t="n">
        <v>147.355</v>
      </c>
      <c r="C127" s="268" t="n">
        <v>146.620833333333</v>
      </c>
      <c r="D127" s="268" t="n">
        <v>149.1125</v>
      </c>
      <c r="E127" s="268" t="n">
        <v>152.129166666667</v>
      </c>
      <c r="F127" s="268" t="n">
        <v>179.191666666667</v>
      </c>
      <c r="G127" s="268" t="n">
        <v>221.728333333333</v>
      </c>
      <c r="H127" s="268" t="n">
        <v>342.16</v>
      </c>
      <c r="I127" s="268" t="n">
        <v>326.001022727273</v>
      </c>
      <c r="J127" s="268" t="n">
        <v>344.705833333333</v>
      </c>
      <c r="K127" s="268" t="n">
        <v>382.747310606061</v>
      </c>
      <c r="L127" s="268"/>
      <c r="M127" s="268" t="n">
        <v>412.953333333333</v>
      </c>
      <c r="N127" s="268" t="n">
        <v>425.9075</v>
      </c>
      <c r="O127" s="268" t="n">
        <v>460.165</v>
      </c>
      <c r="P127" s="261"/>
      <c r="Q127" s="261"/>
      <c r="R127" s="261"/>
      <c r="S127" s="261"/>
      <c r="T127" s="261"/>
      <c r="U127" s="261"/>
      <c r="V127" s="261"/>
      <c r="W127" s="261"/>
      <c r="X127" s="261"/>
      <c r="Y127" s="261"/>
    </row>
    <row r="128" customFormat="false" ht="13.5" hidden="false" customHeight="true" outlineLevel="0" collapsed="false">
      <c r="A128" s="267" t="s">
        <v>328</v>
      </c>
      <c r="B128" s="268" t="n">
        <v>79.2331517045455</v>
      </c>
      <c r="C128" s="268" t="n">
        <v>88.8107699710456</v>
      </c>
      <c r="D128" s="268" t="n">
        <v>84.5296017573529</v>
      </c>
      <c r="E128" s="268" t="n">
        <v>86.1228788982654</v>
      </c>
      <c r="F128" s="268" t="n">
        <v>87.9221638089727</v>
      </c>
      <c r="G128" s="268" t="n">
        <v>98.1784533265271</v>
      </c>
      <c r="H128" s="268" t="n">
        <v>101.504369498594</v>
      </c>
      <c r="I128" s="268" t="n">
        <v>103.410004519014</v>
      </c>
      <c r="J128" s="268" t="n">
        <v>101.301574049018</v>
      </c>
      <c r="K128" s="268" t="n">
        <v>101.99129838935</v>
      </c>
      <c r="L128" s="268"/>
      <c r="M128" s="268" t="n">
        <v>106.450780158517</v>
      </c>
      <c r="N128" s="268" t="n">
        <v>109.637746592367</v>
      </c>
      <c r="O128" s="268" t="n">
        <v>117.865989201683</v>
      </c>
      <c r="P128" s="261"/>
      <c r="Q128" s="261"/>
      <c r="R128" s="261"/>
      <c r="S128" s="261"/>
      <c r="T128" s="261"/>
      <c r="U128" s="261"/>
      <c r="V128" s="261"/>
      <c r="W128" s="261"/>
      <c r="X128" s="261"/>
      <c r="Y128" s="261"/>
    </row>
    <row r="129" customFormat="false" ht="13.5" hidden="false" customHeight="true" outlineLevel="0" collapsed="false">
      <c r="A129" s="267" t="s">
        <v>610</v>
      </c>
      <c r="B129" s="268" t="n">
        <v>1.09015948638677</v>
      </c>
      <c r="C129" s="268" t="n">
        <v>0.969463201496735</v>
      </c>
      <c r="D129" s="268" t="n">
        <v>0.965801030658708</v>
      </c>
      <c r="E129" s="268" t="n">
        <v>1.03584309652054</v>
      </c>
      <c r="F129" s="268" t="n">
        <v>1.10936329281692</v>
      </c>
      <c r="G129" s="268" t="n">
        <v>1.33109026245502</v>
      </c>
      <c r="H129" s="268" t="n">
        <v>1.34521397601947</v>
      </c>
      <c r="I129" s="268" t="n">
        <v>1.30475807671592</v>
      </c>
      <c r="J129" s="268" t="n">
        <v>1.33841214646451</v>
      </c>
      <c r="K129" s="268" t="n">
        <v>1.43850654421382</v>
      </c>
      <c r="L129" s="268"/>
      <c r="M129" s="268" t="n">
        <v>1.45308511847016</v>
      </c>
      <c r="N129" s="268" t="n">
        <v>1.33122425957081</v>
      </c>
      <c r="O129" s="268" t="n">
        <v>1.44166445896522</v>
      </c>
      <c r="P129" s="261"/>
      <c r="Q129" s="261"/>
      <c r="R129" s="261"/>
      <c r="S129" s="261"/>
      <c r="T129" s="261"/>
      <c r="U129" s="261"/>
      <c r="V129" s="261"/>
      <c r="W129" s="261"/>
      <c r="X129" s="261"/>
      <c r="Y129" s="261"/>
    </row>
    <row r="130" customFormat="false" ht="13.5" hidden="false" customHeight="true" outlineLevel="0" collapsed="false">
      <c r="A130" s="267" t="s">
        <v>611</v>
      </c>
      <c r="B130" s="268"/>
      <c r="C130" s="268"/>
      <c r="D130" s="268"/>
      <c r="E130" s="268"/>
      <c r="F130" s="268"/>
      <c r="G130" s="268"/>
      <c r="H130" s="268"/>
      <c r="I130" s="268"/>
      <c r="J130" s="268"/>
      <c r="K130" s="268"/>
      <c r="L130" s="268"/>
      <c r="M130" s="268"/>
      <c r="N130" s="268"/>
      <c r="O130" s="268"/>
      <c r="P130" s="261"/>
      <c r="Q130" s="261"/>
      <c r="R130" s="261"/>
      <c r="S130" s="261"/>
      <c r="T130" s="261"/>
      <c r="U130" s="261"/>
      <c r="V130" s="261"/>
      <c r="W130" s="261"/>
      <c r="X130" s="261"/>
      <c r="Y130" s="261"/>
    </row>
    <row r="131" customFormat="false" ht="13.5" hidden="false" customHeight="true" outlineLevel="0" collapsed="false">
      <c r="A131" s="267" t="s">
        <v>612</v>
      </c>
      <c r="B131" s="268" t="n">
        <v>1156.46</v>
      </c>
      <c r="C131" s="268" t="n">
        <v>1108.23333333333</v>
      </c>
      <c r="D131" s="268" t="n">
        <v>1126.80666666667</v>
      </c>
      <c r="E131" s="268" t="n">
        <v>1094.9825</v>
      </c>
      <c r="F131" s="268" t="n">
        <v>1052.84</v>
      </c>
      <c r="G131" s="268" t="n">
        <v>1130.9525</v>
      </c>
      <c r="H131" s="268" t="n">
        <v>1160.7675</v>
      </c>
      <c r="I131" s="268" t="n">
        <v>1131.00083333333</v>
      </c>
      <c r="J131" s="268" t="n">
        <v>1100.16333333333</v>
      </c>
      <c r="K131" s="268" t="n">
        <v>1165.3575</v>
      </c>
      <c r="L131" s="268"/>
      <c r="M131" s="268" t="n">
        <v>1180.26583333333</v>
      </c>
      <c r="N131" s="268" t="n">
        <v>1143.95166666667</v>
      </c>
      <c r="O131" s="268" t="n">
        <v>1291.44666666667</v>
      </c>
      <c r="P131" s="261"/>
      <c r="Q131" s="261"/>
      <c r="R131" s="261"/>
      <c r="S131" s="261"/>
      <c r="T131" s="261"/>
      <c r="U131" s="261"/>
      <c r="V131" s="261"/>
      <c r="W131" s="261"/>
      <c r="X131" s="261"/>
      <c r="Y131" s="261"/>
    </row>
    <row r="132" customFormat="false" ht="13.5" hidden="false" customHeight="true" outlineLevel="0" collapsed="false">
      <c r="A132" s="267" t="s">
        <v>613</v>
      </c>
      <c r="B132" s="268" t="n">
        <v>0.754308990105979</v>
      </c>
      <c r="C132" s="268" t="n">
        <v>0.718413898653322</v>
      </c>
      <c r="D132" s="268" t="n">
        <v>0.778338120416812</v>
      </c>
      <c r="E132" s="268" t="n">
        <v>0.752945122702002</v>
      </c>
      <c r="F132" s="268" t="n">
        <v>0.752728196932591</v>
      </c>
      <c r="G132" s="268" t="n">
        <v>0.901296423367096</v>
      </c>
      <c r="H132" s="268" t="n">
        <v>0.903421436257288</v>
      </c>
      <c r="I132" s="268" t="n">
        <v>0.88520550826938</v>
      </c>
      <c r="J132" s="268" t="n">
        <v>0.846772667108096</v>
      </c>
      <c r="K132" s="268" t="n">
        <v>0.893215581479226</v>
      </c>
      <c r="L132" s="268"/>
      <c r="M132" s="268" t="n">
        <v>0.877475207233012</v>
      </c>
      <c r="N132" s="268" t="n">
        <v>0.845376564367945</v>
      </c>
      <c r="O132" s="268" t="n">
        <v>0.950915533962108</v>
      </c>
      <c r="P132" s="261"/>
      <c r="Q132" s="261"/>
      <c r="R132" s="261"/>
      <c r="S132" s="261"/>
      <c r="T132" s="261"/>
      <c r="U132" s="261"/>
      <c r="V132" s="261"/>
      <c r="W132" s="261"/>
      <c r="X132" s="261"/>
      <c r="Y132" s="261"/>
    </row>
    <row r="133" customFormat="false" ht="13.5" hidden="false" customHeight="true" outlineLevel="0" collapsed="false">
      <c r="A133" s="267" t="s">
        <v>614</v>
      </c>
      <c r="B133" s="268" t="n">
        <v>0.286606591666667</v>
      </c>
      <c r="C133" s="268" t="n">
        <v>0.275978944444444</v>
      </c>
      <c r="D133" s="268" t="n">
        <v>0.279935558333333</v>
      </c>
      <c r="E133" s="268" t="n">
        <v>0.283589441666667</v>
      </c>
      <c r="F133" s="268" t="n">
        <v>0.284567141666667</v>
      </c>
      <c r="G133" s="268" t="n">
        <v>0.300852025</v>
      </c>
      <c r="H133" s="268" t="n">
        <v>0.302137441178496</v>
      </c>
      <c r="I133" s="268" t="n">
        <v>0.303349758333333</v>
      </c>
      <c r="J133" s="268" t="n">
        <v>0.301956493524177</v>
      </c>
      <c r="K133" s="268" t="n">
        <v>0.303611163035755</v>
      </c>
      <c r="L133" s="268"/>
      <c r="M133" s="268" t="n">
        <v>0.306233121756716</v>
      </c>
      <c r="N133" s="268" t="n">
        <v>0.301643110769949</v>
      </c>
      <c r="O133" s="268" t="n">
        <v>0.306250154417754</v>
      </c>
      <c r="P133" s="261"/>
      <c r="Q133" s="261"/>
      <c r="R133" s="261"/>
      <c r="S133" s="261"/>
      <c r="T133" s="261"/>
      <c r="U133" s="261"/>
      <c r="V133" s="261"/>
      <c r="W133" s="261"/>
      <c r="X133" s="261"/>
      <c r="Y133" s="261"/>
    </row>
    <row r="134" customFormat="false" ht="13.5" hidden="false" customHeight="true" outlineLevel="0" collapsed="false">
      <c r="A134" s="267" t="s">
        <v>615</v>
      </c>
      <c r="B134" s="268" t="n">
        <v>45.9642614008139</v>
      </c>
      <c r="C134" s="268" t="n">
        <v>46.1439013172043</v>
      </c>
      <c r="D134" s="268" t="n">
        <v>47.0044791422568</v>
      </c>
      <c r="E134" s="268" t="n">
        <v>48.4380590087726</v>
      </c>
      <c r="F134" s="268" t="n">
        <v>53.654058312852</v>
      </c>
      <c r="G134" s="268" t="n">
        <v>64.4621082725294</v>
      </c>
      <c r="H134" s="268" t="n">
        <v>69.9140658252997</v>
      </c>
      <c r="I134" s="268" t="n">
        <v>68.866667859063</v>
      </c>
      <c r="J134" s="268" t="n">
        <v>68.840320327701</v>
      </c>
      <c r="K134" s="268" t="n">
        <v>69.7893491807476</v>
      </c>
      <c r="L134" s="268"/>
      <c r="M134" s="268" t="n">
        <v>77.3461127039303</v>
      </c>
      <c r="N134" s="268" t="n">
        <v>84.6408220065285</v>
      </c>
      <c r="O134" s="268" t="n">
        <v>84.1162225704045</v>
      </c>
      <c r="P134" s="261"/>
      <c r="Q134" s="261"/>
      <c r="R134" s="261"/>
      <c r="S134" s="261"/>
      <c r="T134" s="261"/>
      <c r="U134" s="261"/>
      <c r="V134" s="261"/>
      <c r="W134" s="261"/>
      <c r="X134" s="261"/>
      <c r="Y134" s="261"/>
    </row>
    <row r="135" customFormat="false" ht="13.5" hidden="false" customHeight="true" outlineLevel="0" collapsed="false">
      <c r="A135" s="267" t="s">
        <v>616</v>
      </c>
      <c r="B135" s="268" t="n">
        <v>8254.16302973343</v>
      </c>
      <c r="C135" s="268" t="n">
        <v>8029.2625550619</v>
      </c>
      <c r="D135" s="268" t="n">
        <v>8006.58203188053</v>
      </c>
      <c r="E135" s="268" t="n">
        <v>7833.22998982965</v>
      </c>
      <c r="F135" s="268" t="n">
        <v>8042.42157002354</v>
      </c>
      <c r="G135" s="268" t="n">
        <v>8127.61059846586</v>
      </c>
      <c r="H135" s="268" t="n">
        <v>8124.36675616228</v>
      </c>
      <c r="I135" s="268" t="n">
        <v>8244.84318921019</v>
      </c>
      <c r="J135" s="268" t="n">
        <v>8401.33476613966</v>
      </c>
      <c r="K135" s="268" t="n">
        <v>8679.40909309671</v>
      </c>
      <c r="L135" s="268"/>
      <c r="M135" s="268" t="n">
        <v>9045.78783382479</v>
      </c>
      <c r="N135" s="268" t="n">
        <v>9697.91578947368</v>
      </c>
      <c r="O135" s="268" t="n">
        <v>14035.2266926512</v>
      </c>
      <c r="P135" s="261"/>
      <c r="Q135" s="261"/>
      <c r="R135" s="261"/>
      <c r="S135" s="261"/>
      <c r="T135" s="261"/>
      <c r="U135" s="261"/>
      <c r="V135" s="261"/>
      <c r="W135" s="261"/>
      <c r="X135" s="261"/>
      <c r="Y135" s="261"/>
    </row>
    <row r="136" customFormat="false" ht="13.5" hidden="false" customHeight="true" outlineLevel="0" collapsed="false">
      <c r="A136" s="267" t="s">
        <v>617</v>
      </c>
      <c r="B136" s="268"/>
      <c r="C136" s="268"/>
      <c r="D136" s="268"/>
      <c r="E136" s="268"/>
      <c r="F136" s="268"/>
      <c r="G136" s="268"/>
      <c r="H136" s="268"/>
      <c r="I136" s="268"/>
      <c r="J136" s="268"/>
      <c r="K136" s="268"/>
      <c r="L136" s="268"/>
      <c r="M136" s="268"/>
      <c r="N136" s="268"/>
      <c r="O136" s="268"/>
      <c r="P136" s="261"/>
      <c r="Q136" s="261"/>
      <c r="R136" s="261"/>
      <c r="S136" s="261"/>
      <c r="T136" s="261"/>
      <c r="U136" s="261"/>
      <c r="V136" s="261"/>
      <c r="W136" s="261"/>
      <c r="X136" s="261"/>
      <c r="Y136" s="261"/>
    </row>
    <row r="137" customFormat="false" ht="13.5" hidden="false" customHeight="true" outlineLevel="0" collapsed="false">
      <c r="A137" s="267" t="s">
        <v>618</v>
      </c>
      <c r="B137" s="268"/>
      <c r="C137" s="268"/>
      <c r="D137" s="268"/>
      <c r="E137" s="268"/>
      <c r="F137" s="268"/>
      <c r="G137" s="268"/>
      <c r="H137" s="268"/>
      <c r="I137" s="268"/>
      <c r="J137" s="268"/>
      <c r="K137" s="268"/>
      <c r="L137" s="268"/>
      <c r="M137" s="268"/>
      <c r="N137" s="268"/>
      <c r="O137" s="268"/>
      <c r="P137" s="261"/>
      <c r="Q137" s="261"/>
      <c r="R137" s="261"/>
      <c r="S137" s="261"/>
      <c r="T137" s="261"/>
      <c r="U137" s="261"/>
      <c r="V137" s="261"/>
      <c r="W137" s="261"/>
      <c r="X137" s="261"/>
      <c r="Y137" s="261"/>
    </row>
    <row r="138" customFormat="false" ht="13.5" hidden="false" customHeight="true" outlineLevel="0" collapsed="false">
      <c r="A138" s="267" t="s">
        <v>619</v>
      </c>
      <c r="B138" s="268"/>
      <c r="C138" s="268"/>
      <c r="D138" s="268"/>
      <c r="E138" s="268"/>
      <c r="F138" s="268"/>
      <c r="G138" s="268"/>
      <c r="H138" s="268"/>
      <c r="I138" s="268"/>
      <c r="J138" s="268"/>
      <c r="K138" s="268"/>
      <c r="L138" s="268"/>
      <c r="M138" s="268"/>
      <c r="N138" s="268"/>
      <c r="O138" s="268"/>
      <c r="P138" s="261"/>
      <c r="Q138" s="261"/>
      <c r="R138" s="261"/>
      <c r="S138" s="261"/>
      <c r="T138" s="261"/>
      <c r="U138" s="261"/>
      <c r="V138" s="261"/>
      <c r="W138" s="261"/>
      <c r="X138" s="261"/>
      <c r="Y138" s="261"/>
    </row>
    <row r="139" customFormat="false" ht="13.5" hidden="false" customHeight="true" outlineLevel="0" collapsed="false">
      <c r="A139" s="267" t="s">
        <v>620</v>
      </c>
      <c r="B139" s="268"/>
      <c r="C139" s="268"/>
      <c r="D139" s="268"/>
      <c r="E139" s="268"/>
      <c r="F139" s="268"/>
      <c r="G139" s="268"/>
      <c r="H139" s="268"/>
      <c r="I139" s="268"/>
      <c r="J139" s="268"/>
      <c r="K139" s="268"/>
      <c r="L139" s="268"/>
      <c r="M139" s="268"/>
      <c r="N139" s="268"/>
      <c r="O139" s="268"/>
      <c r="P139" s="261"/>
      <c r="Q139" s="261"/>
      <c r="R139" s="261"/>
      <c r="S139" s="261"/>
      <c r="T139" s="261"/>
      <c r="U139" s="261"/>
      <c r="V139" s="261"/>
      <c r="W139" s="261"/>
      <c r="X139" s="261"/>
      <c r="Y139" s="261"/>
    </row>
    <row r="140" customFormat="false" ht="13.5" hidden="false" customHeight="true" outlineLevel="0" collapsed="false">
      <c r="A140" s="267" t="s">
        <v>621</v>
      </c>
      <c r="B140" s="268" t="n">
        <v>0.530475</v>
      </c>
      <c r="C140" s="268" t="n">
        <v>0.501233333333333</v>
      </c>
      <c r="D140" s="268" t="n">
        <v>0.546875</v>
      </c>
      <c r="E140" s="268" t="n">
        <v>0.529391666666667</v>
      </c>
      <c r="F140" s="268" t="n">
        <v>0.752728196932591</v>
      </c>
      <c r="G140" s="268" t="n">
        <v>0.901296423367096</v>
      </c>
      <c r="H140" s="268" t="n">
        <v>0.903421436257288</v>
      </c>
      <c r="I140" s="268" t="n">
        <v>0.88520550826938</v>
      </c>
      <c r="J140" s="268" t="n">
        <v>0.846772667108096</v>
      </c>
      <c r="K140" s="268" t="n">
        <v>0.893276257067393</v>
      </c>
      <c r="L140" s="268"/>
      <c r="M140" s="268" t="n">
        <v>0.875506396987983</v>
      </c>
      <c r="N140" s="268" t="n">
        <v>0.845494138890436</v>
      </c>
      <c r="O140" s="268" t="n">
        <v>0.949623753156941</v>
      </c>
      <c r="P140" s="261"/>
      <c r="Q140" s="261"/>
      <c r="R140" s="261"/>
      <c r="S140" s="261"/>
      <c r="T140" s="261"/>
      <c r="U140" s="261"/>
      <c r="V140" s="261"/>
      <c r="W140" s="261"/>
      <c r="X140" s="261"/>
      <c r="Y140" s="261"/>
    </row>
    <row r="141" customFormat="false" ht="13.5" hidden="false" customHeight="true" outlineLevel="0" collapsed="false">
      <c r="A141" s="267" t="s">
        <v>622</v>
      </c>
      <c r="B141" s="268"/>
      <c r="C141" s="268"/>
      <c r="D141" s="268"/>
      <c r="E141" s="268"/>
      <c r="F141" s="268"/>
      <c r="G141" s="268"/>
      <c r="H141" s="268"/>
      <c r="I141" s="268"/>
      <c r="J141" s="268"/>
      <c r="K141" s="268"/>
      <c r="L141" s="268"/>
      <c r="M141" s="268"/>
      <c r="N141" s="268"/>
      <c r="O141" s="268"/>
      <c r="P141" s="261"/>
      <c r="Q141" s="261"/>
      <c r="R141" s="261"/>
      <c r="S141" s="261"/>
      <c r="T141" s="261"/>
      <c r="U141" s="261"/>
      <c r="V141" s="261"/>
      <c r="W141" s="261"/>
      <c r="X141" s="261"/>
      <c r="Y141" s="261"/>
    </row>
    <row r="142" customFormat="false" ht="13.5" hidden="false" customHeight="true" outlineLevel="0" collapsed="false">
      <c r="A142" s="267" t="s">
        <v>623</v>
      </c>
      <c r="B142" s="268" t="n">
        <v>1507.5</v>
      </c>
      <c r="C142" s="268" t="n">
        <v>1507.5</v>
      </c>
      <c r="D142" s="268" t="n">
        <v>1507.5</v>
      </c>
      <c r="E142" s="268" t="n">
        <v>1507.5</v>
      </c>
      <c r="F142" s="268" t="n">
        <v>1507.5</v>
      </c>
      <c r="G142" s="268" t="n">
        <v>1507.5</v>
      </c>
      <c r="H142" s="268" t="n">
        <v>1507.5</v>
      </c>
      <c r="I142" s="268" t="n">
        <v>1507.5</v>
      </c>
      <c r="J142" s="268" t="n">
        <v>1507.5</v>
      </c>
      <c r="K142" s="268" t="n">
        <v>1507.5</v>
      </c>
      <c r="L142" s="268"/>
      <c r="M142" s="268" t="n">
        <v>1507.5</v>
      </c>
      <c r="N142" s="268" t="n">
        <v>1507.5</v>
      </c>
      <c r="O142" s="268" t="n">
        <v>1507.5</v>
      </c>
      <c r="P142" s="261"/>
      <c r="Q142" s="261"/>
      <c r="R142" s="261"/>
      <c r="S142" s="261"/>
      <c r="T142" s="261"/>
      <c r="U142" s="261"/>
      <c r="V142" s="261"/>
      <c r="W142" s="261"/>
      <c r="X142" s="261"/>
      <c r="Y142" s="261"/>
    </row>
    <row r="143" customFormat="false" ht="13.5" hidden="false" customHeight="true" outlineLevel="0" collapsed="false">
      <c r="A143" s="267" t="s">
        <v>624</v>
      </c>
      <c r="B143" s="268" t="n">
        <v>7.32122196115288</v>
      </c>
      <c r="C143" s="268" t="n">
        <v>7.26113213232735</v>
      </c>
      <c r="D143" s="268" t="n">
        <v>8.20996862659331</v>
      </c>
      <c r="E143" s="268" t="n">
        <v>9.65505606913526</v>
      </c>
      <c r="F143" s="268" t="n">
        <v>10.8526555687831</v>
      </c>
      <c r="G143" s="268" t="n">
        <v>12.7589308811644</v>
      </c>
      <c r="H143" s="268" t="n">
        <v>14.7096108855267</v>
      </c>
      <c r="I143" s="268" t="n">
        <v>13.3238014244992</v>
      </c>
      <c r="J143" s="268" t="n">
        <v>13.2339264715833</v>
      </c>
      <c r="K143" s="268" t="n">
        <v>14.4484270548333</v>
      </c>
      <c r="L143" s="268"/>
      <c r="M143" s="268" t="n">
        <v>16.4591053903333</v>
      </c>
      <c r="N143" s="268" t="n">
        <v>14.7786782139167</v>
      </c>
      <c r="O143" s="268" t="n">
        <v>16.3558534845</v>
      </c>
      <c r="P143" s="261"/>
      <c r="Q143" s="261"/>
      <c r="R143" s="261"/>
      <c r="S143" s="261"/>
      <c r="T143" s="261"/>
      <c r="U143" s="261"/>
      <c r="V143" s="261"/>
      <c r="W143" s="261"/>
      <c r="X143" s="261"/>
      <c r="Y143" s="261"/>
    </row>
    <row r="144" customFormat="false" ht="13.5" hidden="false" customHeight="true" outlineLevel="0" collapsed="false">
      <c r="A144" s="267" t="s">
        <v>625</v>
      </c>
      <c r="B144" s="268" t="n">
        <v>71.4033333333333</v>
      </c>
      <c r="C144" s="268" t="n">
        <v>72.2266666666667</v>
      </c>
      <c r="D144" s="268" t="n">
        <v>73.5147720797721</v>
      </c>
      <c r="E144" s="268" t="n">
        <v>77.52</v>
      </c>
      <c r="F144" s="268" t="n">
        <v>83.8925</v>
      </c>
      <c r="G144" s="268" t="n">
        <v>86.1883665716999</v>
      </c>
      <c r="H144" s="268" t="n">
        <v>94.4272435897436</v>
      </c>
      <c r="I144" s="268" t="n">
        <v>112.706666666667</v>
      </c>
      <c r="J144" s="268" t="n">
        <v>144.055575801282</v>
      </c>
      <c r="K144" s="268" t="n">
        <v>186.429744551072</v>
      </c>
      <c r="L144" s="268"/>
      <c r="M144" s="268" t="n">
        <v>191.517957643463</v>
      </c>
      <c r="N144" s="268"/>
      <c r="O144" s="268"/>
      <c r="P144" s="261"/>
      <c r="Q144" s="261"/>
      <c r="R144" s="261"/>
      <c r="S144" s="261"/>
      <c r="T144" s="261"/>
      <c r="U144" s="261"/>
      <c r="V144" s="261"/>
      <c r="W144" s="261"/>
      <c r="X144" s="261"/>
      <c r="Y144" s="261"/>
    </row>
    <row r="145" customFormat="false" ht="13.5" hidden="false" customHeight="true" outlineLevel="0" collapsed="false">
      <c r="A145" s="267" t="s">
        <v>626</v>
      </c>
      <c r="B145" s="268" t="n">
        <v>1.26678941001316</v>
      </c>
      <c r="C145" s="268" t="n">
        <v>1.22415249460346</v>
      </c>
      <c r="D145" s="268" t="n">
        <v>1.26165963821484</v>
      </c>
      <c r="E145" s="268" t="n">
        <v>1.27169182111774</v>
      </c>
      <c r="F145" s="268" t="n">
        <v>1.27240206718888</v>
      </c>
      <c r="G145" s="268" t="n">
        <v>1.38120985962103</v>
      </c>
      <c r="H145" s="268" t="n">
        <v>1.39036867889833</v>
      </c>
      <c r="I145" s="268" t="n">
        <v>1.3938200108235</v>
      </c>
      <c r="J145" s="268" t="n">
        <v>1.36496666666667</v>
      </c>
      <c r="K145" s="268" t="n">
        <v>1.39826289736928</v>
      </c>
      <c r="L145" s="268"/>
      <c r="M145" s="268" t="n">
        <v>1.38866668346465</v>
      </c>
      <c r="N145" s="268" t="n">
        <v>4.514425</v>
      </c>
      <c r="O145" s="268" t="n">
        <v>4.813175</v>
      </c>
      <c r="P145" s="261"/>
      <c r="Q145" s="261"/>
      <c r="R145" s="261"/>
      <c r="S145" s="261"/>
      <c r="T145" s="261"/>
      <c r="U145" s="261"/>
      <c r="V145" s="261"/>
      <c r="W145" s="261"/>
      <c r="X145" s="261"/>
      <c r="Y145" s="261"/>
    </row>
    <row r="146" customFormat="false" ht="13.5" hidden="false" customHeight="true" outlineLevel="0" collapsed="false">
      <c r="A146" s="267" t="s">
        <v>627</v>
      </c>
      <c r="B146" s="268" t="n">
        <v>1.0429</v>
      </c>
      <c r="C146" s="268" t="n">
        <v>0.888</v>
      </c>
      <c r="D146" s="268" t="n">
        <v>0.9377</v>
      </c>
      <c r="E146" s="268" t="n">
        <v>0.9269</v>
      </c>
      <c r="F146" s="268" t="n">
        <v>0.9162</v>
      </c>
      <c r="G146" s="268" t="n">
        <v>0.9624</v>
      </c>
      <c r="H146" s="268" t="n">
        <v>0.9854</v>
      </c>
      <c r="I146" s="268" t="n">
        <v>0.9847</v>
      </c>
      <c r="J146" s="268" t="n">
        <v>0.9779</v>
      </c>
      <c r="K146" s="268" t="n">
        <v>0.9938</v>
      </c>
      <c r="L146" s="268"/>
      <c r="M146" s="268" t="n">
        <v>0.938965</v>
      </c>
      <c r="N146" s="268" t="n">
        <v>0.913845833333333</v>
      </c>
      <c r="O146" s="268" t="n">
        <v>0.9548325</v>
      </c>
      <c r="P146" s="261"/>
      <c r="Q146" s="261"/>
      <c r="R146" s="261"/>
      <c r="S146" s="261"/>
      <c r="T146" s="261"/>
      <c r="U146" s="261"/>
      <c r="V146" s="261"/>
      <c r="W146" s="261"/>
      <c r="X146" s="261"/>
      <c r="Y146" s="261"/>
    </row>
    <row r="147" customFormat="false" ht="13.5" hidden="false" customHeight="true" outlineLevel="0" collapsed="false">
      <c r="A147" s="267" t="s">
        <v>628</v>
      </c>
      <c r="B147" s="268" t="n">
        <v>2.60633333333333</v>
      </c>
      <c r="C147" s="268" t="n">
        <v>2.4811</v>
      </c>
      <c r="D147" s="268" t="n">
        <v>2.68629166666667</v>
      </c>
      <c r="E147" s="268" t="n">
        <v>2.60100833333333</v>
      </c>
      <c r="F147" s="268" t="n">
        <v>2.60029166666667</v>
      </c>
      <c r="G147" s="268" t="n">
        <v>0.901296423367096</v>
      </c>
      <c r="H147" s="268" t="n">
        <v>0.903421436257288</v>
      </c>
      <c r="I147" s="268" t="n">
        <v>0.88520550826938</v>
      </c>
      <c r="J147" s="268" t="n">
        <v>0.846772667108096</v>
      </c>
      <c r="K147" s="268" t="n">
        <v>0.893276257067393</v>
      </c>
      <c r="L147" s="268"/>
      <c r="M147" s="268" t="n">
        <v>0.875506396987983</v>
      </c>
      <c r="N147" s="268" t="n">
        <v>0.845494138890436</v>
      </c>
      <c r="O147" s="268" t="n">
        <v>0.949623753156941</v>
      </c>
      <c r="P147" s="261"/>
      <c r="Q147" s="261"/>
      <c r="R147" s="261"/>
      <c r="S147" s="261"/>
      <c r="T147" s="261"/>
      <c r="U147" s="261"/>
      <c r="V147" s="261"/>
      <c r="W147" s="261"/>
      <c r="X147" s="261"/>
      <c r="Y147" s="261"/>
    </row>
    <row r="148" customFormat="false" ht="13.5" hidden="false" customHeight="true" outlineLevel="0" collapsed="false">
      <c r="A148" s="267" t="s">
        <v>629</v>
      </c>
      <c r="B148" s="268"/>
      <c r="C148" s="268"/>
      <c r="D148" s="268"/>
      <c r="E148" s="268"/>
      <c r="F148" s="268"/>
      <c r="G148" s="268"/>
      <c r="H148" s="268"/>
      <c r="I148" s="268"/>
      <c r="J148" s="268"/>
      <c r="K148" s="268"/>
      <c r="L148" s="268"/>
      <c r="M148" s="268"/>
      <c r="N148" s="268"/>
      <c r="O148" s="268"/>
      <c r="P148" s="261"/>
      <c r="Q148" s="261"/>
      <c r="R148" s="261"/>
      <c r="S148" s="261"/>
      <c r="T148" s="261"/>
      <c r="U148" s="261"/>
      <c r="V148" s="261"/>
      <c r="W148" s="261"/>
      <c r="X148" s="261"/>
      <c r="Y148" s="261"/>
    </row>
    <row r="149" customFormat="false" ht="13.5" hidden="false" customHeight="true" outlineLevel="0" collapsed="false">
      <c r="A149" s="267" t="s">
        <v>630</v>
      </c>
      <c r="B149" s="268"/>
      <c r="C149" s="268"/>
      <c r="D149" s="268"/>
      <c r="E149" s="268"/>
      <c r="F149" s="268"/>
      <c r="G149" s="268"/>
      <c r="H149" s="268"/>
      <c r="I149" s="268"/>
      <c r="J149" s="268"/>
      <c r="K149" s="268"/>
      <c r="L149" s="268"/>
      <c r="M149" s="268"/>
      <c r="N149" s="268"/>
      <c r="O149" s="268"/>
      <c r="P149" s="261"/>
      <c r="Q149" s="261"/>
      <c r="R149" s="261"/>
      <c r="S149" s="261"/>
      <c r="T149" s="261"/>
      <c r="U149" s="261"/>
      <c r="V149" s="261"/>
      <c r="W149" s="261"/>
      <c r="X149" s="261"/>
      <c r="Y149" s="261"/>
    </row>
    <row r="150" customFormat="false" ht="13.5" hidden="false" customHeight="true" outlineLevel="0" collapsed="false">
      <c r="A150" s="267" t="s">
        <v>631</v>
      </c>
      <c r="B150" s="268"/>
      <c r="C150" s="268"/>
      <c r="D150" s="268"/>
      <c r="E150" s="268"/>
      <c r="F150" s="268"/>
      <c r="G150" s="268"/>
      <c r="H150" s="268"/>
      <c r="I150" s="268"/>
      <c r="J150" s="268"/>
      <c r="K150" s="268"/>
      <c r="L150" s="268"/>
      <c r="M150" s="268"/>
      <c r="N150" s="268"/>
      <c r="O150" s="268"/>
      <c r="P150" s="261"/>
      <c r="Q150" s="261"/>
      <c r="R150" s="261"/>
      <c r="S150" s="261"/>
      <c r="T150" s="261"/>
      <c r="U150" s="261"/>
      <c r="V150" s="261"/>
      <c r="W150" s="261"/>
      <c r="X150" s="261"/>
      <c r="Y150" s="261"/>
    </row>
    <row r="151" customFormat="false" ht="13.5" hidden="false" customHeight="true" outlineLevel="0" collapsed="false">
      <c r="A151" s="267" t="s">
        <v>632</v>
      </c>
      <c r="B151" s="268" t="n">
        <v>0.754308990105979</v>
      </c>
      <c r="C151" s="268" t="n">
        <v>0.718413898653322</v>
      </c>
      <c r="D151" s="268" t="n">
        <v>0.778338120416812</v>
      </c>
      <c r="E151" s="268" t="n">
        <v>0.752945122702002</v>
      </c>
      <c r="F151" s="268" t="n">
        <v>0.752728196932591</v>
      </c>
      <c r="G151" s="268" t="n">
        <v>0.901296423367096</v>
      </c>
      <c r="H151" s="268" t="n">
        <v>0.903421436257288</v>
      </c>
      <c r="I151" s="268" t="n">
        <v>0.88520550826938</v>
      </c>
      <c r="J151" s="268" t="n">
        <v>0.846772667108096</v>
      </c>
      <c r="K151" s="268" t="n">
        <v>0.893276257067393</v>
      </c>
      <c r="L151" s="268"/>
      <c r="M151" s="268" t="n">
        <v>0.875506396987983</v>
      </c>
      <c r="N151" s="268" t="n">
        <v>0.845494138890436</v>
      </c>
      <c r="O151" s="268" t="n">
        <v>0.949623753156941</v>
      </c>
      <c r="P151" s="261"/>
      <c r="Q151" s="261"/>
      <c r="R151" s="261"/>
      <c r="S151" s="261"/>
      <c r="T151" s="261"/>
      <c r="U151" s="261"/>
      <c r="V151" s="261"/>
      <c r="W151" s="261"/>
      <c r="X151" s="261"/>
      <c r="Y151" s="261"/>
    </row>
    <row r="152" customFormat="false" ht="13.5" hidden="false" customHeight="true" outlineLevel="0" collapsed="false">
      <c r="A152" s="267" t="s">
        <v>633</v>
      </c>
      <c r="B152" s="268" t="n">
        <v>8.00221666666667</v>
      </c>
      <c r="C152" s="268" t="n">
        <v>8.01820833333333</v>
      </c>
      <c r="D152" s="268" t="n">
        <v>7.9898635</v>
      </c>
      <c r="E152" s="268" t="n">
        <v>7.98925533333333</v>
      </c>
      <c r="F152" s="268" t="n">
        <v>7.987129</v>
      </c>
      <c r="G152" s="268" t="n">
        <v>7.98496041666667</v>
      </c>
      <c r="H152" s="268" t="n">
        <v>7.99506425</v>
      </c>
      <c r="I152" s="268" t="n">
        <v>8.026001</v>
      </c>
      <c r="J152" s="268" t="n">
        <v>8.07250741666667</v>
      </c>
      <c r="K152" s="268" t="n">
        <v>8.07047033333333</v>
      </c>
      <c r="L152" s="268"/>
      <c r="M152" s="268" t="n">
        <v>7.98906191666667</v>
      </c>
      <c r="N152" s="268" t="n">
        <v>8.00553175</v>
      </c>
      <c r="O152" s="268" t="n">
        <v>8.06520608333333</v>
      </c>
      <c r="P152" s="261"/>
      <c r="Q152" s="261"/>
      <c r="R152" s="261"/>
      <c r="S152" s="261"/>
      <c r="T152" s="261"/>
      <c r="U152" s="261"/>
      <c r="V152" s="261"/>
      <c r="W152" s="261"/>
      <c r="X152" s="261"/>
      <c r="Y152" s="261"/>
    </row>
    <row r="153" customFormat="false" ht="13.5" hidden="false" customHeight="true" outlineLevel="0" collapsed="false">
      <c r="A153" s="267" t="s">
        <v>339</v>
      </c>
      <c r="B153" s="268" t="n">
        <v>2089.95</v>
      </c>
      <c r="C153" s="268" t="n">
        <v>2025.1175</v>
      </c>
      <c r="D153" s="268" t="n">
        <v>2194.96666666667</v>
      </c>
      <c r="E153" s="268" t="n">
        <v>2206.91416666667</v>
      </c>
      <c r="F153" s="268" t="n">
        <v>2414.81166666667</v>
      </c>
      <c r="G153" s="268" t="n">
        <v>2933.50833333333</v>
      </c>
      <c r="H153" s="268" t="n">
        <v>3176.53916666667</v>
      </c>
      <c r="I153" s="268" t="n">
        <v>3116.11</v>
      </c>
      <c r="J153" s="268" t="n">
        <v>3334.75225490196</v>
      </c>
      <c r="K153" s="268" t="n">
        <v>3618.32185816072</v>
      </c>
      <c r="L153" s="268"/>
      <c r="M153" s="268" t="n">
        <v>3787.75405817574</v>
      </c>
      <c r="N153" s="268" t="n">
        <v>3829.97784932976</v>
      </c>
      <c r="O153" s="268" t="n">
        <v>4096.11618374535</v>
      </c>
      <c r="P153" s="261"/>
      <c r="Q153" s="261"/>
      <c r="R153" s="261"/>
      <c r="S153" s="261"/>
      <c r="T153" s="261"/>
      <c r="U153" s="261"/>
      <c r="V153" s="261"/>
      <c r="W153" s="261"/>
      <c r="X153" s="261"/>
      <c r="Y153" s="261"/>
    </row>
    <row r="154" customFormat="false" ht="13.5" hidden="false" customHeight="true" outlineLevel="0" collapsed="false">
      <c r="A154" s="267" t="s">
        <v>345</v>
      </c>
      <c r="B154" s="268" t="n">
        <v>150.485833333333</v>
      </c>
      <c r="C154" s="268" t="n">
        <v>156.515833333333</v>
      </c>
      <c r="D154" s="268" t="n">
        <v>249.106666666667</v>
      </c>
      <c r="E154" s="268" t="n">
        <v>364.405833333333</v>
      </c>
      <c r="F154" s="268" t="n">
        <v>424.896666666667</v>
      </c>
      <c r="G154" s="268" t="n">
        <v>499.605833333333</v>
      </c>
      <c r="H154" s="268" t="n">
        <v>718.005</v>
      </c>
      <c r="I154" s="268" t="n">
        <v>730.2725</v>
      </c>
      <c r="J154" s="268" t="n">
        <v>732.333333333333</v>
      </c>
      <c r="K154" s="268" t="n">
        <v>745.540667877372</v>
      </c>
      <c r="L154" s="268"/>
      <c r="M154" s="268" t="n">
        <v>749.527493882201</v>
      </c>
      <c r="N154" s="268"/>
      <c r="O154" s="268"/>
      <c r="P154" s="261"/>
      <c r="Q154" s="261"/>
      <c r="R154" s="261"/>
      <c r="S154" s="261"/>
      <c r="T154" s="261"/>
      <c r="U154" s="261"/>
      <c r="V154" s="261"/>
      <c r="W154" s="261"/>
      <c r="X154" s="261"/>
      <c r="Y154" s="261"/>
    </row>
    <row r="155" customFormat="false" ht="13.5" hidden="false" customHeight="true" outlineLevel="0" collapsed="false">
      <c r="A155" s="267" t="s">
        <v>634</v>
      </c>
      <c r="B155" s="268" t="n">
        <v>3.22108691472175</v>
      </c>
      <c r="C155" s="268" t="n">
        <v>3.06000301052058</v>
      </c>
      <c r="D155" s="268" t="n">
        <v>3.08880086662188</v>
      </c>
      <c r="E155" s="268" t="n">
        <v>3.15090855009725</v>
      </c>
      <c r="F155" s="268" t="n">
        <v>3.27285974643047</v>
      </c>
      <c r="G155" s="268" t="n">
        <v>3.90550026302768</v>
      </c>
      <c r="H155" s="268" t="n">
        <v>4.14830066287879</v>
      </c>
      <c r="I155" s="268" t="n">
        <v>4.30044087761124</v>
      </c>
      <c r="J155" s="268" t="n">
        <v>4.03513013706806</v>
      </c>
      <c r="K155" s="268" t="n">
        <v>4.14246973569731</v>
      </c>
      <c r="L155" s="268"/>
      <c r="M155" s="268" t="n">
        <v>4.20348194851884</v>
      </c>
      <c r="N155" s="268" t="n">
        <v>4.14329759817721</v>
      </c>
      <c r="O155" s="268" t="n">
        <v>4.40107634540072</v>
      </c>
      <c r="P155" s="261"/>
      <c r="Q155" s="261"/>
      <c r="R155" s="261"/>
      <c r="S155" s="261"/>
      <c r="T155" s="261"/>
      <c r="U155" s="261"/>
      <c r="V155" s="261"/>
      <c r="W155" s="261"/>
      <c r="X155" s="261"/>
      <c r="Y155" s="261"/>
    </row>
    <row r="156" customFormat="false" ht="13.5" hidden="false" customHeight="true" outlineLevel="0" collapsed="false">
      <c r="A156" s="267" t="s">
        <v>635</v>
      </c>
      <c r="B156" s="268" t="n">
        <v>12.8</v>
      </c>
      <c r="C156" s="268" t="n">
        <v>14.6020084036964</v>
      </c>
      <c r="D156" s="268" t="n">
        <v>15.3648353163596</v>
      </c>
      <c r="E156" s="268" t="n">
        <v>15.3667100302841</v>
      </c>
      <c r="F156" s="268" t="n">
        <v>15.3803935180893</v>
      </c>
      <c r="G156" s="268" t="n">
        <v>15.3663312211982</v>
      </c>
      <c r="H156" s="268" t="n">
        <v>15.3684076818158</v>
      </c>
      <c r="I156" s="268" t="n">
        <v>15.3869685099847</v>
      </c>
      <c r="J156" s="268" t="n">
        <v>15.3908372695853</v>
      </c>
      <c r="K156" s="268" t="n">
        <v>15.3820419226831</v>
      </c>
      <c r="L156" s="268"/>
      <c r="M156" s="268" t="n">
        <v>15.3812695278705</v>
      </c>
      <c r="N156" s="268" t="n">
        <v>15.3726984126984</v>
      </c>
      <c r="O156" s="268" t="n">
        <v>15.386625</v>
      </c>
      <c r="P156" s="261"/>
      <c r="Q156" s="261"/>
      <c r="R156" s="261"/>
      <c r="S156" s="261"/>
      <c r="T156" s="261"/>
      <c r="U156" s="261"/>
      <c r="V156" s="261"/>
      <c r="W156" s="261"/>
      <c r="X156" s="261"/>
      <c r="Y156" s="261"/>
    </row>
    <row r="157" customFormat="false" ht="13.5" hidden="false" customHeight="true" outlineLevel="0" collapsed="false">
      <c r="A157" s="267" t="s">
        <v>636</v>
      </c>
      <c r="B157" s="268" t="n">
        <v>494.794262222947</v>
      </c>
      <c r="C157" s="268" t="n">
        <v>471.248625718937</v>
      </c>
      <c r="D157" s="268" t="n">
        <v>510.556338454251</v>
      </c>
      <c r="E157" s="268" t="n">
        <v>493.899623852237</v>
      </c>
      <c r="F157" s="268" t="n">
        <v>493.757329875312</v>
      </c>
      <c r="G157" s="268" t="n">
        <v>591.21169798261</v>
      </c>
      <c r="H157" s="268" t="n">
        <v>592.605615063022</v>
      </c>
      <c r="I157" s="268" t="n">
        <v>580.656749587858</v>
      </c>
      <c r="J157" s="268" t="n">
        <v>555.446458398226</v>
      </c>
      <c r="K157" s="268" t="n">
        <v>585.911013180369</v>
      </c>
      <c r="L157" s="268"/>
      <c r="M157" s="268" t="n">
        <v>575.586004510945</v>
      </c>
      <c r="N157" s="268" t="n">
        <v>554.530675033104</v>
      </c>
      <c r="O157" s="268" t="n">
        <v>623.759700911182</v>
      </c>
      <c r="P157" s="261"/>
      <c r="Q157" s="261"/>
      <c r="R157" s="261"/>
      <c r="S157" s="261"/>
      <c r="T157" s="261"/>
      <c r="U157" s="261"/>
      <c r="V157" s="261"/>
      <c r="W157" s="261"/>
      <c r="X157" s="261"/>
      <c r="Y157" s="261"/>
    </row>
    <row r="158" customFormat="false" ht="13.5" hidden="false" customHeight="true" outlineLevel="0" collapsed="false">
      <c r="A158" s="267" t="s">
        <v>637</v>
      </c>
      <c r="B158" s="268" t="n">
        <v>0.754308990105979</v>
      </c>
      <c r="C158" s="268" t="n">
        <v>0.718413898653322</v>
      </c>
      <c r="D158" s="268" t="n">
        <v>0.778338120416812</v>
      </c>
      <c r="E158" s="268" t="n">
        <v>0.752945122702002</v>
      </c>
      <c r="F158" s="268" t="n">
        <v>0.752728196932591</v>
      </c>
      <c r="G158" s="268" t="n">
        <v>0.901296423367096</v>
      </c>
      <c r="H158" s="268" t="n">
        <v>0.903421436257288</v>
      </c>
      <c r="I158" s="268" t="n">
        <v>0.88520550826938</v>
      </c>
      <c r="J158" s="268" t="n">
        <v>0.846772667108096</v>
      </c>
      <c r="K158" s="268" t="n">
        <v>0.893276257067393</v>
      </c>
      <c r="L158" s="268"/>
      <c r="M158" s="268" t="n">
        <v>0.875506396987983</v>
      </c>
      <c r="N158" s="268" t="n">
        <v>0.845494138890436</v>
      </c>
      <c r="O158" s="268" t="n">
        <v>0.949623753156941</v>
      </c>
      <c r="P158" s="261"/>
      <c r="Q158" s="261"/>
      <c r="R158" s="261"/>
      <c r="S158" s="261"/>
      <c r="T158" s="261"/>
      <c r="U158" s="261"/>
      <c r="V158" s="261"/>
      <c r="W158" s="261"/>
      <c r="X158" s="261"/>
      <c r="Y158" s="261"/>
    </row>
    <row r="159" customFormat="false" ht="13.5" hidden="false" customHeight="true" outlineLevel="0" collapsed="false">
      <c r="A159" s="267" t="s">
        <v>638</v>
      </c>
      <c r="B159" s="268" t="n">
        <v>1</v>
      </c>
      <c r="C159" s="268" t="n">
        <v>1</v>
      </c>
      <c r="D159" s="268" t="n">
        <v>1</v>
      </c>
      <c r="E159" s="268" t="n">
        <v>1</v>
      </c>
      <c r="F159" s="268" t="n">
        <v>1</v>
      </c>
      <c r="G159" s="268" t="n">
        <v>1</v>
      </c>
      <c r="H159" s="268" t="n">
        <v>1</v>
      </c>
      <c r="I159" s="268" t="n">
        <v>1</v>
      </c>
      <c r="J159" s="268" t="n">
        <v>1</v>
      </c>
      <c r="K159" s="268" t="n">
        <v>1</v>
      </c>
      <c r="L159" s="268"/>
      <c r="M159" s="268" t="n">
        <v>1</v>
      </c>
      <c r="N159" s="268" t="n">
        <v>1</v>
      </c>
      <c r="O159" s="268" t="n">
        <v>1</v>
      </c>
      <c r="P159" s="261"/>
      <c r="Q159" s="261"/>
      <c r="R159" s="261"/>
      <c r="S159" s="261"/>
      <c r="T159" s="261"/>
      <c r="U159" s="261"/>
      <c r="V159" s="261"/>
      <c r="W159" s="261"/>
      <c r="X159" s="261"/>
      <c r="Y159" s="261"/>
    </row>
    <row r="160" customFormat="false" ht="13.5" hidden="false" customHeight="true" outlineLevel="0" collapsed="false">
      <c r="A160" s="267" t="s">
        <v>639</v>
      </c>
      <c r="B160" s="268" t="n">
        <v>27.5894166666667</v>
      </c>
      <c r="C160" s="268" t="n">
        <v>28.1118333333333</v>
      </c>
      <c r="D160" s="268" t="n">
        <v>29.662</v>
      </c>
      <c r="E160" s="268" t="n">
        <v>30.0681666666667</v>
      </c>
      <c r="F160" s="268" t="n">
        <v>30.2725</v>
      </c>
      <c r="G160" s="268" t="n">
        <v>32.4671666666667</v>
      </c>
      <c r="H160" s="268" t="n">
        <v>35.2370833333333</v>
      </c>
      <c r="I160" s="268" t="n">
        <v>35.7944166666667</v>
      </c>
      <c r="J160" s="268" t="n">
        <v>35.6775</v>
      </c>
      <c r="K160" s="268" t="n">
        <v>36.6908333333333</v>
      </c>
      <c r="L160" s="268"/>
      <c r="M160" s="268" t="n">
        <v>37.1891666666667</v>
      </c>
      <c r="N160" s="268" t="n">
        <v>36.0633333333333</v>
      </c>
      <c r="O160" s="268"/>
      <c r="P160" s="261"/>
      <c r="Q160" s="261"/>
      <c r="R160" s="261"/>
      <c r="S160" s="261"/>
      <c r="T160" s="261"/>
      <c r="U160" s="261"/>
      <c r="V160" s="261"/>
      <c r="W160" s="261"/>
      <c r="X160" s="261"/>
      <c r="Y160" s="261"/>
    </row>
    <row r="161" customFormat="false" ht="13.5" hidden="false" customHeight="true" outlineLevel="0" collapsed="false">
      <c r="A161" s="267" t="s">
        <v>640</v>
      </c>
      <c r="B161" s="268" t="n">
        <v>30.7844</v>
      </c>
      <c r="C161" s="268" t="n">
        <v>28.70595</v>
      </c>
      <c r="D161" s="268" t="n">
        <v>30.0499716666667</v>
      </c>
      <c r="E161" s="268" t="n">
        <v>30.7013583333333</v>
      </c>
      <c r="F161" s="268" t="n">
        <v>30.6216166666667</v>
      </c>
      <c r="G161" s="268" t="n">
        <v>35.0567</v>
      </c>
      <c r="H161" s="268" t="n">
        <v>35.5418833333333</v>
      </c>
      <c r="I161" s="268" t="n">
        <v>34.4814083333333</v>
      </c>
      <c r="J161" s="268" t="n">
        <v>33.93445</v>
      </c>
      <c r="K161" s="268" t="n">
        <v>35.4735166666667</v>
      </c>
      <c r="L161" s="268"/>
      <c r="M161" s="268" t="n">
        <v>39.3469333333333</v>
      </c>
      <c r="N161" s="268" t="n">
        <v>41.6921333333333</v>
      </c>
      <c r="O161" s="268" t="n">
        <v>44.182775</v>
      </c>
      <c r="P161" s="261"/>
      <c r="Q161" s="261"/>
      <c r="R161" s="261"/>
      <c r="S161" s="261"/>
      <c r="T161" s="261"/>
      <c r="U161" s="261"/>
      <c r="V161" s="261"/>
      <c r="W161" s="261"/>
      <c r="X161" s="261"/>
      <c r="Y161" s="261"/>
    </row>
    <row r="162" customFormat="false" ht="13.5" hidden="false" customHeight="true" outlineLevel="0" collapsed="false">
      <c r="A162" s="267" t="s">
        <v>353</v>
      </c>
      <c r="B162" s="268" t="n">
        <v>12.6360083333333</v>
      </c>
      <c r="C162" s="268" t="n">
        <v>12.423325</v>
      </c>
      <c r="D162" s="268" t="n">
        <v>13.1694583333333</v>
      </c>
      <c r="E162" s="268" t="n">
        <v>12.7719916666667</v>
      </c>
      <c r="F162" s="268" t="n">
        <v>13.29245</v>
      </c>
      <c r="G162" s="268" t="n">
        <v>15.8482666666667</v>
      </c>
      <c r="H162" s="268" t="n">
        <v>18.6640583333333</v>
      </c>
      <c r="I162" s="268" t="n">
        <v>18.9265166666667</v>
      </c>
      <c r="J162" s="268" t="n">
        <v>19.2443416666667</v>
      </c>
      <c r="K162" s="268" t="n">
        <v>19.2636333333333</v>
      </c>
      <c r="L162" s="268"/>
      <c r="M162" s="268" t="n">
        <v>21.4856083333333</v>
      </c>
      <c r="N162" s="268" t="n">
        <v>20.2724083333333</v>
      </c>
      <c r="O162" s="268" t="n">
        <v>20.12735</v>
      </c>
      <c r="P162" s="261"/>
      <c r="Q162" s="261"/>
      <c r="R162" s="261"/>
      <c r="S162" s="261"/>
      <c r="T162" s="261"/>
      <c r="U162" s="261"/>
      <c r="V162" s="261"/>
      <c r="W162" s="261"/>
      <c r="X162" s="261"/>
      <c r="Y162" s="261"/>
    </row>
    <row r="163" customFormat="false" ht="13.5" hidden="false" customHeight="true" outlineLevel="0" collapsed="false">
      <c r="A163" s="267" t="s">
        <v>641</v>
      </c>
      <c r="B163" s="268" t="n">
        <v>1</v>
      </c>
      <c r="C163" s="268" t="n">
        <v>1</v>
      </c>
      <c r="D163" s="268" t="n">
        <v>1</v>
      </c>
      <c r="E163" s="268" t="n">
        <v>1</v>
      </c>
      <c r="F163" s="268" t="n">
        <v>1</v>
      </c>
      <c r="G163" s="268" t="n">
        <v>1</v>
      </c>
      <c r="H163" s="268" t="n">
        <v>1</v>
      </c>
      <c r="I163" s="268" t="n">
        <v>1</v>
      </c>
      <c r="J163" s="268" t="n">
        <v>1</v>
      </c>
      <c r="K163" s="268" t="n">
        <v>1</v>
      </c>
      <c r="L163" s="268"/>
      <c r="M163" s="268" t="n">
        <v>1</v>
      </c>
      <c r="N163" s="268" t="n">
        <v>1</v>
      </c>
      <c r="O163" s="268" t="n">
        <v>1</v>
      </c>
      <c r="P163" s="261"/>
      <c r="Q163" s="261"/>
      <c r="R163" s="261"/>
      <c r="S163" s="261"/>
      <c r="T163" s="261"/>
      <c r="U163" s="261"/>
      <c r="V163" s="261"/>
      <c r="W163" s="261"/>
      <c r="X163" s="261"/>
      <c r="Y163" s="261"/>
    </row>
    <row r="164" customFormat="false" ht="13.5" hidden="false" customHeight="true" outlineLevel="0" collapsed="false">
      <c r="A164" s="267" t="s">
        <v>642</v>
      </c>
      <c r="B164" s="268"/>
      <c r="C164" s="268"/>
      <c r="D164" s="268"/>
      <c r="E164" s="268"/>
      <c r="F164" s="268"/>
      <c r="G164" s="268"/>
      <c r="H164" s="268"/>
      <c r="I164" s="268"/>
      <c r="J164" s="268"/>
      <c r="K164" s="268"/>
      <c r="L164" s="268"/>
      <c r="M164" s="268"/>
      <c r="N164" s="268"/>
      <c r="O164" s="268"/>
      <c r="P164" s="261"/>
      <c r="Q164" s="261"/>
      <c r="R164" s="261"/>
      <c r="S164" s="261"/>
      <c r="T164" s="261"/>
      <c r="U164" s="261"/>
      <c r="V164" s="261"/>
      <c r="W164" s="261"/>
      <c r="X164" s="261"/>
      <c r="Y164" s="261"/>
    </row>
    <row r="165" customFormat="false" ht="13.5" hidden="false" customHeight="true" outlineLevel="0" collapsed="false">
      <c r="A165" s="267" t="s">
        <v>643</v>
      </c>
      <c r="B165" s="268"/>
      <c r="C165" s="268"/>
      <c r="D165" s="268"/>
      <c r="E165" s="268"/>
      <c r="F165" s="268"/>
      <c r="G165" s="268"/>
      <c r="H165" s="268"/>
      <c r="I165" s="268"/>
      <c r="J165" s="268"/>
      <c r="K165" s="268"/>
      <c r="L165" s="268"/>
      <c r="M165" s="268"/>
      <c r="N165" s="268"/>
      <c r="O165" s="268"/>
      <c r="P165" s="261"/>
      <c r="Q165" s="261"/>
      <c r="R165" s="261"/>
      <c r="S165" s="261"/>
      <c r="T165" s="261"/>
      <c r="U165" s="261"/>
      <c r="V165" s="261"/>
      <c r="W165" s="261"/>
      <c r="X165" s="261"/>
      <c r="Y165" s="261"/>
    </row>
    <row r="166" customFormat="false" ht="13.5" hidden="false" customHeight="true" outlineLevel="0" collapsed="false">
      <c r="A166" s="267" t="s">
        <v>644</v>
      </c>
      <c r="B166" s="268"/>
      <c r="C166" s="268"/>
      <c r="D166" s="268"/>
      <c r="E166" s="268"/>
      <c r="F166" s="268"/>
      <c r="G166" s="268"/>
      <c r="H166" s="268"/>
      <c r="I166" s="268"/>
      <c r="J166" s="268"/>
      <c r="K166" s="268"/>
      <c r="L166" s="268"/>
      <c r="M166" s="268"/>
      <c r="N166" s="268"/>
      <c r="O166" s="268"/>
      <c r="P166" s="261"/>
      <c r="Q166" s="261"/>
      <c r="R166" s="261"/>
      <c r="S166" s="261"/>
      <c r="T166" s="261"/>
      <c r="U166" s="261"/>
      <c r="V166" s="261"/>
      <c r="W166" s="261"/>
      <c r="X166" s="261"/>
      <c r="Y166" s="261"/>
    </row>
    <row r="167" customFormat="false" ht="13.5" hidden="false" customHeight="true" outlineLevel="0" collapsed="false">
      <c r="A167" s="267" t="s">
        <v>645</v>
      </c>
      <c r="B167" s="268"/>
      <c r="C167" s="268"/>
      <c r="D167" s="268"/>
      <c r="E167" s="268"/>
      <c r="F167" s="268"/>
      <c r="G167" s="268"/>
      <c r="H167" s="268"/>
      <c r="I167" s="268"/>
      <c r="J167" s="268"/>
      <c r="K167" s="268"/>
      <c r="L167" s="268"/>
      <c r="M167" s="268"/>
      <c r="N167" s="268"/>
      <c r="O167" s="268"/>
      <c r="P167" s="261"/>
      <c r="Q167" s="261"/>
      <c r="R167" s="261"/>
      <c r="S167" s="261"/>
      <c r="T167" s="261"/>
      <c r="U167" s="261"/>
      <c r="V167" s="261"/>
      <c r="W167" s="261"/>
      <c r="X167" s="261"/>
      <c r="Y167" s="261"/>
    </row>
    <row r="168" customFormat="false" ht="13.5" hidden="false" customHeight="true" outlineLevel="0" collapsed="false">
      <c r="A168" s="267" t="s">
        <v>646</v>
      </c>
      <c r="B168" s="268" t="n">
        <v>12.3692609613415</v>
      </c>
      <c r="C168" s="268" t="n">
        <v>11.7386124865591</v>
      </c>
      <c r="D168" s="268" t="n">
        <v>12.1114368159066</v>
      </c>
      <c r="E168" s="268" t="n">
        <v>12.5867562314388</v>
      </c>
      <c r="F168" s="268" t="n">
        <v>14.0356300499232</v>
      </c>
      <c r="G168" s="268" t="n">
        <v>18.8184751452893</v>
      </c>
      <c r="H168" s="268" t="n">
        <v>19.923827563342</v>
      </c>
      <c r="I168" s="268" t="n">
        <v>18.4990348873528</v>
      </c>
      <c r="J168" s="268" t="n">
        <v>16.8020517223502</v>
      </c>
      <c r="K168" s="268" t="n">
        <v>17.5734688664875</v>
      </c>
      <c r="L168" s="268"/>
      <c r="M168" s="268" t="n">
        <v>17.3218352091831</v>
      </c>
      <c r="N168" s="268" t="n">
        <v>17.6804661418331</v>
      </c>
      <c r="O168" s="268" t="n">
        <v>18.8971896198157</v>
      </c>
      <c r="P168" s="261"/>
      <c r="Q168" s="261"/>
      <c r="R168" s="261"/>
      <c r="S168" s="261"/>
      <c r="T168" s="261"/>
      <c r="U168" s="261"/>
      <c r="V168" s="261"/>
      <c r="W168" s="261"/>
      <c r="X168" s="261"/>
      <c r="Y168" s="261"/>
    </row>
    <row r="169" customFormat="false" ht="13.5" hidden="false" customHeight="true" outlineLevel="0" collapsed="false">
      <c r="A169" s="267" t="s">
        <v>647</v>
      </c>
      <c r="B169" s="268" t="n">
        <v>0.7543</v>
      </c>
      <c r="C169" s="268" t="n">
        <v>0.7184</v>
      </c>
      <c r="D169" s="268" t="n">
        <v>0.7783</v>
      </c>
      <c r="E169" s="268" t="n">
        <v>0.7529</v>
      </c>
      <c r="F169" s="268" t="n">
        <v>0.7527</v>
      </c>
      <c r="G169" s="268" t="n">
        <v>0.9013</v>
      </c>
      <c r="H169" s="268" t="n">
        <v>0.9034</v>
      </c>
      <c r="I169" s="268" t="n">
        <v>0.8852</v>
      </c>
      <c r="J169" s="268" t="n">
        <v>0.8468</v>
      </c>
      <c r="K169" s="268" t="n">
        <v>0.8933</v>
      </c>
      <c r="L169" s="268"/>
      <c r="M169" s="268" t="n">
        <v>0.8755</v>
      </c>
      <c r="N169" s="268" t="n">
        <v>0.845494138890436</v>
      </c>
      <c r="O169" s="268" t="n">
        <v>0.949623753156941</v>
      </c>
      <c r="P169" s="261"/>
      <c r="Q169" s="261"/>
      <c r="R169" s="261"/>
      <c r="S169" s="261"/>
      <c r="T169" s="261"/>
      <c r="U169" s="261"/>
      <c r="V169" s="261"/>
      <c r="W169" s="261"/>
      <c r="X169" s="261"/>
      <c r="Y169" s="261"/>
    </row>
    <row r="170" customFormat="false" ht="13.5" hidden="false" customHeight="true" outlineLevel="0" collapsed="false">
      <c r="A170" s="267" t="s">
        <v>648</v>
      </c>
      <c r="B170" s="268" t="n">
        <v>1357.06416666667</v>
      </c>
      <c r="C170" s="268" t="n">
        <v>1265.51583333333</v>
      </c>
      <c r="D170" s="268" t="n">
        <v>1357.58</v>
      </c>
      <c r="E170" s="268" t="n">
        <v>1523.9275</v>
      </c>
      <c r="F170" s="268" t="n">
        <v>1817.93870833333</v>
      </c>
      <c r="G170" s="268" t="n">
        <v>1970.30916666667</v>
      </c>
      <c r="H170" s="268" t="n">
        <v>2140.29086406116</v>
      </c>
      <c r="I170" s="268" t="n">
        <v>2439.77720111244</v>
      </c>
      <c r="J170" s="268" t="n">
        <v>2472.48405114235</v>
      </c>
      <c r="K170" s="268" t="n">
        <v>2663.54139820163</v>
      </c>
      <c r="L170" s="268"/>
      <c r="M170" s="268" t="n">
        <v>2813.2898353264</v>
      </c>
      <c r="N170" s="268" t="n">
        <v>2849.2886145414</v>
      </c>
      <c r="O170" s="268"/>
      <c r="P170" s="261"/>
      <c r="Q170" s="261"/>
      <c r="R170" s="261"/>
      <c r="S170" s="261"/>
      <c r="T170" s="261"/>
      <c r="U170" s="261"/>
      <c r="V170" s="261"/>
      <c r="W170" s="261"/>
      <c r="X170" s="261"/>
      <c r="Y170" s="261"/>
    </row>
    <row r="171" customFormat="false" ht="13.5" hidden="false" customHeight="true" outlineLevel="0" collapsed="false">
      <c r="A171" s="267" t="s">
        <v>649</v>
      </c>
      <c r="B171" s="268" t="n">
        <v>0.754308990105979</v>
      </c>
      <c r="C171" s="268" t="n">
        <v>0.718413898653322</v>
      </c>
      <c r="D171" s="268" t="n">
        <v>0.778338120416812</v>
      </c>
      <c r="E171" s="268" t="n">
        <v>0.752945122702002</v>
      </c>
      <c r="F171" s="268" t="n">
        <v>0.752728196932591</v>
      </c>
      <c r="G171" s="268" t="n">
        <v>0.901296423367096</v>
      </c>
      <c r="H171" s="268" t="n">
        <v>0.903421436257288</v>
      </c>
      <c r="I171" s="268" t="n">
        <v>0.88520550826938</v>
      </c>
      <c r="J171" s="268" t="n">
        <v>0.846772667108096</v>
      </c>
      <c r="K171" s="268" t="n">
        <v>0.893215581479226</v>
      </c>
      <c r="L171" s="268"/>
      <c r="M171" s="268" t="n">
        <v>0.877475207233012</v>
      </c>
      <c r="N171" s="268" t="n">
        <v>0.845376564367945</v>
      </c>
      <c r="O171" s="268" t="n">
        <v>0.950915533962108</v>
      </c>
      <c r="P171" s="261"/>
      <c r="Q171" s="261"/>
      <c r="R171" s="261"/>
      <c r="S171" s="261"/>
      <c r="T171" s="261"/>
      <c r="U171" s="261"/>
      <c r="V171" s="261"/>
      <c r="W171" s="261"/>
      <c r="X171" s="261"/>
      <c r="Y171" s="261"/>
    </row>
    <row r="172" customFormat="false" ht="13.5" hidden="false" customHeight="true" outlineLevel="0" collapsed="false">
      <c r="A172" s="267" t="s">
        <v>375</v>
      </c>
      <c r="B172" s="268" t="n">
        <v>8.41715833333333</v>
      </c>
      <c r="C172" s="268" t="n">
        <v>8.089875</v>
      </c>
      <c r="D172" s="268" t="n">
        <v>8.62844458333333</v>
      </c>
      <c r="E172" s="268" t="n">
        <v>8.4055039167443</v>
      </c>
      <c r="F172" s="268" t="n">
        <v>8.40633668826152</v>
      </c>
      <c r="G172" s="268" t="n">
        <v>9.76434827950111</v>
      </c>
      <c r="H172" s="268" t="n">
        <v>9.8074760315025</v>
      </c>
      <c r="I172" s="268" t="n">
        <v>9.6919978888289</v>
      </c>
      <c r="J172" s="268" t="n">
        <v>9.38610242091972</v>
      </c>
      <c r="K172" s="268" t="n">
        <v>9.61707609950744</v>
      </c>
      <c r="L172" s="268"/>
      <c r="M172" s="268" t="n">
        <v>9.49684732221969</v>
      </c>
      <c r="N172" s="268" t="n">
        <v>8.98848402414138</v>
      </c>
      <c r="O172" s="268" t="n">
        <v>10.1606602430359</v>
      </c>
      <c r="P172" s="261"/>
      <c r="Q172" s="261"/>
      <c r="R172" s="261"/>
      <c r="S172" s="261"/>
      <c r="T172" s="261"/>
      <c r="U172" s="261"/>
      <c r="V172" s="261"/>
      <c r="W172" s="261"/>
      <c r="X172" s="261"/>
      <c r="Y172" s="261"/>
    </row>
    <row r="173" customFormat="false" ht="13.5" hidden="false" customHeight="true" outlineLevel="0" collapsed="false">
      <c r="A173" s="267" t="s">
        <v>379</v>
      </c>
      <c r="B173" s="268" t="n">
        <v>33.9600988006908</v>
      </c>
      <c r="C173" s="268" t="n">
        <v>29.0675999319775</v>
      </c>
      <c r="D173" s="268" t="n">
        <v>28.3729844798921</v>
      </c>
      <c r="E173" s="268" t="n">
        <v>30.1041110929498</v>
      </c>
      <c r="F173" s="268" t="n">
        <v>31.3526877009443</v>
      </c>
      <c r="G173" s="268" t="n">
        <v>39.9824741465406</v>
      </c>
      <c r="H173" s="268" t="n">
        <v>63.0562327310371</v>
      </c>
      <c r="I173" s="268" t="n">
        <v>63.584322913399</v>
      </c>
      <c r="J173" s="268" t="n">
        <v>60.3262076432022</v>
      </c>
      <c r="K173" s="268" t="n">
        <v>62.5483333333333</v>
      </c>
      <c r="L173" s="268"/>
      <c r="M173" s="268" t="n">
        <v>69.465</v>
      </c>
      <c r="N173" s="268" t="n">
        <v>65.465</v>
      </c>
      <c r="O173" s="268" t="n">
        <v>63.8508333333333</v>
      </c>
      <c r="P173" s="261"/>
      <c r="Q173" s="261"/>
      <c r="R173" s="261"/>
      <c r="S173" s="261"/>
      <c r="T173" s="261"/>
      <c r="U173" s="261"/>
      <c r="V173" s="261"/>
      <c r="W173" s="261"/>
      <c r="X173" s="261"/>
      <c r="Y173" s="261"/>
    </row>
    <row r="174" customFormat="false" ht="13.5" hidden="false" customHeight="true" outlineLevel="0" collapsed="false">
      <c r="A174" s="267" t="s">
        <v>650</v>
      </c>
      <c r="B174" s="268" t="n">
        <v>5.63488333333333</v>
      </c>
      <c r="C174" s="268" t="n">
        <v>5.44410833333333</v>
      </c>
      <c r="D174" s="268" t="n">
        <v>640.653416666667</v>
      </c>
      <c r="E174" s="268" t="n">
        <v>933.570456356879</v>
      </c>
      <c r="F174" s="268" t="n">
        <v>984.345747560046</v>
      </c>
      <c r="G174" s="268" t="n">
        <v>1162.61532862554</v>
      </c>
      <c r="H174" s="268" t="n">
        <v>1234.86951666667</v>
      </c>
      <c r="I174" s="268" t="n">
        <v>1360.35870704085</v>
      </c>
      <c r="J174" s="268" t="n">
        <v>1429.80797520107</v>
      </c>
      <c r="K174" s="268" t="n">
        <v>1518.25511666667</v>
      </c>
      <c r="L174" s="268"/>
      <c r="M174" s="268" t="n">
        <v>1381.61916666667</v>
      </c>
      <c r="N174" s="268"/>
      <c r="O174" s="268"/>
      <c r="P174" s="261"/>
      <c r="Q174" s="261"/>
      <c r="R174" s="261"/>
      <c r="S174" s="261"/>
      <c r="T174" s="261"/>
      <c r="U174" s="261"/>
      <c r="V174" s="261"/>
      <c r="W174" s="261"/>
      <c r="X174" s="261"/>
      <c r="Y174" s="261"/>
    </row>
    <row r="175" customFormat="false" ht="13.5" hidden="false" customHeight="true" outlineLevel="0" collapsed="false">
      <c r="A175" s="267" t="s">
        <v>651</v>
      </c>
      <c r="B175" s="268" t="n">
        <v>7.33025</v>
      </c>
      <c r="C175" s="268" t="n">
        <v>7.300025</v>
      </c>
      <c r="D175" s="268" t="n">
        <v>8.19377083333333</v>
      </c>
      <c r="E175" s="268" t="n">
        <v>9.750075</v>
      </c>
      <c r="F175" s="268" t="n">
        <v>10.8428875</v>
      </c>
      <c r="G175" s="268" t="n">
        <v>12.8819208333333</v>
      </c>
      <c r="H175" s="268" t="n">
        <v>14.7087666666667</v>
      </c>
      <c r="I175" s="268" t="n">
        <v>13.3129</v>
      </c>
      <c r="J175" s="268" t="n">
        <v>13.2339416666667</v>
      </c>
      <c r="K175" s="268" t="n">
        <v>14.4486904166667</v>
      </c>
      <c r="L175" s="268"/>
      <c r="M175" s="268" t="n">
        <v>16.4632666666667</v>
      </c>
      <c r="N175" s="268" t="n">
        <v>14.778675</v>
      </c>
      <c r="O175" s="268" t="n">
        <v>16.3558583333333</v>
      </c>
      <c r="P175" s="261"/>
      <c r="Q175" s="261"/>
      <c r="R175" s="261"/>
      <c r="S175" s="261"/>
      <c r="T175" s="261"/>
      <c r="U175" s="261"/>
      <c r="V175" s="261"/>
      <c r="W175" s="261"/>
      <c r="X175" s="261"/>
      <c r="Y175" s="261"/>
    </row>
    <row r="176" customFormat="false" ht="13.5" hidden="false" customHeight="true" outlineLevel="0" collapsed="false">
      <c r="A176" s="267" t="s">
        <v>652</v>
      </c>
      <c r="B176" s="268" t="n">
        <v>1.09015948638677</v>
      </c>
      <c r="C176" s="268" t="n">
        <v>0.969463201496735</v>
      </c>
      <c r="D176" s="268" t="n">
        <v>0.965801030658708</v>
      </c>
      <c r="E176" s="268" t="n">
        <v>1.03584309652054</v>
      </c>
      <c r="F176" s="268" t="n">
        <v>1.10936329281692</v>
      </c>
      <c r="G176" s="268" t="n">
        <v>1.33109026245502</v>
      </c>
      <c r="H176" s="268" t="n">
        <v>1.34521397601947</v>
      </c>
      <c r="I176" s="268" t="n">
        <v>1.30475807671592</v>
      </c>
      <c r="J176" s="268" t="n">
        <v>1.33841214646451</v>
      </c>
      <c r="K176" s="268" t="n">
        <v>1.43850654421382</v>
      </c>
      <c r="L176" s="268"/>
      <c r="M176" s="268" t="n">
        <v>1.45308511847016</v>
      </c>
      <c r="N176" s="268" t="n">
        <v>1.33122425957081</v>
      </c>
      <c r="O176" s="268" t="n">
        <v>1.44166445896522</v>
      </c>
      <c r="P176" s="261"/>
      <c r="Q176" s="261"/>
      <c r="R176" s="261"/>
      <c r="S176" s="261"/>
      <c r="T176" s="261"/>
      <c r="U176" s="261"/>
      <c r="V176" s="261"/>
      <c r="W176" s="261"/>
      <c r="X176" s="261"/>
      <c r="Y176" s="261"/>
    </row>
    <row r="177" customFormat="false" ht="13.5" hidden="false" customHeight="true" outlineLevel="0" collapsed="false">
      <c r="A177" s="267" t="s">
        <v>653</v>
      </c>
      <c r="B177" s="268" t="n">
        <v>73.2623590158046</v>
      </c>
      <c r="C177" s="268" t="n">
        <v>74.02</v>
      </c>
      <c r="D177" s="268" t="n">
        <v>85.2257559923835</v>
      </c>
      <c r="E177" s="268" t="n">
        <v>93.0843938075485</v>
      </c>
      <c r="F177" s="268" t="n">
        <v>97.5548421567946</v>
      </c>
      <c r="G177" s="268" t="n">
        <v>102.405134331356</v>
      </c>
      <c r="H177" s="268" t="n">
        <v>107.383815174654</v>
      </c>
      <c r="I177" s="268" t="n">
        <v>104.511885242863</v>
      </c>
      <c r="J177" s="268" t="n">
        <v>108.930134109273</v>
      </c>
      <c r="K177" s="268" t="n">
        <v>112.609482758621</v>
      </c>
      <c r="L177" s="268"/>
      <c r="M177" s="268" t="n">
        <v>118.345187275986</v>
      </c>
      <c r="N177" s="268" t="n">
        <v>118.134081604947</v>
      </c>
      <c r="O177" s="268" t="n">
        <v>125.199457792609</v>
      </c>
      <c r="P177" s="261"/>
      <c r="Q177" s="261"/>
      <c r="R177" s="261"/>
      <c r="S177" s="261"/>
      <c r="T177" s="261"/>
      <c r="U177" s="261"/>
      <c r="V177" s="261"/>
      <c r="W177" s="261"/>
      <c r="X177" s="261"/>
      <c r="Y177" s="261"/>
    </row>
    <row r="178" customFormat="false" ht="13.5" hidden="false" customHeight="true" outlineLevel="0" collapsed="false">
      <c r="A178" s="267" t="s">
        <v>654</v>
      </c>
      <c r="B178" s="268" t="n">
        <v>0.754308990105979</v>
      </c>
      <c r="C178" s="268" t="n">
        <v>0.718413898653322</v>
      </c>
      <c r="D178" s="268" t="n">
        <v>0.778338120416812</v>
      </c>
      <c r="E178" s="268" t="n">
        <v>0.752945122702002</v>
      </c>
      <c r="F178" s="268" t="n">
        <v>0.752728196932591</v>
      </c>
      <c r="G178" s="268" t="n">
        <v>0.901296423367096</v>
      </c>
      <c r="H178" s="268" t="n">
        <v>0.903421436257288</v>
      </c>
      <c r="I178" s="268" t="n">
        <v>0.88520550826938</v>
      </c>
      <c r="J178" s="268" t="n">
        <v>0.846772667108096</v>
      </c>
      <c r="K178" s="268" t="n">
        <v>0.893276257067393</v>
      </c>
      <c r="L178" s="268"/>
      <c r="M178" s="268" t="n">
        <v>0.875506396987983</v>
      </c>
      <c r="N178" s="268" t="n">
        <v>0.845494138890436</v>
      </c>
      <c r="O178" s="268" t="n">
        <v>0.949623753156941</v>
      </c>
      <c r="P178" s="261"/>
      <c r="Q178" s="261"/>
      <c r="R178" s="261"/>
      <c r="S178" s="261"/>
      <c r="T178" s="261"/>
      <c r="U178" s="261"/>
      <c r="V178" s="261"/>
      <c r="W178" s="261"/>
      <c r="X178" s="261"/>
      <c r="Y178" s="261"/>
    </row>
    <row r="179" customFormat="false" ht="13.5" hidden="false" customHeight="true" outlineLevel="0" collapsed="false">
      <c r="A179" s="267" t="s">
        <v>655</v>
      </c>
      <c r="B179" s="268" t="n">
        <v>90.0129741146296</v>
      </c>
      <c r="C179" s="268" t="n">
        <v>85.7295518299287</v>
      </c>
      <c r="D179" s="268" t="n">
        <v>92.8804110841429</v>
      </c>
      <c r="E179" s="268" t="n">
        <v>89.8502214987385</v>
      </c>
      <c r="F179" s="268" t="n">
        <v>89.8243353779009</v>
      </c>
      <c r="G179" s="268" t="n">
        <v>107.553234404315</v>
      </c>
      <c r="H179" s="268" t="n">
        <v>107.806815805024</v>
      </c>
      <c r="I179" s="268" t="n">
        <v>105.633078151149</v>
      </c>
      <c r="J179" s="268" t="n">
        <v>101.046821879543</v>
      </c>
      <c r="K179" s="268" t="n">
        <v>106.588933804405</v>
      </c>
      <c r="L179" s="268"/>
      <c r="M179" s="268" t="n">
        <v>104.710608186968</v>
      </c>
      <c r="N179" s="268" t="n">
        <v>100.880222566186</v>
      </c>
      <c r="O179" s="268" t="n">
        <v>113.474367224106</v>
      </c>
      <c r="P179" s="261"/>
      <c r="Q179" s="261"/>
      <c r="R179" s="261"/>
      <c r="S179" s="261"/>
      <c r="T179" s="261"/>
      <c r="U179" s="261"/>
      <c r="V179" s="261"/>
      <c r="W179" s="261"/>
      <c r="X179" s="261"/>
      <c r="Y179" s="261"/>
    </row>
    <row r="180" customFormat="false" ht="13.5" hidden="false" customHeight="true" outlineLevel="0" collapsed="false">
      <c r="A180" s="267" t="s">
        <v>656</v>
      </c>
      <c r="B180" s="268" t="n">
        <v>1.38783382768108</v>
      </c>
      <c r="C180" s="268" t="n">
        <v>1.26581069673447</v>
      </c>
      <c r="D180" s="268" t="n">
        <v>1.23428365501329</v>
      </c>
      <c r="E180" s="268" t="n">
        <v>1.21940797394829</v>
      </c>
      <c r="F180" s="268" t="n">
        <v>1.20543333333333</v>
      </c>
      <c r="G180" s="268" t="n">
        <v>1.433975</v>
      </c>
      <c r="H180" s="268" t="n">
        <v>1.436525</v>
      </c>
      <c r="I180" s="268" t="n">
        <v>1.40740833333333</v>
      </c>
      <c r="J180" s="268" t="n">
        <v>1.44525833333333</v>
      </c>
      <c r="K180" s="268" t="n">
        <v>1.517875</v>
      </c>
      <c r="L180" s="268"/>
      <c r="M180" s="268" t="n">
        <v>1.54205833333333</v>
      </c>
      <c r="N180" s="268" t="n">
        <v>1.4138</v>
      </c>
      <c r="O180" s="268" t="n">
        <v>1.57718333333333</v>
      </c>
      <c r="P180" s="261"/>
      <c r="Q180" s="261"/>
      <c r="R180" s="261"/>
      <c r="S180" s="261"/>
      <c r="T180" s="261"/>
      <c r="U180" s="261"/>
      <c r="V180" s="261"/>
      <c r="W180" s="261"/>
      <c r="X180" s="261"/>
      <c r="Y180" s="261"/>
    </row>
    <row r="181" customFormat="false" ht="13.5" hidden="false" customHeight="true" outlineLevel="0" collapsed="false">
      <c r="A181" s="267" t="s">
        <v>385</v>
      </c>
      <c r="B181" s="268" t="n">
        <v>21.3564486834358</v>
      </c>
      <c r="C181" s="268" t="n">
        <v>22.4242706163594</v>
      </c>
      <c r="D181" s="268" t="n">
        <v>23.5466635310839</v>
      </c>
      <c r="E181" s="268" t="n">
        <v>24.7227641666667</v>
      </c>
      <c r="F181" s="268" t="n">
        <v>25.9589003667435</v>
      </c>
      <c r="G181" s="268" t="n">
        <v>27.2568449404762</v>
      </c>
      <c r="H181" s="268" t="n">
        <v>28.6209624101587</v>
      </c>
      <c r="I181" s="268" t="n">
        <v>30.0509413442878</v>
      </c>
      <c r="J181" s="268" t="n">
        <v>31.5532123338754</v>
      </c>
      <c r="K181" s="268" t="n">
        <v>33.121745265284</v>
      </c>
      <c r="L181" s="268"/>
      <c r="M181" s="268" t="n">
        <v>34.3421221197024</v>
      </c>
      <c r="N181" s="268" t="n">
        <v>35.1710166666667</v>
      </c>
      <c r="O181" s="268" t="n">
        <v>35.874421141967</v>
      </c>
      <c r="P181" s="261"/>
      <c r="Q181" s="261"/>
      <c r="R181" s="261"/>
      <c r="S181" s="261"/>
      <c r="T181" s="261"/>
      <c r="U181" s="261"/>
      <c r="V181" s="261"/>
      <c r="W181" s="261"/>
      <c r="X181" s="261"/>
      <c r="Y181" s="261"/>
    </row>
    <row r="182" customFormat="false" ht="13.5" hidden="false" customHeight="true" outlineLevel="0" collapsed="false">
      <c r="A182" s="267" t="s">
        <v>657</v>
      </c>
      <c r="B182" s="268" t="n">
        <v>494.794262222947</v>
      </c>
      <c r="C182" s="268" t="n">
        <v>471.248625718937</v>
      </c>
      <c r="D182" s="268" t="n">
        <v>510.556338454251</v>
      </c>
      <c r="E182" s="268" t="n">
        <v>493.899623852237</v>
      </c>
      <c r="F182" s="268" t="n">
        <v>493.757329875312</v>
      </c>
      <c r="G182" s="268" t="n">
        <v>591.21169798261</v>
      </c>
      <c r="H182" s="268" t="n">
        <v>592.605615063022</v>
      </c>
      <c r="I182" s="268" t="n">
        <v>580.656749587858</v>
      </c>
      <c r="J182" s="268" t="n">
        <v>555.446458398226</v>
      </c>
      <c r="K182" s="268" t="n">
        <v>585.911013180369</v>
      </c>
      <c r="L182" s="268"/>
      <c r="M182" s="268" t="n">
        <v>575.586004510945</v>
      </c>
      <c r="N182" s="268" t="n">
        <v>554.530675033104</v>
      </c>
      <c r="O182" s="268" t="n">
        <v>623.759700911182</v>
      </c>
      <c r="P182" s="261"/>
      <c r="Q182" s="261"/>
      <c r="R182" s="261"/>
      <c r="S182" s="261"/>
      <c r="T182" s="261"/>
      <c r="U182" s="261"/>
      <c r="V182" s="261"/>
      <c r="W182" s="261"/>
      <c r="X182" s="261"/>
      <c r="Y182" s="261"/>
    </row>
    <row r="183" customFormat="false" ht="13.5" hidden="false" customHeight="true" outlineLevel="0" collapsed="false">
      <c r="A183" s="267" t="s">
        <v>396</v>
      </c>
      <c r="B183" s="268" t="n">
        <v>150.2975</v>
      </c>
      <c r="C183" s="268" t="n">
        <v>153.8625</v>
      </c>
      <c r="D183" s="268" t="n">
        <v>157.5</v>
      </c>
      <c r="E183" s="268" t="n">
        <v>157.311666666667</v>
      </c>
      <c r="F183" s="268" t="n">
        <v>158.552641666667</v>
      </c>
      <c r="G183" s="268" t="n">
        <v>192.440333333333</v>
      </c>
      <c r="H183" s="268" t="n">
        <v>253.492</v>
      </c>
      <c r="I183" s="268" t="n">
        <v>305.790109160005</v>
      </c>
      <c r="J183" s="268" t="n">
        <v>306.083688245234</v>
      </c>
      <c r="K183" s="268" t="n">
        <v>306.920951495223</v>
      </c>
      <c r="L183" s="268"/>
      <c r="M183" s="268" t="n">
        <v>358.810797258297</v>
      </c>
      <c r="N183" s="268" t="n">
        <v>401.152029220779</v>
      </c>
      <c r="O183" s="268" t="n">
        <v>425.979158066857</v>
      </c>
      <c r="P183" s="261"/>
      <c r="Q183" s="261"/>
      <c r="R183" s="261"/>
      <c r="S183" s="261"/>
      <c r="T183" s="261"/>
      <c r="U183" s="261"/>
      <c r="V183" s="261"/>
      <c r="W183" s="261"/>
      <c r="X183" s="261"/>
      <c r="Y183" s="261"/>
    </row>
    <row r="184" customFormat="false" ht="13.5" hidden="false" customHeight="true" outlineLevel="0" collapsed="false">
      <c r="A184" s="267" t="s">
        <v>658</v>
      </c>
      <c r="B184" s="268"/>
      <c r="C184" s="268"/>
      <c r="D184" s="268"/>
      <c r="E184" s="268"/>
      <c r="F184" s="268"/>
      <c r="G184" s="268"/>
      <c r="H184" s="268"/>
      <c r="I184" s="268"/>
      <c r="J184" s="268"/>
      <c r="K184" s="268"/>
      <c r="L184" s="268"/>
      <c r="M184" s="268"/>
      <c r="N184" s="268"/>
      <c r="O184" s="268"/>
      <c r="P184" s="261"/>
      <c r="Q184" s="261"/>
      <c r="R184" s="261"/>
      <c r="S184" s="261"/>
      <c r="T184" s="261"/>
      <c r="U184" s="261"/>
      <c r="V184" s="261"/>
      <c r="W184" s="261"/>
      <c r="X184" s="261"/>
      <c r="Y184" s="261"/>
    </row>
    <row r="185" customFormat="false" ht="13.5" hidden="false" customHeight="true" outlineLevel="0" collapsed="false">
      <c r="A185" s="267" t="s">
        <v>659</v>
      </c>
      <c r="B185" s="268" t="n">
        <v>46.4853916666667</v>
      </c>
      <c r="C185" s="268" t="n">
        <v>44.230825</v>
      </c>
      <c r="D185" s="268" t="n">
        <v>47.89025</v>
      </c>
      <c r="E185" s="268" t="n">
        <v>46.3953416666667</v>
      </c>
      <c r="F185" s="268" t="n">
        <v>46.4371308333333</v>
      </c>
      <c r="G185" s="268" t="n">
        <v>55.537075</v>
      </c>
      <c r="H185" s="268" t="n">
        <v>55.731725</v>
      </c>
      <c r="I185" s="268" t="n">
        <v>54.6654583333333</v>
      </c>
      <c r="J185" s="268" t="n">
        <v>52.1071083333333</v>
      </c>
      <c r="K185" s="268" t="n">
        <v>54.9472</v>
      </c>
      <c r="L185" s="268"/>
      <c r="M185" s="268" t="n">
        <v>54.144325</v>
      </c>
      <c r="N185" s="268" t="n">
        <v>52.1021583333333</v>
      </c>
      <c r="O185" s="268" t="n">
        <v>58.5743916666667</v>
      </c>
      <c r="P185" s="261"/>
      <c r="Q185" s="261"/>
      <c r="R185" s="261"/>
      <c r="S185" s="261"/>
      <c r="T185" s="261"/>
      <c r="U185" s="261"/>
      <c r="V185" s="261"/>
      <c r="W185" s="261"/>
      <c r="X185" s="261"/>
      <c r="Y185" s="261"/>
    </row>
    <row r="186" customFormat="false" ht="13.5" hidden="false" customHeight="true" outlineLevel="0" collapsed="false">
      <c r="A186" s="267" t="s">
        <v>660</v>
      </c>
      <c r="B186" s="268" t="n">
        <v>1</v>
      </c>
      <c r="C186" s="268" t="n">
        <v>1</v>
      </c>
      <c r="D186" s="268" t="n">
        <v>1</v>
      </c>
      <c r="E186" s="268" t="n">
        <v>1</v>
      </c>
      <c r="F186" s="268" t="n">
        <v>1</v>
      </c>
      <c r="G186" s="268" t="n">
        <v>1</v>
      </c>
      <c r="H186" s="268" t="n">
        <v>1</v>
      </c>
      <c r="I186" s="268" t="n">
        <v>1</v>
      </c>
      <c r="J186" s="268" t="n">
        <v>1</v>
      </c>
      <c r="K186" s="268" t="n">
        <v>1</v>
      </c>
      <c r="L186" s="268"/>
      <c r="M186" s="268" t="n">
        <v>1</v>
      </c>
      <c r="N186" s="268" t="n">
        <v>1</v>
      </c>
      <c r="O186" s="268" t="n">
        <v>1</v>
      </c>
      <c r="P186" s="261"/>
      <c r="Q186" s="261"/>
      <c r="R186" s="261"/>
      <c r="S186" s="261"/>
      <c r="T186" s="261"/>
      <c r="U186" s="261"/>
      <c r="V186" s="261"/>
      <c r="W186" s="261"/>
      <c r="X186" s="261"/>
      <c r="Y186" s="261"/>
    </row>
    <row r="187" customFormat="false" ht="13.5" hidden="false" customHeight="true" outlineLevel="0" collapsed="false">
      <c r="A187" s="267" t="s">
        <v>661</v>
      </c>
      <c r="B187" s="268" t="n">
        <v>6.04416666666667</v>
      </c>
      <c r="C187" s="268" t="n">
        <v>5.60460730676329</v>
      </c>
      <c r="D187" s="268" t="n">
        <v>5.8175</v>
      </c>
      <c r="E187" s="268" t="n">
        <v>5.875</v>
      </c>
      <c r="F187" s="268" t="n">
        <v>6.30166666666667</v>
      </c>
      <c r="G187" s="268" t="n">
        <v>8.06416666666667</v>
      </c>
      <c r="H187" s="268" t="n">
        <v>8.4</v>
      </c>
      <c r="I187" s="268" t="n">
        <v>8.27166666666667</v>
      </c>
      <c r="J187" s="268" t="n">
        <v>8.1325</v>
      </c>
      <c r="K187" s="268" t="n">
        <v>8.8</v>
      </c>
      <c r="L187" s="268"/>
      <c r="M187" s="268" t="n">
        <v>9.41583333333333</v>
      </c>
      <c r="N187" s="268" t="n">
        <v>8.59</v>
      </c>
      <c r="O187" s="268" t="n">
        <v>9.61416666666667</v>
      </c>
      <c r="P187" s="261"/>
      <c r="Q187" s="261"/>
      <c r="R187" s="261"/>
      <c r="S187" s="261"/>
      <c r="T187" s="261"/>
      <c r="U187" s="261"/>
      <c r="V187" s="261"/>
      <c r="W187" s="261"/>
      <c r="X187" s="261"/>
      <c r="Y187" s="261"/>
    </row>
    <row r="188" customFormat="false" ht="13.5" hidden="false" customHeight="true" outlineLevel="0" collapsed="false">
      <c r="A188" s="267" t="s">
        <v>662</v>
      </c>
      <c r="B188" s="268"/>
      <c r="C188" s="268"/>
      <c r="D188" s="268"/>
      <c r="E188" s="268"/>
      <c r="F188" s="268"/>
      <c r="G188" s="268"/>
      <c r="H188" s="268"/>
      <c r="I188" s="268"/>
      <c r="J188" s="268"/>
      <c r="K188" s="268"/>
      <c r="L188" s="268"/>
      <c r="M188" s="268"/>
      <c r="N188" s="268"/>
      <c r="O188" s="268"/>
      <c r="P188" s="261"/>
      <c r="Q188" s="261"/>
      <c r="R188" s="261"/>
      <c r="S188" s="261"/>
      <c r="T188" s="261"/>
      <c r="U188" s="261"/>
      <c r="V188" s="261"/>
      <c r="W188" s="261"/>
      <c r="X188" s="261"/>
      <c r="Y188" s="261"/>
    </row>
    <row r="189" customFormat="false" ht="13.5" hidden="false" customHeight="true" outlineLevel="0" collapsed="false">
      <c r="A189" s="267" t="s">
        <v>663</v>
      </c>
      <c r="B189" s="268"/>
      <c r="C189" s="268"/>
      <c r="D189" s="268"/>
      <c r="E189" s="268"/>
      <c r="F189" s="268"/>
      <c r="G189" s="268"/>
      <c r="H189" s="268"/>
      <c r="I189" s="268"/>
      <c r="J189" s="268"/>
      <c r="K189" s="268"/>
      <c r="L189" s="268"/>
      <c r="M189" s="268"/>
      <c r="N189" s="268"/>
      <c r="O189" s="268"/>
      <c r="P189" s="261"/>
      <c r="Q189" s="261"/>
      <c r="R189" s="261"/>
      <c r="S189" s="261"/>
      <c r="T189" s="261"/>
      <c r="U189" s="261"/>
      <c r="V189" s="261"/>
      <c r="W189" s="261"/>
      <c r="X189" s="261"/>
      <c r="Y189" s="261"/>
    </row>
    <row r="190" customFormat="false" ht="13.5" hidden="false" customHeight="true" outlineLevel="0" collapsed="false">
      <c r="A190" s="267" t="s">
        <v>664</v>
      </c>
      <c r="B190" s="268" t="n">
        <v>0.3845</v>
      </c>
      <c r="C190" s="268" t="n">
        <v>0.3845</v>
      </c>
      <c r="D190" s="268" t="n">
        <v>0.3845</v>
      </c>
      <c r="E190" s="268" t="n">
        <v>0.3845</v>
      </c>
      <c r="F190" s="268" t="n">
        <v>0.3845</v>
      </c>
      <c r="G190" s="268" t="n">
        <v>0.3845</v>
      </c>
      <c r="H190" s="268" t="n">
        <v>0.3845</v>
      </c>
      <c r="I190" s="268" t="n">
        <v>0.3845</v>
      </c>
      <c r="J190" s="268" t="n">
        <v>0.3845</v>
      </c>
      <c r="K190" s="268" t="n">
        <v>0.3845</v>
      </c>
      <c r="L190" s="268"/>
      <c r="M190" s="268" t="n">
        <v>0.3845</v>
      </c>
      <c r="N190" s="268" t="n">
        <v>0.3845</v>
      </c>
      <c r="O190" s="268" t="n">
        <v>0.3845</v>
      </c>
      <c r="P190" s="261"/>
      <c r="Q190" s="261"/>
      <c r="R190" s="261"/>
      <c r="S190" s="261"/>
      <c r="T190" s="261"/>
      <c r="U190" s="261"/>
      <c r="V190" s="261"/>
      <c r="W190" s="261"/>
      <c r="X190" s="261"/>
      <c r="Y190" s="261"/>
    </row>
    <row r="191" customFormat="false" ht="13.5" hidden="false" customHeight="true" outlineLevel="0" collapsed="false">
      <c r="A191" s="267" t="s">
        <v>665</v>
      </c>
      <c r="B191" s="268"/>
      <c r="C191" s="268"/>
      <c r="D191" s="268"/>
      <c r="E191" s="268"/>
      <c r="F191" s="268"/>
      <c r="G191" s="268"/>
      <c r="H191" s="268"/>
      <c r="I191" s="268"/>
      <c r="J191" s="268"/>
      <c r="K191" s="268"/>
      <c r="L191" s="268"/>
      <c r="M191" s="268"/>
      <c r="N191" s="268"/>
      <c r="O191" s="268"/>
      <c r="P191" s="261"/>
      <c r="Q191" s="261"/>
      <c r="R191" s="261"/>
      <c r="S191" s="261"/>
      <c r="T191" s="261"/>
      <c r="U191" s="261"/>
      <c r="V191" s="261"/>
      <c r="W191" s="261"/>
      <c r="X191" s="261"/>
      <c r="Y191" s="261"/>
    </row>
    <row r="192" customFormat="false" ht="13.5" hidden="false" customHeight="true" outlineLevel="0" collapsed="false">
      <c r="A192" s="267" t="s">
        <v>666</v>
      </c>
      <c r="B192" s="268"/>
      <c r="C192" s="268"/>
      <c r="D192" s="268"/>
      <c r="E192" s="268"/>
      <c r="F192" s="268"/>
      <c r="G192" s="268"/>
      <c r="H192" s="268"/>
      <c r="I192" s="268"/>
      <c r="J192" s="268"/>
      <c r="K192" s="268"/>
      <c r="L192" s="268"/>
      <c r="M192" s="268"/>
      <c r="N192" s="268"/>
      <c r="O192" s="268"/>
      <c r="P192" s="261"/>
      <c r="Q192" s="261"/>
      <c r="R192" s="261"/>
      <c r="S192" s="261"/>
      <c r="T192" s="261"/>
      <c r="U192" s="261"/>
      <c r="V192" s="261"/>
      <c r="W192" s="261"/>
      <c r="X192" s="261"/>
      <c r="Y192" s="261"/>
    </row>
    <row r="193" customFormat="false" ht="13.5" hidden="false" customHeight="true" outlineLevel="0" collapsed="false">
      <c r="A193" s="267" t="s">
        <v>401</v>
      </c>
      <c r="B193" s="268" t="n">
        <v>85.1938163257576</v>
      </c>
      <c r="C193" s="268" t="n">
        <v>86.3433833333333</v>
      </c>
      <c r="D193" s="268" t="n">
        <v>93.3951972222222</v>
      </c>
      <c r="E193" s="268" t="n">
        <v>101.628899206349</v>
      </c>
      <c r="F193" s="268" t="n">
        <v>101.100088423521</v>
      </c>
      <c r="G193" s="268" t="n">
        <v>102.769271604675</v>
      </c>
      <c r="H193" s="268" t="n">
        <v>104.769117033301</v>
      </c>
      <c r="I193" s="268" t="n">
        <v>105.455162087938</v>
      </c>
      <c r="J193" s="268" t="n">
        <v>121.824068875756</v>
      </c>
      <c r="K193" s="268" t="n">
        <v>150.036253839864</v>
      </c>
      <c r="L193" s="268"/>
      <c r="M193" s="268" t="n">
        <v>161.838479684718</v>
      </c>
      <c r="N193" s="268" t="n">
        <v>162.906253747418</v>
      </c>
      <c r="O193" s="268" t="n">
        <v>204.867187469982</v>
      </c>
      <c r="P193" s="261"/>
      <c r="Q193" s="261"/>
      <c r="R193" s="261"/>
      <c r="S193" s="261"/>
      <c r="T193" s="261"/>
      <c r="U193" s="261"/>
      <c r="V193" s="261"/>
      <c r="W193" s="261"/>
      <c r="X193" s="261"/>
      <c r="Y193" s="261"/>
    </row>
    <row r="194" customFormat="false" ht="13.5" hidden="false" customHeight="true" outlineLevel="0" collapsed="false">
      <c r="A194" s="267" t="s">
        <v>667</v>
      </c>
      <c r="B194" s="268" t="n">
        <v>1</v>
      </c>
      <c r="C194" s="268" t="n">
        <v>1</v>
      </c>
      <c r="D194" s="268" t="n">
        <v>1</v>
      </c>
      <c r="E194" s="268" t="n">
        <v>1</v>
      </c>
      <c r="F194" s="268" t="n">
        <v>1</v>
      </c>
      <c r="G194" s="268" t="n">
        <v>1</v>
      </c>
      <c r="H194" s="268" t="n">
        <v>1</v>
      </c>
      <c r="I194" s="268" t="n">
        <v>1</v>
      </c>
      <c r="J194" s="268" t="n">
        <v>1</v>
      </c>
      <c r="K194" s="268" t="n">
        <v>1</v>
      </c>
      <c r="L194" s="268"/>
      <c r="M194" s="268" t="n">
        <v>1</v>
      </c>
      <c r="N194" s="268" t="n">
        <v>1</v>
      </c>
      <c r="O194" s="268" t="n">
        <v>1</v>
      </c>
      <c r="P194" s="261"/>
      <c r="Q194" s="261"/>
      <c r="R194" s="261"/>
      <c r="S194" s="261"/>
      <c r="T194" s="261"/>
      <c r="U194" s="261"/>
      <c r="V194" s="261"/>
      <c r="W194" s="261"/>
      <c r="X194" s="261"/>
      <c r="Y194" s="261"/>
    </row>
    <row r="195" customFormat="false" ht="13.5" hidden="false" customHeight="true" outlineLevel="0" collapsed="false">
      <c r="A195" s="267" t="s">
        <v>415</v>
      </c>
      <c r="B195" s="268" t="n">
        <v>1</v>
      </c>
      <c r="C195" s="268" t="n">
        <v>1</v>
      </c>
      <c r="D195" s="268" t="n">
        <v>1</v>
      </c>
      <c r="E195" s="268" t="n">
        <v>1</v>
      </c>
      <c r="F195" s="268" t="n">
        <v>1</v>
      </c>
      <c r="G195" s="268" t="n">
        <v>1</v>
      </c>
      <c r="H195" s="268" t="n">
        <v>1</v>
      </c>
      <c r="I195" s="268" t="n">
        <v>1</v>
      </c>
      <c r="J195" s="268" t="n">
        <v>1</v>
      </c>
      <c r="K195" s="268" t="n">
        <v>1</v>
      </c>
      <c r="L195" s="268"/>
      <c r="M195" s="268" t="n">
        <v>1</v>
      </c>
      <c r="N195" s="268" t="n">
        <v>1</v>
      </c>
      <c r="O195" s="268" t="n">
        <v>1</v>
      </c>
      <c r="P195" s="261"/>
      <c r="Q195" s="261"/>
      <c r="R195" s="261"/>
      <c r="S195" s="261"/>
      <c r="T195" s="261"/>
      <c r="U195" s="261"/>
      <c r="V195" s="261"/>
      <c r="W195" s="261"/>
      <c r="X195" s="261"/>
      <c r="Y195" s="261"/>
    </row>
    <row r="196" customFormat="false" ht="13.5" hidden="false" customHeight="true" outlineLevel="0" collapsed="false">
      <c r="A196" s="267" t="s">
        <v>417</v>
      </c>
      <c r="B196" s="268" t="n">
        <v>2.71929416666667</v>
      </c>
      <c r="C196" s="268" t="n">
        <v>2.37096994940423</v>
      </c>
      <c r="D196" s="268" t="n">
        <v>2.08364833902548</v>
      </c>
      <c r="E196" s="268" t="n">
        <v>2.24451</v>
      </c>
      <c r="F196" s="268" t="n">
        <v>2.461385</v>
      </c>
      <c r="G196" s="268" t="n">
        <v>2.76841166666667</v>
      </c>
      <c r="H196" s="268" t="n">
        <v>3.13302930185604</v>
      </c>
      <c r="I196" s="268" t="n">
        <v>3.18878838289617</v>
      </c>
      <c r="J196" s="268" t="n">
        <v>3.2934630812508</v>
      </c>
      <c r="K196" s="268" t="n">
        <v>3.38753768145423</v>
      </c>
      <c r="L196" s="268"/>
      <c r="M196" s="268" t="n">
        <v>3.45997438644787</v>
      </c>
      <c r="N196" s="268" t="n">
        <v>3.50877192982456</v>
      </c>
      <c r="O196" s="268"/>
      <c r="P196" s="261"/>
      <c r="Q196" s="261"/>
      <c r="R196" s="261"/>
      <c r="S196" s="261"/>
      <c r="T196" s="261"/>
      <c r="U196" s="261"/>
      <c r="V196" s="261"/>
      <c r="W196" s="261"/>
      <c r="X196" s="261"/>
      <c r="Y196" s="261"/>
    </row>
    <row r="197" customFormat="false" ht="13.5" hidden="false" customHeight="true" outlineLevel="0" collapsed="false">
      <c r="A197" s="267" t="s">
        <v>668</v>
      </c>
      <c r="B197" s="268" t="n">
        <v>4758.43012878788</v>
      </c>
      <c r="C197" s="268" t="n">
        <v>4193.8023075919</v>
      </c>
      <c r="D197" s="268" t="n">
        <v>4421.65928640414</v>
      </c>
      <c r="E197" s="268" t="n">
        <v>4303.88256599819</v>
      </c>
      <c r="F197" s="268" t="n">
        <v>4462.18528829093</v>
      </c>
      <c r="G197" s="268" t="n">
        <v>5204.92080811087</v>
      </c>
      <c r="H197" s="268" t="n">
        <v>5670.54089799784</v>
      </c>
      <c r="I197" s="268" t="n">
        <v>5618.9334516428</v>
      </c>
      <c r="J197" s="268" t="n">
        <v>5732.10455572912</v>
      </c>
      <c r="K197" s="268" t="n">
        <v>6240.72207844257</v>
      </c>
      <c r="L197" s="268"/>
      <c r="M197" s="268" t="n">
        <v>6771.09742519651</v>
      </c>
      <c r="N197" s="268" t="n">
        <v>6774.16273484849</v>
      </c>
      <c r="O197" s="268" t="n">
        <v>6982.75237776692</v>
      </c>
      <c r="P197" s="261"/>
      <c r="Q197" s="261"/>
      <c r="R197" s="261"/>
      <c r="S197" s="261"/>
      <c r="T197" s="261"/>
      <c r="U197" s="261"/>
      <c r="V197" s="261"/>
      <c r="W197" s="261"/>
      <c r="X197" s="261"/>
      <c r="Y197" s="261"/>
    </row>
    <row r="198" customFormat="false" ht="13.5" hidden="false" customHeight="true" outlineLevel="0" collapsed="false">
      <c r="A198" s="267" t="s">
        <v>423</v>
      </c>
      <c r="B198" s="268" t="n">
        <v>2.825125</v>
      </c>
      <c r="C198" s="268" t="n">
        <v>2.7541</v>
      </c>
      <c r="D198" s="268" t="n">
        <v>2.63758641774892</v>
      </c>
      <c r="E198" s="268" t="n">
        <v>2.70189902597403</v>
      </c>
      <c r="F198" s="268" t="n">
        <v>2.83904413780664</v>
      </c>
      <c r="G198" s="268" t="n">
        <v>3.18443924152237</v>
      </c>
      <c r="H198" s="268" t="n">
        <v>3.37506158720665</v>
      </c>
      <c r="I198" s="268" t="n">
        <v>3.2604884908321</v>
      </c>
      <c r="J198" s="268" t="n">
        <v>3.28660269803296</v>
      </c>
      <c r="K198" s="268" t="n">
        <v>3.3372655465368</v>
      </c>
      <c r="L198" s="268"/>
      <c r="M198" s="268" t="n">
        <v>3.4949411976912</v>
      </c>
      <c r="N198" s="268" t="n">
        <v>3.88055413137587</v>
      </c>
      <c r="O198" s="268" t="n">
        <v>3.83518137473542</v>
      </c>
      <c r="P198" s="261"/>
      <c r="Q198" s="261"/>
      <c r="R198" s="261"/>
      <c r="S198" s="261"/>
      <c r="T198" s="261"/>
      <c r="U198" s="261"/>
      <c r="V198" s="261"/>
      <c r="W198" s="261"/>
      <c r="X198" s="261"/>
      <c r="Y198" s="261"/>
    </row>
    <row r="199" customFormat="false" ht="13.5" hidden="false" customHeight="true" outlineLevel="0" collapsed="false">
      <c r="A199" s="267" t="s">
        <v>467</v>
      </c>
      <c r="B199" s="268" t="n">
        <v>45.1096641800896</v>
      </c>
      <c r="C199" s="268" t="n">
        <v>43.3131369237488</v>
      </c>
      <c r="D199" s="268" t="n">
        <v>42.2287947349434</v>
      </c>
      <c r="E199" s="268" t="n">
        <v>42.446184830674</v>
      </c>
      <c r="F199" s="268" t="n">
        <v>44.3951543042097</v>
      </c>
      <c r="G199" s="268" t="n">
        <v>45.5028399421431</v>
      </c>
      <c r="H199" s="268" t="n">
        <v>47.4924638585099</v>
      </c>
      <c r="I199" s="268" t="n">
        <v>50.4037197937177</v>
      </c>
      <c r="J199" s="268" t="n">
        <v>52.6614299539683</v>
      </c>
      <c r="K199" s="268" t="n">
        <v>51.7957826517333</v>
      </c>
      <c r="L199" s="268"/>
      <c r="M199" s="268" t="n">
        <v>49.6240960026328</v>
      </c>
      <c r="N199" s="268" t="n">
        <v>49.2545977288412</v>
      </c>
      <c r="O199" s="268" t="n">
        <v>54.477785837205</v>
      </c>
      <c r="P199" s="261"/>
      <c r="Q199" s="261"/>
      <c r="R199" s="261"/>
      <c r="S199" s="261"/>
      <c r="T199" s="261"/>
      <c r="U199" s="261"/>
      <c r="V199" s="261"/>
      <c r="W199" s="261"/>
      <c r="X199" s="261"/>
      <c r="Y199" s="261"/>
    </row>
    <row r="200" customFormat="false" ht="13.5" hidden="false" customHeight="true" outlineLevel="0" collapsed="false">
      <c r="A200" s="267" t="s">
        <v>669</v>
      </c>
      <c r="B200" s="268" t="n">
        <v>3.0153</v>
      </c>
      <c r="C200" s="268" t="n">
        <v>2.96284777777778</v>
      </c>
      <c r="D200" s="268" t="n">
        <v>3.25654166666667</v>
      </c>
      <c r="E200" s="268" t="n">
        <v>3.16061666666667</v>
      </c>
      <c r="F200" s="268" t="n">
        <v>3.15454166666667</v>
      </c>
      <c r="G200" s="268" t="n">
        <v>3.7695</v>
      </c>
      <c r="H200" s="268" t="n">
        <v>3.94278333333333</v>
      </c>
      <c r="I200" s="268" t="n">
        <v>3.77933333333333</v>
      </c>
      <c r="J200" s="268" t="n">
        <v>3.61171666666667</v>
      </c>
      <c r="K200" s="268" t="n">
        <v>3.839375</v>
      </c>
      <c r="L200" s="268"/>
      <c r="M200" s="268" t="n">
        <v>3.89974166666667</v>
      </c>
      <c r="N200" s="268" t="n">
        <v>3.86191666666667</v>
      </c>
      <c r="O200" s="268" t="n">
        <v>4.45775833333333</v>
      </c>
      <c r="P200" s="261"/>
      <c r="Q200" s="261"/>
      <c r="R200" s="261"/>
      <c r="S200" s="261"/>
      <c r="T200" s="261"/>
      <c r="U200" s="261"/>
      <c r="V200" s="261"/>
      <c r="W200" s="261"/>
      <c r="X200" s="261"/>
      <c r="Y200" s="261"/>
    </row>
    <row r="201" customFormat="false" ht="13.5" hidden="false" customHeight="true" outlineLevel="0" collapsed="false">
      <c r="A201" s="267" t="s">
        <v>670</v>
      </c>
      <c r="B201" s="268" t="n">
        <v>0.754308990105979</v>
      </c>
      <c r="C201" s="268" t="n">
        <v>0.718413898653322</v>
      </c>
      <c r="D201" s="268" t="n">
        <v>0.778338120416812</v>
      </c>
      <c r="E201" s="268" t="n">
        <v>0.752945122702002</v>
      </c>
      <c r="F201" s="268" t="n">
        <v>0.752728196932591</v>
      </c>
      <c r="G201" s="268" t="n">
        <v>0.901296423367096</v>
      </c>
      <c r="H201" s="268" t="n">
        <v>0.903421436257288</v>
      </c>
      <c r="I201" s="268" t="n">
        <v>0.88520550826938</v>
      </c>
      <c r="J201" s="268" t="n">
        <v>0.846772667108096</v>
      </c>
      <c r="K201" s="268" t="n">
        <v>0.893276257067393</v>
      </c>
      <c r="L201" s="268"/>
      <c r="M201" s="268" t="n">
        <v>0.875506396987983</v>
      </c>
      <c r="N201" s="268" t="n">
        <v>0.845494138890436</v>
      </c>
      <c r="O201" s="268" t="n">
        <v>0.949623753156941</v>
      </c>
      <c r="P201" s="261"/>
      <c r="Q201" s="261"/>
      <c r="R201" s="261"/>
      <c r="S201" s="261"/>
      <c r="T201" s="261"/>
      <c r="U201" s="261"/>
      <c r="V201" s="261"/>
      <c r="W201" s="261"/>
      <c r="X201" s="261"/>
      <c r="Y201" s="261"/>
    </row>
    <row r="202" customFormat="false" ht="13.5" hidden="false" customHeight="true" outlineLevel="0" collapsed="false">
      <c r="A202" s="267" t="s">
        <v>671</v>
      </c>
      <c r="B202" s="268"/>
      <c r="C202" s="268"/>
      <c r="D202" s="268"/>
      <c r="E202" s="268"/>
      <c r="F202" s="268"/>
      <c r="G202" s="268"/>
      <c r="H202" s="268"/>
      <c r="I202" s="268"/>
      <c r="J202" s="268"/>
      <c r="K202" s="268"/>
      <c r="L202" s="268"/>
      <c r="M202" s="268"/>
      <c r="N202" s="268"/>
      <c r="O202" s="268"/>
      <c r="P202" s="261"/>
      <c r="Q202" s="261"/>
      <c r="R202" s="261"/>
      <c r="S202" s="261"/>
      <c r="T202" s="261"/>
      <c r="U202" s="261"/>
      <c r="V202" s="261"/>
      <c r="W202" s="261"/>
      <c r="X202" s="261"/>
      <c r="Y202" s="261"/>
    </row>
    <row r="203" customFormat="false" ht="13.5" hidden="false" customHeight="true" outlineLevel="0" collapsed="false">
      <c r="A203" s="267" t="s">
        <v>672</v>
      </c>
      <c r="B203" s="268"/>
      <c r="C203" s="268"/>
      <c r="D203" s="268"/>
      <c r="E203" s="268"/>
      <c r="F203" s="268"/>
      <c r="G203" s="268"/>
      <c r="H203" s="268"/>
      <c r="I203" s="268"/>
      <c r="J203" s="268"/>
      <c r="K203" s="268"/>
      <c r="L203" s="268"/>
      <c r="M203" s="268"/>
      <c r="N203" s="268"/>
      <c r="O203" s="268"/>
      <c r="P203" s="261"/>
      <c r="Q203" s="261"/>
      <c r="R203" s="261"/>
      <c r="S203" s="261"/>
      <c r="T203" s="261"/>
      <c r="U203" s="261"/>
      <c r="V203" s="261"/>
      <c r="W203" s="261"/>
      <c r="X203" s="261"/>
      <c r="Y203" s="261"/>
    </row>
    <row r="204" customFormat="false" ht="13.5" hidden="false" customHeight="true" outlineLevel="0" collapsed="false">
      <c r="A204" s="267" t="s">
        <v>673</v>
      </c>
      <c r="B204" s="268" t="n">
        <v>1</v>
      </c>
      <c r="C204" s="268" t="n">
        <v>1</v>
      </c>
      <c r="D204" s="268" t="n">
        <v>1</v>
      </c>
      <c r="E204" s="268" t="n">
        <v>1</v>
      </c>
      <c r="F204" s="268" t="n">
        <v>1</v>
      </c>
      <c r="G204" s="268" t="n">
        <v>1</v>
      </c>
      <c r="H204" s="268" t="n">
        <v>1</v>
      </c>
      <c r="I204" s="268" t="n">
        <v>1</v>
      </c>
      <c r="J204" s="268" t="n">
        <v>1</v>
      </c>
      <c r="K204" s="268" t="n">
        <v>1</v>
      </c>
      <c r="L204" s="268"/>
      <c r="M204" s="268" t="n">
        <v>1</v>
      </c>
      <c r="N204" s="268" t="n">
        <v>1</v>
      </c>
      <c r="O204" s="268" t="n">
        <v>1</v>
      </c>
      <c r="P204" s="261"/>
      <c r="Q204" s="261"/>
      <c r="R204" s="261"/>
      <c r="S204" s="261"/>
      <c r="T204" s="261"/>
      <c r="U204" s="261"/>
      <c r="V204" s="261"/>
      <c r="W204" s="261"/>
      <c r="X204" s="261"/>
      <c r="Y204" s="261"/>
    </row>
    <row r="205" customFormat="false" ht="13.5" hidden="false" customHeight="true" outlineLevel="0" collapsed="false">
      <c r="A205" s="267" t="s">
        <v>674</v>
      </c>
      <c r="B205" s="268" t="n">
        <v>3.64</v>
      </c>
      <c r="C205" s="268" t="n">
        <v>3.64</v>
      </c>
      <c r="D205" s="268" t="n">
        <v>3.64</v>
      </c>
      <c r="E205" s="268" t="n">
        <v>3.64</v>
      </c>
      <c r="F205" s="268" t="n">
        <v>3.64</v>
      </c>
      <c r="G205" s="268" t="n">
        <v>3.64</v>
      </c>
      <c r="H205" s="268" t="n">
        <v>3.64</v>
      </c>
      <c r="I205" s="268" t="n">
        <v>3.64</v>
      </c>
      <c r="J205" s="268" t="n">
        <v>3.64</v>
      </c>
      <c r="K205" s="268" t="n">
        <v>3.64</v>
      </c>
      <c r="L205" s="268"/>
      <c r="M205" s="268" t="n">
        <v>3.64</v>
      </c>
      <c r="N205" s="268" t="n">
        <v>3.64</v>
      </c>
      <c r="O205" s="268" t="n">
        <v>3.64</v>
      </c>
      <c r="P205" s="261"/>
      <c r="Q205" s="261"/>
      <c r="R205" s="261"/>
      <c r="S205" s="261"/>
      <c r="T205" s="261"/>
      <c r="U205" s="261"/>
      <c r="V205" s="261"/>
      <c r="W205" s="261"/>
      <c r="X205" s="261"/>
      <c r="Y205" s="261"/>
    </row>
    <row r="206" customFormat="false" ht="13.5" hidden="false" customHeight="true" outlineLevel="0" collapsed="false">
      <c r="A206" s="267" t="s">
        <v>675</v>
      </c>
      <c r="B206" s="268" t="n">
        <v>3.1779</v>
      </c>
      <c r="C206" s="268" t="n">
        <v>3.04860833333333</v>
      </c>
      <c r="D206" s="268" t="n">
        <v>3.4682</v>
      </c>
      <c r="E206" s="268" t="n">
        <v>3.32791666666667</v>
      </c>
      <c r="F206" s="268" t="n">
        <v>3.349175</v>
      </c>
      <c r="G206" s="268" t="n">
        <v>4.00566666666667</v>
      </c>
      <c r="H206" s="268" t="n">
        <v>4.05918333333333</v>
      </c>
      <c r="I206" s="268" t="n">
        <v>4.05249166666667</v>
      </c>
      <c r="J206" s="268" t="n">
        <v>3.94161666666667</v>
      </c>
      <c r="K206" s="268" t="n">
        <v>4.237925</v>
      </c>
      <c r="L206" s="268"/>
      <c r="M206" s="268" t="n">
        <v>4.24399166666667</v>
      </c>
      <c r="N206" s="268" t="n">
        <v>4.16041666666667</v>
      </c>
      <c r="O206" s="268" t="n">
        <v>4.688475</v>
      </c>
      <c r="P206" s="261"/>
      <c r="Q206" s="261"/>
      <c r="R206" s="261"/>
      <c r="S206" s="261"/>
      <c r="T206" s="261"/>
      <c r="U206" s="261"/>
      <c r="V206" s="261"/>
      <c r="W206" s="261"/>
      <c r="X206" s="261"/>
      <c r="Y206" s="261"/>
    </row>
    <row r="207" customFormat="false" ht="13.5" hidden="false" customHeight="true" outlineLevel="0" collapsed="false">
      <c r="A207" s="267" t="s">
        <v>676</v>
      </c>
      <c r="B207" s="268" t="n">
        <v>30.3679153383059</v>
      </c>
      <c r="C207" s="268" t="n">
        <v>29.3823413709302</v>
      </c>
      <c r="D207" s="268" t="n">
        <v>30.8398313519917</v>
      </c>
      <c r="E207" s="268" t="n">
        <v>31.8371436402813</v>
      </c>
      <c r="F207" s="268" t="n">
        <v>38.3782071444168</v>
      </c>
      <c r="G207" s="268" t="n">
        <v>60.9376501088952</v>
      </c>
      <c r="H207" s="268" t="n">
        <v>67.0559333333333</v>
      </c>
      <c r="I207" s="268" t="n">
        <v>58.3428011851719</v>
      </c>
      <c r="J207" s="268" t="n">
        <v>62.6681333333333</v>
      </c>
      <c r="K207" s="268" t="n">
        <v>64.7376583333333</v>
      </c>
      <c r="L207" s="268"/>
      <c r="M207" s="268" t="n">
        <v>72.1049083333333</v>
      </c>
      <c r="N207" s="268" t="n">
        <v>73.65435</v>
      </c>
      <c r="O207" s="268" t="n">
        <v>68.4849416666667</v>
      </c>
      <c r="P207" s="261"/>
      <c r="Q207" s="261"/>
      <c r="R207" s="261"/>
      <c r="S207" s="261"/>
      <c r="T207" s="261"/>
      <c r="U207" s="261"/>
      <c r="V207" s="261"/>
      <c r="W207" s="261"/>
      <c r="X207" s="261"/>
      <c r="Y207" s="261"/>
    </row>
    <row r="208" customFormat="false" ht="13.5" hidden="false" customHeight="true" outlineLevel="0" collapsed="false">
      <c r="A208" s="267" t="s">
        <v>440</v>
      </c>
      <c r="B208" s="268" t="n">
        <v>583.130906583333</v>
      </c>
      <c r="C208" s="268" t="n">
        <v>600.30651975</v>
      </c>
      <c r="D208" s="268" t="n">
        <v>614.295142416667</v>
      </c>
      <c r="E208" s="268" t="n">
        <v>646.6359745</v>
      </c>
      <c r="F208" s="268" t="n">
        <v>682.4377953875</v>
      </c>
      <c r="G208" s="268" t="n">
        <v>719.8595555</v>
      </c>
      <c r="H208" s="268" t="n">
        <v>787.25152175</v>
      </c>
      <c r="I208" s="268" t="n">
        <v>831.55433975</v>
      </c>
      <c r="J208" s="268" t="n">
        <v>861.093412166667</v>
      </c>
      <c r="K208" s="268" t="n">
        <v>899.350509</v>
      </c>
      <c r="L208" s="268"/>
      <c r="M208" s="268" t="n">
        <v>943.278048166667</v>
      </c>
      <c r="N208" s="268" t="n">
        <v>988.624806551768</v>
      </c>
      <c r="O208" s="268" t="n">
        <v>1030.30829974206</v>
      </c>
      <c r="P208" s="261"/>
      <c r="Q208" s="261"/>
      <c r="R208" s="261"/>
      <c r="S208" s="261"/>
      <c r="T208" s="261"/>
      <c r="U208" s="261"/>
      <c r="V208" s="261"/>
      <c r="W208" s="261"/>
      <c r="X208" s="261"/>
      <c r="Y208" s="261"/>
    </row>
    <row r="209" customFormat="false" ht="13.5" hidden="false" customHeight="true" outlineLevel="0" collapsed="false">
      <c r="A209" s="267" t="s">
        <v>677</v>
      </c>
      <c r="B209" s="268" t="n">
        <v>2.48465658452338</v>
      </c>
      <c r="C209" s="268" t="n">
        <v>2.3174720118126</v>
      </c>
      <c r="D209" s="268" t="n">
        <v>2.29231194992329</v>
      </c>
      <c r="E209" s="268" t="n">
        <v>2.31090003482576</v>
      </c>
      <c r="F209" s="268" t="n">
        <v>2.33176884618308</v>
      </c>
      <c r="G209" s="268" t="n">
        <v>2.5608736880983</v>
      </c>
      <c r="H209" s="268" t="n">
        <v>2.56492967258212</v>
      </c>
      <c r="I209" s="268" t="n">
        <v>2.55437711641037</v>
      </c>
      <c r="J209" s="268" t="n">
        <v>2.58727995057261</v>
      </c>
      <c r="K209" s="268" t="n">
        <v>2.64882632186605</v>
      </c>
      <c r="L209" s="268"/>
      <c r="M209" s="268" t="n">
        <v>2.66496084519696</v>
      </c>
      <c r="N209" s="268" t="n">
        <v>2.55609234207844</v>
      </c>
      <c r="O209" s="268" t="n">
        <v>2.68899764734059</v>
      </c>
      <c r="P209" s="261"/>
      <c r="Q209" s="261"/>
      <c r="R209" s="261"/>
      <c r="S209" s="261"/>
      <c r="T209" s="261"/>
      <c r="U209" s="261"/>
      <c r="V209" s="261"/>
      <c r="W209" s="261"/>
      <c r="X209" s="261"/>
      <c r="Y209" s="261"/>
    </row>
    <row r="210" customFormat="false" ht="13.5" hidden="false" customHeight="true" outlineLevel="0" collapsed="false">
      <c r="A210" s="267" t="s">
        <v>678</v>
      </c>
      <c r="B210" s="268" t="n">
        <v>0.754308990105979</v>
      </c>
      <c r="C210" s="268" t="n">
        <v>0.718413898653322</v>
      </c>
      <c r="D210" s="268" t="n">
        <v>0.778338120416812</v>
      </c>
      <c r="E210" s="268" t="n">
        <v>0.752945122702002</v>
      </c>
      <c r="F210" s="268" t="n">
        <v>0.752728196932591</v>
      </c>
      <c r="G210" s="268" t="n">
        <v>0.901296423367096</v>
      </c>
      <c r="H210" s="268" t="n">
        <v>0.903421436257288</v>
      </c>
      <c r="I210" s="268" t="n">
        <v>0.88520550826938</v>
      </c>
      <c r="J210" s="268" t="n">
        <v>0.846772667108096</v>
      </c>
      <c r="K210" s="268" t="n">
        <v>0.893215581479226</v>
      </c>
      <c r="L210" s="268"/>
      <c r="M210" s="268" t="n">
        <v>0.877475207233012</v>
      </c>
      <c r="N210" s="268" t="n">
        <v>0.845376564367945</v>
      </c>
      <c r="O210" s="268" t="n">
        <v>0.950915533962108</v>
      </c>
      <c r="P210" s="261"/>
      <c r="Q210" s="261"/>
      <c r="R210" s="261"/>
      <c r="S210" s="261"/>
      <c r="T210" s="261"/>
      <c r="U210" s="261"/>
      <c r="V210" s="261"/>
      <c r="W210" s="261"/>
      <c r="X210" s="261"/>
      <c r="Y210" s="261"/>
    </row>
    <row r="211" customFormat="false" ht="13.5" hidden="false" customHeight="true" outlineLevel="0" collapsed="false">
      <c r="A211" s="267" t="s">
        <v>679</v>
      </c>
      <c r="B211" s="268" t="n">
        <v>18.498601323751</v>
      </c>
      <c r="C211" s="268" t="n">
        <v>17.6229350058197</v>
      </c>
      <c r="D211" s="268" t="n">
        <v>19.0684168084154</v>
      </c>
      <c r="E211" s="268" t="n">
        <v>18.4499526248781</v>
      </c>
      <c r="F211" s="268" t="n">
        <v>18.4664030495763</v>
      </c>
      <c r="G211" s="268" t="n">
        <v>22.0906445602113</v>
      </c>
      <c r="H211" s="268" t="n">
        <v>22.1488606347838</v>
      </c>
      <c r="I211" s="268" t="n">
        <v>21.7411383607116</v>
      </c>
      <c r="J211" s="268" t="n">
        <v>20.7508592370914</v>
      </c>
      <c r="K211" s="268" t="n">
        <v>21.8847418164689</v>
      </c>
      <c r="L211" s="268"/>
      <c r="M211" s="268" t="n">
        <v>21.5070590993582</v>
      </c>
      <c r="N211" s="268" t="n">
        <v>20.7104015163031</v>
      </c>
      <c r="O211" s="268"/>
      <c r="P211" s="261"/>
      <c r="Q211" s="261"/>
      <c r="R211" s="261"/>
      <c r="S211" s="261"/>
      <c r="T211" s="261"/>
      <c r="U211" s="261"/>
      <c r="V211" s="261"/>
      <c r="W211" s="261"/>
      <c r="X211" s="261"/>
      <c r="Y211" s="261"/>
    </row>
    <row r="212" customFormat="false" ht="13.5" hidden="false" customHeight="true" outlineLevel="0" collapsed="false">
      <c r="A212" s="267" t="s">
        <v>680</v>
      </c>
      <c r="B212" s="268" t="n">
        <v>3.75</v>
      </c>
      <c r="C212" s="268" t="n">
        <v>3.75</v>
      </c>
      <c r="D212" s="268" t="n">
        <v>3.75</v>
      </c>
      <c r="E212" s="268" t="n">
        <v>3.75</v>
      </c>
      <c r="F212" s="268" t="n">
        <v>3.75</v>
      </c>
      <c r="G212" s="268" t="n">
        <v>3.75</v>
      </c>
      <c r="H212" s="268" t="n">
        <v>3.75</v>
      </c>
      <c r="I212" s="268" t="n">
        <v>3.75</v>
      </c>
      <c r="J212" s="268" t="n">
        <v>3.75</v>
      </c>
      <c r="K212" s="268" t="n">
        <v>3.75</v>
      </c>
      <c r="L212" s="268"/>
      <c r="M212" s="268" t="n">
        <v>3.75</v>
      </c>
      <c r="N212" s="268" t="n">
        <v>3.75</v>
      </c>
      <c r="O212" s="268" t="n">
        <v>3.75</v>
      </c>
      <c r="P212" s="261"/>
      <c r="Q212" s="261"/>
      <c r="R212" s="261"/>
      <c r="S212" s="261"/>
      <c r="T212" s="261"/>
      <c r="U212" s="261"/>
      <c r="V212" s="261"/>
      <c r="W212" s="261"/>
      <c r="X212" s="261"/>
      <c r="Y212" s="261"/>
    </row>
    <row r="213" customFormat="false" ht="13.5" hidden="false" customHeight="true" outlineLevel="0" collapsed="false">
      <c r="A213" s="267" t="s">
        <v>681</v>
      </c>
      <c r="B213" s="268" t="n">
        <v>494.794262222947</v>
      </c>
      <c r="C213" s="268" t="n">
        <v>471.248625718937</v>
      </c>
      <c r="D213" s="268" t="n">
        <v>510.556338454251</v>
      </c>
      <c r="E213" s="268" t="n">
        <v>493.899623852237</v>
      </c>
      <c r="F213" s="268" t="n">
        <v>493.757329875312</v>
      </c>
      <c r="G213" s="268" t="n">
        <v>591.21169798261</v>
      </c>
      <c r="H213" s="268" t="n">
        <v>592.605615063022</v>
      </c>
      <c r="I213" s="268" t="n">
        <v>580.656749587858</v>
      </c>
      <c r="J213" s="268" t="n">
        <v>555.446458398226</v>
      </c>
      <c r="K213" s="268" t="n">
        <v>585.911013180369</v>
      </c>
      <c r="L213" s="268"/>
      <c r="M213" s="268" t="n">
        <v>575.586004510945</v>
      </c>
      <c r="N213" s="268" t="n">
        <v>554.530675033104</v>
      </c>
      <c r="O213" s="268" t="n">
        <v>623.759700911182</v>
      </c>
      <c r="P213" s="261"/>
      <c r="Q213" s="261"/>
      <c r="R213" s="261"/>
      <c r="S213" s="261"/>
      <c r="T213" s="261"/>
      <c r="U213" s="261"/>
      <c r="V213" s="261"/>
      <c r="W213" s="261"/>
      <c r="X213" s="261"/>
      <c r="Y213" s="261"/>
    </row>
    <row r="214" customFormat="false" ht="13.5" hidden="false" customHeight="true" outlineLevel="0" collapsed="false">
      <c r="A214" s="267" t="s">
        <v>682</v>
      </c>
      <c r="B214" s="268" t="n">
        <v>77.7228416666667</v>
      </c>
      <c r="C214" s="268" t="n">
        <v>73.3554333333334</v>
      </c>
      <c r="D214" s="268" t="n">
        <v>87.9588083333333</v>
      </c>
      <c r="E214" s="268" t="n">
        <v>85.1588416666667</v>
      </c>
      <c r="F214" s="268" t="n">
        <v>88.4053083333333</v>
      </c>
      <c r="G214" s="268" t="n">
        <v>108.811425</v>
      </c>
      <c r="H214" s="268" t="n">
        <v>111.27785</v>
      </c>
      <c r="I214" s="268" t="n">
        <v>107.75885</v>
      </c>
      <c r="J214" s="268" t="n">
        <v>100.175075</v>
      </c>
      <c r="K214" s="268" t="n">
        <v>105.249558333333</v>
      </c>
      <c r="L214" s="268"/>
      <c r="M214" s="268" t="n">
        <v>103.163291666667</v>
      </c>
      <c r="N214" s="268" t="n">
        <v>99.3959416666667</v>
      </c>
      <c r="O214" s="268" t="n">
        <v>111.662183333333</v>
      </c>
      <c r="P214" s="261"/>
      <c r="Q214" s="261"/>
      <c r="R214" s="261"/>
      <c r="S214" s="261"/>
      <c r="T214" s="261"/>
      <c r="U214" s="261"/>
      <c r="V214" s="261"/>
      <c r="W214" s="261"/>
      <c r="X214" s="261"/>
      <c r="Y214" s="261"/>
    </row>
    <row r="215" customFormat="false" ht="13.5" hidden="false" customHeight="true" outlineLevel="0" collapsed="false">
      <c r="A215" s="267" t="s">
        <v>683</v>
      </c>
      <c r="B215" s="268" t="n">
        <v>12.06775664095</v>
      </c>
      <c r="C215" s="268" t="n">
        <v>12.3810319073844</v>
      </c>
      <c r="D215" s="268" t="n">
        <v>13.7040312149325</v>
      </c>
      <c r="E215" s="268" t="n">
        <v>12.0583166666667</v>
      </c>
      <c r="F215" s="268" t="n">
        <v>12.7470333333333</v>
      </c>
      <c r="G215" s="268" t="n">
        <v>13.313925</v>
      </c>
      <c r="H215" s="268" t="n">
        <v>13.3191166666667</v>
      </c>
      <c r="I215" s="268" t="n">
        <v>13.6478416666667</v>
      </c>
      <c r="J215" s="268" t="n">
        <v>13.9111166666667</v>
      </c>
      <c r="K215" s="268" t="n">
        <v>14.03325</v>
      </c>
      <c r="L215" s="268"/>
      <c r="M215" s="268" t="n">
        <v>17.6165187554113</v>
      </c>
      <c r="N215" s="268" t="n">
        <v>16.9205225709613</v>
      </c>
      <c r="O215" s="268" t="n">
        <v>14.2727945255291</v>
      </c>
      <c r="P215" s="261"/>
      <c r="Q215" s="261"/>
      <c r="R215" s="261"/>
      <c r="S215" s="261"/>
      <c r="T215" s="261"/>
      <c r="U215" s="261"/>
      <c r="V215" s="261"/>
      <c r="W215" s="261"/>
      <c r="X215" s="261"/>
      <c r="Y215" s="261"/>
    </row>
    <row r="216" customFormat="false" ht="13.5" hidden="false" customHeight="true" outlineLevel="0" collapsed="false">
      <c r="A216" s="267" t="s">
        <v>684</v>
      </c>
      <c r="B216" s="268" t="n">
        <v>3.97808666666667</v>
      </c>
      <c r="C216" s="268" t="n">
        <v>4.34916166666667</v>
      </c>
      <c r="D216" s="268" t="n">
        <v>4.34403666666667</v>
      </c>
      <c r="E216" s="268" t="n">
        <v>4.33250083333333</v>
      </c>
      <c r="F216" s="268" t="n">
        <v>4.52415916666667</v>
      </c>
      <c r="G216" s="268" t="n">
        <v>5.0807475</v>
      </c>
      <c r="H216" s="268" t="n">
        <v>6.29029741495228</v>
      </c>
      <c r="I216" s="268" t="n">
        <v>7.38443222248692</v>
      </c>
      <c r="J216" s="268" t="n">
        <v>7.93163174973728</v>
      </c>
      <c r="K216" s="268" t="n">
        <v>9.01022114400915</v>
      </c>
      <c r="L216" s="268"/>
      <c r="M216" s="268" t="n">
        <v>9.82992676332375</v>
      </c>
      <c r="N216" s="268" t="n">
        <v>10.4394253194587</v>
      </c>
      <c r="O216" s="268" t="n">
        <v>14.0476497942157</v>
      </c>
      <c r="P216" s="261"/>
      <c r="Q216" s="261"/>
      <c r="R216" s="261"/>
      <c r="S216" s="261"/>
      <c r="T216" s="261"/>
      <c r="U216" s="261"/>
      <c r="V216" s="261"/>
      <c r="W216" s="261"/>
      <c r="X216" s="261"/>
      <c r="Y216" s="261"/>
    </row>
    <row r="217" customFormat="false" ht="13.5" hidden="false" customHeight="true" outlineLevel="0" collapsed="false">
      <c r="A217" s="267" t="s">
        <v>685</v>
      </c>
      <c r="B217" s="268" t="n">
        <v>1.36350833333333</v>
      </c>
      <c r="C217" s="268" t="n">
        <v>1.25777587719298</v>
      </c>
      <c r="D217" s="268" t="n">
        <v>1.2496762037037</v>
      </c>
      <c r="E217" s="268" t="n">
        <v>1.2513</v>
      </c>
      <c r="F217" s="268" t="n">
        <v>1.26705</v>
      </c>
      <c r="G217" s="268" t="n">
        <v>1.374825</v>
      </c>
      <c r="H217" s="268" t="n">
        <v>1.38154636363636</v>
      </c>
      <c r="I217" s="268" t="n">
        <v>1.380925</v>
      </c>
      <c r="J217" s="268" t="n">
        <v>1.34884166666667</v>
      </c>
      <c r="K217" s="268" t="n">
        <v>1.36415833333333</v>
      </c>
      <c r="L217" s="268"/>
      <c r="M217" s="268" t="n">
        <v>1.37974166666667</v>
      </c>
      <c r="N217" s="268" t="n">
        <v>1.34348333333333</v>
      </c>
      <c r="O217" s="268" t="n">
        <v>1.37866666666667</v>
      </c>
      <c r="P217" s="261"/>
      <c r="Q217" s="261"/>
      <c r="R217" s="261"/>
      <c r="S217" s="261"/>
      <c r="T217" s="261"/>
      <c r="U217" s="261"/>
      <c r="V217" s="261"/>
      <c r="W217" s="261"/>
      <c r="X217" s="261"/>
      <c r="Y217" s="261"/>
    </row>
    <row r="218" customFormat="false" ht="13.5" hidden="false" customHeight="true" outlineLevel="0" collapsed="false">
      <c r="A218" s="267" t="s">
        <v>686</v>
      </c>
      <c r="B218" s="268"/>
      <c r="C218" s="268" t="n">
        <v>1.79</v>
      </c>
      <c r="D218" s="268" t="n">
        <v>1.79</v>
      </c>
      <c r="E218" s="268" t="n">
        <v>1.79</v>
      </c>
      <c r="F218" s="268" t="n">
        <v>1.79</v>
      </c>
      <c r="G218" s="268" t="n">
        <v>1.79</v>
      </c>
      <c r="H218" s="268" t="n">
        <v>1.79</v>
      </c>
      <c r="I218" s="268" t="n">
        <v>1.79</v>
      </c>
      <c r="J218" s="268" t="n">
        <v>1.79</v>
      </c>
      <c r="K218" s="268" t="n">
        <v>1.79</v>
      </c>
      <c r="L218" s="268"/>
      <c r="M218" s="268" t="n">
        <v>1.79</v>
      </c>
      <c r="N218" s="268" t="n">
        <v>1.79</v>
      </c>
      <c r="O218" s="268" t="n">
        <v>1.79</v>
      </c>
      <c r="P218" s="261"/>
      <c r="Q218" s="261"/>
      <c r="R218" s="261"/>
      <c r="S218" s="261"/>
      <c r="T218" s="261"/>
      <c r="U218" s="261"/>
      <c r="V218" s="261"/>
      <c r="W218" s="261"/>
      <c r="X218" s="261"/>
      <c r="Y218" s="261"/>
    </row>
    <row r="219" customFormat="false" ht="13.5" hidden="false" customHeight="true" outlineLevel="0" collapsed="false">
      <c r="A219" s="267" t="s">
        <v>687</v>
      </c>
      <c r="B219" s="268" t="n">
        <v>0.754308990105979</v>
      </c>
      <c r="C219" s="268" t="n">
        <v>0.718413898653322</v>
      </c>
      <c r="D219" s="268" t="n">
        <v>0.778338120416812</v>
      </c>
      <c r="E219" s="268" t="n">
        <v>0.752945122702002</v>
      </c>
      <c r="F219" s="268" t="n">
        <v>0.752728196932591</v>
      </c>
      <c r="G219" s="268" t="n">
        <v>0.901296423367096</v>
      </c>
      <c r="H219" s="268" t="n">
        <v>0.903421436257288</v>
      </c>
      <c r="I219" s="268" t="n">
        <v>0.88520550826938</v>
      </c>
      <c r="J219" s="268" t="n">
        <v>0.846772667108096</v>
      </c>
      <c r="K219" s="268" t="n">
        <v>0.893276257067393</v>
      </c>
      <c r="L219" s="268"/>
      <c r="M219" s="268" t="n">
        <v>0.875506396987983</v>
      </c>
      <c r="N219" s="268" t="n">
        <v>0.845494138890436</v>
      </c>
      <c r="O219" s="268" t="n">
        <v>0.949623753156941</v>
      </c>
      <c r="P219" s="261"/>
      <c r="Q219" s="261"/>
      <c r="R219" s="261"/>
      <c r="S219" s="261"/>
      <c r="T219" s="261"/>
      <c r="U219" s="261"/>
      <c r="V219" s="261"/>
      <c r="W219" s="261"/>
      <c r="X219" s="261"/>
      <c r="Y219" s="261"/>
    </row>
    <row r="220" customFormat="false" ht="13.5" hidden="false" customHeight="true" outlineLevel="0" collapsed="false">
      <c r="A220" s="267" t="s">
        <v>688</v>
      </c>
      <c r="B220" s="268" t="n">
        <v>0.754308990105979</v>
      </c>
      <c r="C220" s="268" t="n">
        <v>0.718413898653322</v>
      </c>
      <c r="D220" s="268" t="n">
        <v>0.778338120416812</v>
      </c>
      <c r="E220" s="268" t="n">
        <v>0.752945122702002</v>
      </c>
      <c r="F220" s="268" t="n">
        <v>0.752728196932591</v>
      </c>
      <c r="G220" s="268" t="n">
        <v>0.901296423367096</v>
      </c>
      <c r="H220" s="268" t="n">
        <v>0.903421436257288</v>
      </c>
      <c r="I220" s="268" t="n">
        <v>0.88520550826938</v>
      </c>
      <c r="J220" s="268" t="n">
        <v>0.846772667108096</v>
      </c>
      <c r="K220" s="268" t="n">
        <v>0.893276257067393</v>
      </c>
      <c r="L220" s="268"/>
      <c r="M220" s="268" t="n">
        <v>0.875506396987983</v>
      </c>
      <c r="N220" s="268" t="n">
        <v>0.845494138890436</v>
      </c>
      <c r="O220" s="268" t="n">
        <v>0.949623753156941</v>
      </c>
      <c r="P220" s="261"/>
      <c r="Q220" s="261"/>
      <c r="R220" s="261"/>
      <c r="S220" s="261"/>
      <c r="T220" s="261"/>
      <c r="U220" s="261"/>
      <c r="V220" s="261"/>
      <c r="W220" s="261"/>
      <c r="X220" s="261"/>
      <c r="Y220" s="261"/>
    </row>
    <row r="221" customFormat="false" ht="13.5" hidden="false" customHeight="true" outlineLevel="0" collapsed="false">
      <c r="A221" s="267" t="s">
        <v>689</v>
      </c>
      <c r="B221" s="268"/>
      <c r="C221" s="268"/>
      <c r="D221" s="268"/>
      <c r="E221" s="268"/>
      <c r="F221" s="268"/>
      <c r="G221" s="268"/>
      <c r="H221" s="268"/>
      <c r="I221" s="268"/>
      <c r="J221" s="268"/>
      <c r="K221" s="268"/>
      <c r="L221" s="268"/>
      <c r="M221" s="268"/>
      <c r="N221" s="268"/>
      <c r="O221" s="268"/>
      <c r="P221" s="261"/>
      <c r="Q221" s="261"/>
      <c r="R221" s="261"/>
      <c r="S221" s="261"/>
      <c r="T221" s="261"/>
      <c r="U221" s="261"/>
      <c r="V221" s="261"/>
      <c r="W221" s="261"/>
      <c r="X221" s="261"/>
      <c r="Y221" s="261"/>
    </row>
    <row r="222" customFormat="false" ht="13.5" hidden="false" customHeight="true" outlineLevel="0" collapsed="false">
      <c r="A222" s="267" t="s">
        <v>690</v>
      </c>
      <c r="B222" s="268" t="n">
        <v>8.06450134408602</v>
      </c>
      <c r="C222" s="268" t="n">
        <v>7.64125903009875</v>
      </c>
      <c r="D222" s="268" t="n">
        <v>7.35520284715203</v>
      </c>
      <c r="E222" s="268" t="n">
        <v>7.30213510004206</v>
      </c>
      <c r="F222" s="268" t="n">
        <v>7.37534535364211</v>
      </c>
      <c r="G222" s="268" t="n">
        <v>7.91468897735788</v>
      </c>
      <c r="H222" s="268" t="n">
        <v>7.94815293778867</v>
      </c>
      <c r="I222" s="268" t="n">
        <v>7.88739036909183</v>
      </c>
      <c r="J222" s="268" t="n">
        <v>7.95250486131003</v>
      </c>
      <c r="K222" s="268" t="n">
        <v>8.17339929777839</v>
      </c>
      <c r="L222" s="268"/>
      <c r="M222" s="268" t="n">
        <v>8.21341290967261</v>
      </c>
      <c r="N222" s="268" t="n">
        <v>8.03010299104932</v>
      </c>
      <c r="O222" s="268" t="n">
        <v>8.1555286976263</v>
      </c>
      <c r="P222" s="261"/>
      <c r="Q222" s="261"/>
      <c r="R222" s="261"/>
      <c r="S222" s="261"/>
      <c r="T222" s="261"/>
      <c r="U222" s="261"/>
      <c r="V222" s="261"/>
      <c r="W222" s="261"/>
      <c r="X222" s="261"/>
      <c r="Y222" s="261"/>
    </row>
    <row r="223" customFormat="false" ht="13.5" hidden="false" customHeight="true" outlineLevel="0" collapsed="false">
      <c r="A223" s="267" t="s">
        <v>691</v>
      </c>
      <c r="B223" s="268" t="n">
        <v>31269.6625712251</v>
      </c>
      <c r="C223" s="268" t="n">
        <v>29966.8354404084</v>
      </c>
      <c r="D223" s="268" t="n">
        <v>22516.0002967711</v>
      </c>
      <c r="E223" s="268" t="n">
        <v>19283.7999504521</v>
      </c>
      <c r="F223" s="268" t="n">
        <v>20230.9291310541</v>
      </c>
      <c r="G223" s="268" t="n">
        <v>22254.2356837607</v>
      </c>
      <c r="H223" s="268" t="n">
        <v>23061.7843138651</v>
      </c>
      <c r="I223" s="268" t="n">
        <v>23097.9873219373</v>
      </c>
      <c r="J223" s="268"/>
      <c r="K223" s="268"/>
      <c r="L223" s="268"/>
      <c r="M223" s="268"/>
      <c r="N223" s="268"/>
      <c r="O223" s="268"/>
      <c r="P223" s="261"/>
      <c r="Q223" s="261"/>
      <c r="R223" s="261"/>
      <c r="S223" s="261"/>
      <c r="T223" s="261"/>
      <c r="U223" s="261"/>
      <c r="V223" s="261"/>
      <c r="W223" s="261"/>
      <c r="X223" s="261"/>
      <c r="Y223" s="261"/>
    </row>
    <row r="224" customFormat="false" ht="13.5" hidden="false" customHeight="true" outlineLevel="0" collapsed="false">
      <c r="A224" s="267" t="s">
        <v>444</v>
      </c>
      <c r="B224" s="268" t="n">
        <v>7.32122196115288</v>
      </c>
      <c r="C224" s="268" t="n">
        <v>7.26113213232735</v>
      </c>
      <c r="D224" s="268" t="n">
        <v>8.20996862659331</v>
      </c>
      <c r="E224" s="268" t="n">
        <v>9.65505606913526</v>
      </c>
      <c r="F224" s="268" t="n">
        <v>10.8526555687831</v>
      </c>
      <c r="G224" s="268" t="n">
        <v>12.7589308811644</v>
      </c>
      <c r="H224" s="268" t="n">
        <v>14.7096108855267</v>
      </c>
      <c r="I224" s="268" t="n">
        <v>13.3238014244992</v>
      </c>
      <c r="J224" s="268" t="n">
        <v>13.2339264715833</v>
      </c>
      <c r="K224" s="268" t="n">
        <v>14.4484270548333</v>
      </c>
      <c r="L224" s="268"/>
      <c r="M224" s="268" t="n">
        <v>16.4591053903333</v>
      </c>
      <c r="N224" s="268" t="n">
        <v>14.7786782139167</v>
      </c>
      <c r="O224" s="268" t="n">
        <v>16.3558534845</v>
      </c>
      <c r="P224" s="261"/>
      <c r="Q224" s="261"/>
      <c r="R224" s="261"/>
      <c r="S224" s="261"/>
      <c r="T224" s="261"/>
      <c r="U224" s="261"/>
      <c r="V224" s="261"/>
      <c r="W224" s="261"/>
      <c r="X224" s="261"/>
      <c r="Y224" s="261"/>
    </row>
    <row r="225" customFormat="false" ht="13.5" hidden="false" customHeight="true" outlineLevel="0" collapsed="false">
      <c r="A225" s="267" t="s">
        <v>692</v>
      </c>
      <c r="B225" s="268"/>
      <c r="C225" s="268"/>
      <c r="D225" s="268"/>
      <c r="E225" s="268"/>
      <c r="F225" s="268"/>
      <c r="G225" s="268"/>
      <c r="H225" s="268"/>
      <c r="I225" s="268"/>
      <c r="J225" s="268"/>
      <c r="K225" s="268"/>
      <c r="L225" s="268"/>
      <c r="M225" s="268"/>
      <c r="N225" s="268"/>
      <c r="O225" s="268"/>
      <c r="P225" s="261"/>
      <c r="Q225" s="261"/>
      <c r="R225" s="261"/>
      <c r="S225" s="261"/>
      <c r="T225" s="261"/>
      <c r="U225" s="261"/>
      <c r="V225" s="261"/>
      <c r="W225" s="261"/>
      <c r="X225" s="261"/>
      <c r="Y225" s="261"/>
    </row>
    <row r="226" customFormat="false" ht="13.5" hidden="false" customHeight="true" outlineLevel="0" collapsed="false">
      <c r="A226" s="267" t="s">
        <v>693</v>
      </c>
      <c r="B226" s="268"/>
      <c r="C226" s="268"/>
      <c r="D226" s="268"/>
      <c r="E226" s="268"/>
      <c r="F226" s="268"/>
      <c r="G226" s="268"/>
      <c r="H226" s="268"/>
      <c r="I226" s="268"/>
      <c r="J226" s="268"/>
      <c r="K226" s="268"/>
      <c r="L226" s="268"/>
      <c r="M226" s="268"/>
      <c r="N226" s="268"/>
      <c r="O226" s="268"/>
      <c r="P226" s="261"/>
      <c r="Q226" s="261"/>
      <c r="R226" s="261"/>
      <c r="S226" s="261"/>
      <c r="T226" s="261"/>
      <c r="U226" s="261"/>
      <c r="V226" s="261"/>
      <c r="W226" s="261"/>
      <c r="X226" s="261"/>
      <c r="Y226" s="261"/>
    </row>
    <row r="227" customFormat="false" ht="13.5" hidden="false" customHeight="true" outlineLevel="0" collapsed="false">
      <c r="A227" s="267" t="s">
        <v>694</v>
      </c>
      <c r="B227" s="268"/>
      <c r="C227" s="268" t="n">
        <v>2.98895</v>
      </c>
      <c r="D227" s="268" t="n">
        <v>2.95</v>
      </c>
      <c r="E227" s="268" t="n">
        <v>2.95</v>
      </c>
      <c r="F227" s="268" t="n">
        <v>2.95</v>
      </c>
      <c r="G227" s="268" t="n">
        <v>3.60416666666667</v>
      </c>
      <c r="H227" s="268" t="n">
        <v>46.7291666666667</v>
      </c>
      <c r="I227" s="268" t="n">
        <v>113.6475</v>
      </c>
      <c r="J227" s="268" t="n">
        <v>141.385833333333</v>
      </c>
      <c r="K227" s="268" t="n">
        <v>157.999166666667</v>
      </c>
      <c r="L227" s="268"/>
      <c r="M227" s="268" t="n">
        <v>165.907316666667</v>
      </c>
      <c r="N227" s="268" t="n">
        <v>306.354619937276</v>
      </c>
      <c r="O227" s="268"/>
      <c r="P227" s="261"/>
      <c r="Q227" s="261"/>
      <c r="R227" s="261"/>
      <c r="S227" s="261"/>
      <c r="T227" s="261"/>
      <c r="U227" s="261"/>
      <c r="V227" s="261"/>
      <c r="W227" s="261"/>
      <c r="X227" s="261"/>
      <c r="Y227" s="261"/>
    </row>
    <row r="228" customFormat="false" ht="13.5" hidden="false" customHeight="true" outlineLevel="0" collapsed="false">
      <c r="A228" s="267" t="s">
        <v>695</v>
      </c>
      <c r="B228" s="268" t="n">
        <v>0.754308990105979</v>
      </c>
      <c r="C228" s="268" t="n">
        <v>0.718413898653322</v>
      </c>
      <c r="D228" s="268" t="n">
        <v>0.778338120416812</v>
      </c>
      <c r="E228" s="268" t="n">
        <v>0.752945122702002</v>
      </c>
      <c r="F228" s="268" t="n">
        <v>0.752728196932591</v>
      </c>
      <c r="G228" s="268" t="n">
        <v>0.901296423367096</v>
      </c>
      <c r="H228" s="268" t="n">
        <v>0.903421436257288</v>
      </c>
      <c r="I228" s="268" t="n">
        <v>0.88520550826938</v>
      </c>
      <c r="J228" s="268" t="n">
        <v>0.846772667108096</v>
      </c>
      <c r="K228" s="268" t="n">
        <v>0.893276257067393</v>
      </c>
      <c r="L228" s="268"/>
      <c r="M228" s="268" t="n">
        <v>0.875506396987983</v>
      </c>
      <c r="N228" s="268" t="n">
        <v>0.845494138890436</v>
      </c>
      <c r="O228" s="268" t="n">
        <v>0.949623753156941</v>
      </c>
      <c r="P228" s="261"/>
      <c r="Q228" s="261"/>
      <c r="R228" s="261"/>
      <c r="S228" s="261"/>
      <c r="T228" s="261"/>
      <c r="U228" s="261"/>
      <c r="V228" s="261"/>
      <c r="W228" s="261"/>
      <c r="X228" s="261"/>
      <c r="Y228" s="261"/>
    </row>
    <row r="229" customFormat="false" ht="13.5" hidden="false" customHeight="true" outlineLevel="0" collapsed="false">
      <c r="A229" s="267" t="s">
        <v>451</v>
      </c>
      <c r="B229" s="268" t="n">
        <v>113.064480448821</v>
      </c>
      <c r="C229" s="268" t="n">
        <v>110.565207851396</v>
      </c>
      <c r="D229" s="268" t="n">
        <v>127.60335350681</v>
      </c>
      <c r="E229" s="268" t="n">
        <v>129.069030932888</v>
      </c>
      <c r="F229" s="268" t="n">
        <v>130.564685218829</v>
      </c>
      <c r="G229" s="268" t="n">
        <v>135.856912797089</v>
      </c>
      <c r="H229" s="268" t="n">
        <v>145.581667492026</v>
      </c>
      <c r="I229" s="268" t="n">
        <v>152.446413948767</v>
      </c>
      <c r="J229" s="268" t="n">
        <v>162.464858736778</v>
      </c>
      <c r="K229" s="268" t="n">
        <v>178.744925045848</v>
      </c>
      <c r="L229" s="268"/>
      <c r="M229" s="268" t="n">
        <v>185.592557772213</v>
      </c>
      <c r="N229" s="268" t="n">
        <v>198.764316844656</v>
      </c>
      <c r="O229" s="268"/>
      <c r="P229" s="261"/>
      <c r="Q229" s="261"/>
      <c r="R229" s="261"/>
      <c r="S229" s="261"/>
      <c r="T229" s="261"/>
      <c r="U229" s="261"/>
      <c r="V229" s="261"/>
      <c r="W229" s="261"/>
      <c r="X229" s="261"/>
      <c r="Y229" s="261"/>
    </row>
    <row r="230" customFormat="false" ht="13.5" hidden="false" customHeight="true" outlineLevel="0" collapsed="false">
      <c r="A230" s="267" t="s">
        <v>696</v>
      </c>
      <c r="B230" s="268" t="n">
        <v>2.7</v>
      </c>
      <c r="C230" s="268" t="n">
        <v>2.7</v>
      </c>
      <c r="D230" s="268" t="n">
        <v>2.7</v>
      </c>
      <c r="E230" s="268" t="n">
        <v>2.7</v>
      </c>
      <c r="F230" s="268" t="n">
        <v>2.7</v>
      </c>
      <c r="G230" s="268" t="n">
        <v>2.7</v>
      </c>
      <c r="H230" s="268" t="n">
        <v>2.7</v>
      </c>
      <c r="I230" s="268" t="n">
        <v>2.7</v>
      </c>
      <c r="J230" s="268" t="n">
        <v>2.7</v>
      </c>
      <c r="K230" s="268" t="n">
        <v>2.7</v>
      </c>
      <c r="L230" s="268"/>
      <c r="M230" s="268" t="n">
        <v>2.7</v>
      </c>
      <c r="N230" s="268" t="n">
        <v>2.7</v>
      </c>
      <c r="O230" s="268" t="n">
        <v>2.7</v>
      </c>
      <c r="P230" s="261"/>
      <c r="Q230" s="261"/>
      <c r="R230" s="261"/>
      <c r="S230" s="261"/>
      <c r="T230" s="261"/>
      <c r="U230" s="261"/>
      <c r="V230" s="261"/>
      <c r="W230" s="261"/>
      <c r="X230" s="261"/>
      <c r="Y230" s="261"/>
    </row>
    <row r="231" customFormat="false" ht="13.5" hidden="false" customHeight="true" outlineLevel="0" collapsed="false">
      <c r="A231" s="267" t="s">
        <v>697</v>
      </c>
      <c r="B231" s="268" t="n">
        <v>2.7</v>
      </c>
      <c r="C231" s="268" t="n">
        <v>2.7</v>
      </c>
      <c r="D231" s="268" t="n">
        <v>2.7</v>
      </c>
      <c r="E231" s="268" t="n">
        <v>2.7</v>
      </c>
      <c r="F231" s="268" t="n">
        <v>2.7</v>
      </c>
      <c r="G231" s="268" t="n">
        <v>2.7</v>
      </c>
      <c r="H231" s="268" t="n">
        <v>2.7</v>
      </c>
      <c r="I231" s="268" t="n">
        <v>2.7</v>
      </c>
      <c r="J231" s="268" t="n">
        <v>2.7</v>
      </c>
      <c r="K231" s="268" t="n">
        <v>2.7</v>
      </c>
      <c r="L231" s="268"/>
      <c r="M231" s="268" t="n">
        <v>2.7</v>
      </c>
      <c r="N231" s="268" t="n">
        <v>2.7</v>
      </c>
      <c r="O231" s="268" t="n">
        <v>2.7</v>
      </c>
      <c r="P231" s="261"/>
      <c r="Q231" s="261"/>
      <c r="R231" s="261"/>
      <c r="S231" s="261"/>
      <c r="T231" s="261"/>
      <c r="U231" s="261"/>
      <c r="V231" s="261"/>
      <c r="W231" s="261"/>
      <c r="X231" s="261"/>
      <c r="Y231" s="261"/>
    </row>
    <row r="232" customFormat="false" ht="13.5" hidden="false" customHeight="true" outlineLevel="0" collapsed="false">
      <c r="A232" s="267" t="s">
        <v>698</v>
      </c>
      <c r="B232" s="268"/>
      <c r="C232" s="268"/>
      <c r="D232" s="268"/>
      <c r="E232" s="268"/>
      <c r="F232" s="268"/>
      <c r="G232" s="268"/>
      <c r="H232" s="268"/>
      <c r="I232" s="268"/>
      <c r="J232" s="268"/>
      <c r="K232" s="268"/>
      <c r="L232" s="268"/>
      <c r="M232" s="268"/>
      <c r="N232" s="268"/>
      <c r="O232" s="268"/>
      <c r="P232" s="261"/>
      <c r="Q232" s="261"/>
      <c r="R232" s="261"/>
      <c r="S232" s="261"/>
      <c r="T232" s="261"/>
      <c r="U232" s="261"/>
      <c r="V232" s="261"/>
      <c r="W232" s="261"/>
      <c r="X232" s="261"/>
      <c r="Y232" s="261"/>
    </row>
    <row r="233" customFormat="false" ht="13.5" hidden="false" customHeight="true" outlineLevel="0" collapsed="false">
      <c r="A233" s="267" t="s">
        <v>699</v>
      </c>
      <c r="B233" s="268" t="n">
        <v>2.7</v>
      </c>
      <c r="C233" s="268" t="n">
        <v>2.7</v>
      </c>
      <c r="D233" s="268" t="n">
        <v>2.7</v>
      </c>
      <c r="E233" s="268" t="n">
        <v>2.7</v>
      </c>
      <c r="F233" s="268" t="n">
        <v>2.7</v>
      </c>
      <c r="G233" s="268" t="n">
        <v>2.7</v>
      </c>
      <c r="H233" s="268" t="n">
        <v>2.7</v>
      </c>
      <c r="I233" s="268" t="n">
        <v>2.7</v>
      </c>
      <c r="J233" s="268" t="n">
        <v>2.7</v>
      </c>
      <c r="K233" s="268" t="n">
        <v>2.7</v>
      </c>
      <c r="L233" s="268"/>
      <c r="M233" s="268" t="n">
        <v>2.7</v>
      </c>
      <c r="N233" s="268" t="n">
        <v>2.7</v>
      </c>
      <c r="O233" s="268" t="n">
        <v>2.7</v>
      </c>
      <c r="P233" s="261"/>
      <c r="Q233" s="261"/>
      <c r="R233" s="261"/>
      <c r="S233" s="261"/>
      <c r="T233" s="261"/>
      <c r="U233" s="261"/>
      <c r="V233" s="261"/>
      <c r="W233" s="261"/>
      <c r="X233" s="261"/>
      <c r="Y233" s="261"/>
    </row>
    <row r="234" customFormat="false" ht="13.5" hidden="false" customHeight="true" outlineLevel="0" collapsed="false">
      <c r="A234" s="267" t="s">
        <v>700</v>
      </c>
      <c r="B234" s="268"/>
      <c r="C234" s="268"/>
      <c r="D234" s="268"/>
      <c r="E234" s="268"/>
      <c r="F234" s="268"/>
      <c r="G234" s="268"/>
      <c r="H234" s="268"/>
      <c r="I234" s="268"/>
      <c r="J234" s="268"/>
      <c r="K234" s="268"/>
      <c r="L234" s="268"/>
      <c r="M234" s="268"/>
      <c r="N234" s="268"/>
      <c r="O234" s="268"/>
      <c r="P234" s="261"/>
      <c r="Q234" s="261"/>
      <c r="R234" s="261"/>
      <c r="S234" s="261"/>
      <c r="T234" s="261"/>
      <c r="U234" s="261"/>
      <c r="V234" s="261"/>
      <c r="W234" s="261"/>
      <c r="X234" s="261"/>
      <c r="Y234" s="261"/>
    </row>
    <row r="235" customFormat="false" ht="13.5" hidden="false" customHeight="true" outlineLevel="0" collapsed="false">
      <c r="A235" s="267" t="s">
        <v>701</v>
      </c>
      <c r="B235" s="268"/>
      <c r="C235" s="268"/>
      <c r="D235" s="268"/>
      <c r="E235" s="268"/>
      <c r="F235" s="268"/>
      <c r="G235" s="268"/>
      <c r="H235" s="268"/>
      <c r="I235" s="268"/>
      <c r="J235" s="268"/>
      <c r="K235" s="268"/>
      <c r="L235" s="268"/>
      <c r="M235" s="268"/>
      <c r="N235" s="268"/>
      <c r="O235" s="268"/>
      <c r="P235" s="261"/>
      <c r="Q235" s="261"/>
      <c r="R235" s="261"/>
      <c r="S235" s="261"/>
      <c r="T235" s="261"/>
      <c r="U235" s="261"/>
      <c r="V235" s="261"/>
      <c r="W235" s="261"/>
      <c r="X235" s="261"/>
      <c r="Y235" s="261"/>
    </row>
    <row r="236" customFormat="false" ht="13.5" hidden="false" customHeight="true" outlineLevel="0" collapsed="false">
      <c r="A236" s="267" t="s">
        <v>702</v>
      </c>
      <c r="B236" s="268"/>
      <c r="C236" s="268"/>
      <c r="D236" s="268"/>
      <c r="E236" s="268"/>
      <c r="F236" s="268"/>
      <c r="G236" s="268"/>
      <c r="H236" s="268"/>
      <c r="I236" s="268"/>
      <c r="J236" s="268"/>
      <c r="K236" s="268"/>
      <c r="L236" s="268"/>
      <c r="M236" s="268"/>
      <c r="N236" s="268"/>
      <c r="O236" s="268"/>
      <c r="P236" s="261"/>
      <c r="Q236" s="261"/>
      <c r="R236" s="261"/>
      <c r="S236" s="261"/>
      <c r="T236" s="261"/>
      <c r="U236" s="261"/>
      <c r="V236" s="261"/>
      <c r="W236" s="261"/>
      <c r="X236" s="261"/>
      <c r="Y236" s="261"/>
    </row>
    <row r="237" customFormat="false" ht="13.5" hidden="false" customHeight="true" outlineLevel="0" collapsed="false">
      <c r="A237" s="267" t="s">
        <v>703</v>
      </c>
      <c r="B237" s="268" t="n">
        <v>2.30600092016667</v>
      </c>
      <c r="C237" s="268" t="n">
        <v>2.66661962177469</v>
      </c>
      <c r="D237" s="268" t="n">
        <v>3.57295833333333</v>
      </c>
      <c r="E237" s="268" t="n">
        <v>4.75676054708821</v>
      </c>
      <c r="F237" s="268" t="n">
        <v>5.73686666666667</v>
      </c>
      <c r="G237" s="268" t="n">
        <v>6.02573259791667</v>
      </c>
      <c r="H237" s="268" t="n">
        <v>6.21171364583333</v>
      </c>
      <c r="I237" s="268" t="n">
        <v>6.68336</v>
      </c>
      <c r="J237" s="268" t="n">
        <v>24.3289109018116</v>
      </c>
      <c r="K237" s="268" t="n">
        <v>45.7670454545455</v>
      </c>
      <c r="L237" s="268"/>
      <c r="M237" s="268" t="n">
        <v>53.9960119047619</v>
      </c>
      <c r="N237" s="268" t="n">
        <v>370.790583333333</v>
      </c>
      <c r="O237" s="268" t="n">
        <v>546.75885</v>
      </c>
      <c r="P237" s="261"/>
      <c r="Q237" s="261"/>
      <c r="R237" s="261"/>
      <c r="S237" s="261"/>
      <c r="T237" s="261"/>
      <c r="U237" s="261"/>
      <c r="V237" s="261"/>
      <c r="W237" s="261"/>
      <c r="X237" s="261"/>
      <c r="Y237" s="261"/>
    </row>
    <row r="238" customFormat="false" ht="13.5" hidden="false" customHeight="true" outlineLevel="0" collapsed="false">
      <c r="A238" s="267" t="s">
        <v>704</v>
      </c>
      <c r="B238" s="268" t="n">
        <v>2.74541666666667</v>
      </c>
      <c r="C238" s="268" t="n">
        <v>3.268</v>
      </c>
      <c r="D238" s="268" t="n">
        <v>3.3</v>
      </c>
      <c r="E238" s="268" t="n">
        <v>3.3</v>
      </c>
      <c r="F238" s="268" t="n">
        <v>3.3</v>
      </c>
      <c r="G238" s="268" t="n">
        <v>3.41666666666667</v>
      </c>
      <c r="H238" s="268" t="n">
        <v>6.22863027848979</v>
      </c>
      <c r="I238" s="268" t="n">
        <v>7.487661125</v>
      </c>
      <c r="J238" s="268" t="n">
        <v>7.4625111984127</v>
      </c>
      <c r="K238" s="268" t="n">
        <v>7.458</v>
      </c>
      <c r="L238" s="268"/>
      <c r="M238" s="268" t="n">
        <v>9.30954545454546</v>
      </c>
      <c r="N238" s="268" t="n">
        <v>18.2386666666667</v>
      </c>
      <c r="O238" s="268" t="n">
        <v>24.709174756579</v>
      </c>
      <c r="P238" s="261"/>
      <c r="Q238" s="261"/>
      <c r="R238" s="261"/>
      <c r="S238" s="261"/>
      <c r="T238" s="261"/>
      <c r="U238" s="261"/>
      <c r="V238" s="261"/>
      <c r="W238" s="261"/>
      <c r="X238" s="261"/>
      <c r="Y238" s="261"/>
    </row>
    <row r="239" customFormat="false" ht="13.5" hidden="false" customHeight="true" outlineLevel="0" collapsed="false">
      <c r="A239" s="267" t="s">
        <v>705</v>
      </c>
      <c r="B239" s="268" t="n">
        <v>7.20752416666667</v>
      </c>
      <c r="C239" s="268" t="n">
        <v>6.49354333333333</v>
      </c>
      <c r="D239" s="268" t="n">
        <v>6.77501583333333</v>
      </c>
      <c r="E239" s="268" t="n">
        <v>6.51397166666667</v>
      </c>
      <c r="F239" s="268" t="n">
        <v>6.860785</v>
      </c>
      <c r="G239" s="268" t="n">
        <v>8.43484083333333</v>
      </c>
      <c r="H239" s="268" t="n">
        <v>8.56199166666667</v>
      </c>
      <c r="I239" s="268" t="n">
        <v>8.54886083333333</v>
      </c>
      <c r="J239" s="268" t="n">
        <v>8.69251833333333</v>
      </c>
      <c r="K239" s="268" t="n">
        <v>9.45834916666666</v>
      </c>
      <c r="L239" s="268"/>
      <c r="M239" s="268" t="n">
        <v>9.21030902842085</v>
      </c>
      <c r="N239" s="268" t="n">
        <v>8.57656671607378</v>
      </c>
      <c r="O239" s="268" t="n">
        <v>10.114251277564</v>
      </c>
      <c r="P239" s="261"/>
      <c r="Q239" s="261"/>
      <c r="R239" s="261"/>
      <c r="S239" s="261"/>
      <c r="T239" s="261"/>
      <c r="U239" s="261"/>
      <c r="V239" s="261"/>
      <c r="W239" s="261"/>
      <c r="X239" s="261"/>
      <c r="Y239" s="261"/>
    </row>
    <row r="240" customFormat="false" ht="13.5" hidden="false" customHeight="true" outlineLevel="0" collapsed="false">
      <c r="A240" s="267" t="s">
        <v>706</v>
      </c>
      <c r="B240" s="268" t="n">
        <v>1.04290564573352</v>
      </c>
      <c r="C240" s="268" t="n">
        <v>0.888042028223281</v>
      </c>
      <c r="D240" s="268" t="n">
        <v>0.937684480709349</v>
      </c>
      <c r="E240" s="268" t="n">
        <v>0.926903547758285</v>
      </c>
      <c r="F240" s="268" t="n">
        <v>0.916151047283613</v>
      </c>
      <c r="G240" s="268" t="n">
        <v>0.962381328004354</v>
      </c>
      <c r="H240" s="268" t="n">
        <v>0.985394394244834</v>
      </c>
      <c r="I240" s="268" t="n">
        <v>0.984691666666667</v>
      </c>
      <c r="J240" s="268" t="n">
        <v>0.977891666666667</v>
      </c>
      <c r="K240" s="268" t="n">
        <v>0.993709166666667</v>
      </c>
      <c r="L240" s="268"/>
      <c r="M240" s="268" t="n">
        <v>0.938965</v>
      </c>
      <c r="N240" s="268" t="n">
        <v>0.913845833333333</v>
      </c>
      <c r="O240" s="268" t="n">
        <v>0.9548325</v>
      </c>
      <c r="P240" s="261"/>
      <c r="Q240" s="261"/>
      <c r="R240" s="261"/>
      <c r="S240" s="261"/>
      <c r="T240" s="261"/>
      <c r="U240" s="261"/>
      <c r="V240" s="261"/>
      <c r="W240" s="261"/>
      <c r="X240" s="261"/>
      <c r="Y240" s="261"/>
    </row>
    <row r="241" customFormat="false" ht="13.5" hidden="false" customHeight="true" outlineLevel="0" collapsed="false">
      <c r="A241" s="267" t="s">
        <v>707</v>
      </c>
      <c r="B241" s="268" t="n">
        <v>11.225</v>
      </c>
      <c r="C241" s="268" t="n">
        <v>48.3366666666667</v>
      </c>
      <c r="D241" s="268" t="n">
        <v>64.5808333333333</v>
      </c>
      <c r="E241" s="268" t="n">
        <v>108.733333333333</v>
      </c>
      <c r="F241" s="268" t="n">
        <v>154.13</v>
      </c>
      <c r="G241" s="268" t="n">
        <v>237.029166666667</v>
      </c>
      <c r="H241" s="268" t="n">
        <v>460.275833333333</v>
      </c>
      <c r="I241" s="268" t="n">
        <v>492.610833333333</v>
      </c>
      <c r="J241" s="268"/>
      <c r="K241" s="268"/>
      <c r="L241" s="268"/>
      <c r="M241" s="268"/>
      <c r="N241" s="268"/>
      <c r="O241" s="268"/>
      <c r="P241" s="261"/>
      <c r="Q241" s="261"/>
      <c r="R241" s="261"/>
      <c r="S241" s="261"/>
      <c r="T241" s="261"/>
      <c r="U241" s="261"/>
      <c r="V241" s="261"/>
      <c r="W241" s="261"/>
      <c r="X241" s="261"/>
      <c r="Y241" s="261"/>
    </row>
    <row r="242" customFormat="false" ht="13.5" hidden="false" customHeight="true" outlineLevel="0" collapsed="false">
      <c r="A242" s="267" t="s">
        <v>708</v>
      </c>
      <c r="B242" s="268" t="n">
        <v>4.37896666666667</v>
      </c>
      <c r="C242" s="268" t="n">
        <v>4.61018333333333</v>
      </c>
      <c r="D242" s="268" t="n">
        <v>4.73770833333333</v>
      </c>
      <c r="E242" s="268" t="n">
        <v>4.76423333333333</v>
      </c>
      <c r="F242" s="268" t="n">
        <v>4.93756666666667</v>
      </c>
      <c r="G242" s="268" t="n">
        <v>6.16311666666667</v>
      </c>
      <c r="H242" s="268" t="n">
        <v>7.835675</v>
      </c>
      <c r="I242" s="268" t="n">
        <v>8.54974166666667</v>
      </c>
      <c r="J242" s="268" t="n">
        <v>9.15121666666667</v>
      </c>
      <c r="K242" s="268" t="n">
        <v>9.53036666666667</v>
      </c>
      <c r="L242" s="268"/>
      <c r="M242" s="268" t="n">
        <v>10.3219416666667</v>
      </c>
      <c r="N242" s="268" t="n">
        <v>11.30885</v>
      </c>
      <c r="O242" s="268" t="n">
        <v>11.031075</v>
      </c>
      <c r="P242" s="261"/>
      <c r="Q242" s="261"/>
      <c r="R242" s="261"/>
      <c r="S242" s="261"/>
      <c r="T242" s="261"/>
      <c r="U242" s="261"/>
      <c r="V242" s="261"/>
      <c r="W242" s="261"/>
      <c r="X242" s="261"/>
      <c r="Y242" s="261"/>
    </row>
    <row r="243" customFormat="false" ht="13.5" hidden="false" customHeight="true" outlineLevel="0" collapsed="false">
      <c r="A243" s="267" t="s">
        <v>458</v>
      </c>
      <c r="B243" s="268" t="n">
        <v>1395.625</v>
      </c>
      <c r="C243" s="268" t="n">
        <v>1557.43333333333</v>
      </c>
      <c r="D243" s="268" t="n">
        <v>1571.69833333333</v>
      </c>
      <c r="E243" s="268" t="n">
        <v>1597.55583333333</v>
      </c>
      <c r="F243" s="268" t="n">
        <v>1653.23083333333</v>
      </c>
      <c r="G243" s="268" t="n">
        <v>1991.39083333333</v>
      </c>
      <c r="H243" s="268" t="n">
        <v>2177.08666666667</v>
      </c>
      <c r="I243" s="268" t="n">
        <v>2228.85666666667</v>
      </c>
      <c r="J243" s="268" t="n">
        <v>2263.78166666667</v>
      </c>
      <c r="K243" s="268" t="n">
        <v>2288.20666666667</v>
      </c>
      <c r="L243" s="268"/>
      <c r="M243" s="268" t="n">
        <v>2294.14615050509</v>
      </c>
      <c r="N243" s="268" t="n">
        <v>2297.76422623792</v>
      </c>
      <c r="O243" s="268"/>
      <c r="P243" s="261"/>
      <c r="Q243" s="261"/>
      <c r="R243" s="261"/>
      <c r="S243" s="261"/>
      <c r="T243" s="261"/>
      <c r="U243" s="261"/>
      <c r="V243" s="261"/>
      <c r="W243" s="261"/>
      <c r="X243" s="261"/>
      <c r="Y243" s="261"/>
    </row>
    <row r="244" customFormat="false" ht="13.5" hidden="false" customHeight="true" outlineLevel="0" collapsed="false">
      <c r="A244" s="267" t="s">
        <v>462</v>
      </c>
      <c r="B244" s="268" t="n">
        <v>31.685705</v>
      </c>
      <c r="C244" s="268" t="n">
        <v>30.4917333333333</v>
      </c>
      <c r="D244" s="268" t="n">
        <v>31.0830916666667</v>
      </c>
      <c r="E244" s="268" t="n">
        <v>30.7259666666667</v>
      </c>
      <c r="F244" s="268" t="n">
        <v>32.4798333333333</v>
      </c>
      <c r="G244" s="268" t="n">
        <v>34.2477166666667</v>
      </c>
      <c r="H244" s="268" t="n">
        <v>35.2963833333333</v>
      </c>
      <c r="I244" s="268" t="n">
        <v>33.9398110566858</v>
      </c>
      <c r="J244" s="268" t="n">
        <v>32.3102257431458</v>
      </c>
      <c r="K244" s="268" t="n">
        <v>31.0476057805499</v>
      </c>
      <c r="L244" s="268"/>
      <c r="M244" s="268" t="n">
        <v>31.2936732130832</v>
      </c>
      <c r="N244" s="268" t="n">
        <v>31.9770934417717</v>
      </c>
      <c r="O244" s="268" t="n">
        <v>35.0613502144776</v>
      </c>
      <c r="P244" s="261"/>
      <c r="Q244" s="261"/>
      <c r="R244" s="261"/>
      <c r="S244" s="261"/>
      <c r="T244" s="261"/>
      <c r="U244" s="261"/>
      <c r="V244" s="261"/>
      <c r="W244" s="261"/>
      <c r="X244" s="261"/>
      <c r="Y244" s="261"/>
    </row>
    <row r="245" customFormat="false" ht="13.5" hidden="false" customHeight="true" outlineLevel="0" collapsed="false">
      <c r="A245" s="267" t="s">
        <v>709</v>
      </c>
      <c r="B245" s="268" t="n">
        <v>1</v>
      </c>
      <c r="C245" s="268" t="n">
        <v>1</v>
      </c>
      <c r="D245" s="268" t="n">
        <v>1</v>
      </c>
      <c r="E245" s="268" t="n">
        <v>1</v>
      </c>
      <c r="F245" s="268" t="n">
        <v>1</v>
      </c>
      <c r="G245" s="268" t="n">
        <v>1</v>
      </c>
      <c r="H245" s="268" t="n">
        <v>1</v>
      </c>
      <c r="I245" s="268" t="n">
        <v>1</v>
      </c>
      <c r="J245" s="268" t="n">
        <v>1</v>
      </c>
      <c r="K245" s="268" t="n">
        <v>1</v>
      </c>
      <c r="L245" s="268"/>
      <c r="M245" s="268" t="n">
        <v>1</v>
      </c>
      <c r="N245" s="268" t="n">
        <v>1</v>
      </c>
      <c r="O245" s="268" t="n">
        <v>1</v>
      </c>
      <c r="P245" s="261"/>
      <c r="Q245" s="261"/>
      <c r="R245" s="261"/>
      <c r="S245" s="261"/>
      <c r="T245" s="261"/>
      <c r="U245" s="261"/>
      <c r="V245" s="261"/>
      <c r="W245" s="261"/>
      <c r="X245" s="261"/>
      <c r="Y245" s="261"/>
    </row>
    <row r="246" customFormat="false" ht="13.5" hidden="false" customHeight="true" outlineLevel="0" collapsed="false">
      <c r="A246" s="267" t="s">
        <v>710</v>
      </c>
      <c r="B246" s="268" t="n">
        <v>494.794262222947</v>
      </c>
      <c r="C246" s="268" t="n">
        <v>471.248625718937</v>
      </c>
      <c r="D246" s="268" t="n">
        <v>510.556338454251</v>
      </c>
      <c r="E246" s="268" t="n">
        <v>493.899623852237</v>
      </c>
      <c r="F246" s="268" t="n">
        <v>493.757329875312</v>
      </c>
      <c r="G246" s="268" t="n">
        <v>591.21169798261</v>
      </c>
      <c r="H246" s="268" t="n">
        <v>592.605615063022</v>
      </c>
      <c r="I246" s="268" t="n">
        <v>580.656749587858</v>
      </c>
      <c r="J246" s="268" t="n">
        <v>555.446458398226</v>
      </c>
      <c r="K246" s="268" t="n">
        <v>585.911013180369</v>
      </c>
      <c r="L246" s="268"/>
      <c r="M246" s="268" t="n">
        <v>575.586004510945</v>
      </c>
      <c r="N246" s="268" t="n">
        <v>554.530675033104</v>
      </c>
      <c r="O246" s="268" t="n">
        <v>623.759700911182</v>
      </c>
      <c r="P246" s="261"/>
      <c r="Q246" s="261"/>
      <c r="R246" s="261"/>
      <c r="S246" s="261"/>
      <c r="T246" s="261"/>
      <c r="U246" s="261"/>
      <c r="V246" s="261"/>
      <c r="W246" s="261"/>
      <c r="X246" s="261"/>
      <c r="Y246" s="261"/>
    </row>
    <row r="247" customFormat="false" ht="13.5" hidden="false" customHeight="true" outlineLevel="0" collapsed="false">
      <c r="A247" s="267" t="s">
        <v>711</v>
      </c>
      <c r="B247" s="268" t="n">
        <v>1.90598784238353</v>
      </c>
      <c r="C247" s="268" t="n">
        <v>1.72895070977832</v>
      </c>
      <c r="D247" s="268" t="n">
        <v>1.71950701586165</v>
      </c>
      <c r="E247" s="268" t="n">
        <v>1.77371311869907</v>
      </c>
      <c r="F247" s="268" t="n">
        <v>1.84677368453546</v>
      </c>
      <c r="G247" s="268" t="n">
        <v>2.10576325744967</v>
      </c>
      <c r="H247" s="268" t="n">
        <v>2.21566110422528</v>
      </c>
      <c r="I247" s="268" t="n">
        <v>2.2059726971784</v>
      </c>
      <c r="J247" s="268" t="n">
        <v>2.23657147594223</v>
      </c>
      <c r="K247" s="268" t="n">
        <v>2.28948563032632</v>
      </c>
      <c r="L247" s="268"/>
      <c r="M247" s="268" t="n">
        <v>2.29956150787889</v>
      </c>
      <c r="N247" s="268" t="n">
        <v>2.26495960050055</v>
      </c>
      <c r="O247" s="268" t="n">
        <v>2.32792982731644</v>
      </c>
      <c r="P247" s="261"/>
      <c r="Q247" s="261"/>
      <c r="R247" s="261"/>
      <c r="S247" s="261"/>
      <c r="T247" s="261"/>
      <c r="U247" s="261"/>
      <c r="V247" s="261"/>
      <c r="W247" s="261"/>
      <c r="X247" s="261"/>
      <c r="Y247" s="261"/>
    </row>
    <row r="248" customFormat="false" ht="13.5" hidden="false" customHeight="true" outlineLevel="0" collapsed="false">
      <c r="A248" s="267" t="s">
        <v>712</v>
      </c>
      <c r="B248" s="268" t="n">
        <v>6.37550833333333</v>
      </c>
      <c r="C248" s="268" t="n">
        <v>6.40930070568578</v>
      </c>
      <c r="D248" s="268" t="n">
        <v>6.42960265594542</v>
      </c>
      <c r="E248" s="268" t="n">
        <v>6.44262939764659</v>
      </c>
      <c r="F248" s="268" t="n">
        <v>6.40909457829793</v>
      </c>
      <c r="G248" s="268" t="n">
        <v>6.37744166666667</v>
      </c>
      <c r="H248" s="268" t="n">
        <v>6.66896666666667</v>
      </c>
      <c r="I248" s="268" t="n">
        <v>6.779525</v>
      </c>
      <c r="J248" s="268" t="n">
        <v>6.77075089824606</v>
      </c>
      <c r="K248" s="268" t="n">
        <v>6.7543266828632</v>
      </c>
      <c r="L248" s="268"/>
      <c r="M248" s="268" t="n">
        <v>6.75105268711505</v>
      </c>
      <c r="N248" s="268" t="n">
        <v>6.75853004916294</v>
      </c>
      <c r="O248" s="268" t="n">
        <v>6.75412896099475</v>
      </c>
      <c r="P248" s="261"/>
      <c r="Q248" s="261"/>
      <c r="R248" s="261"/>
      <c r="S248" s="261"/>
      <c r="T248" s="261"/>
      <c r="U248" s="261"/>
      <c r="V248" s="261"/>
      <c r="W248" s="261"/>
      <c r="X248" s="261"/>
      <c r="Y248" s="261"/>
    </row>
    <row r="249" customFormat="false" ht="13.5" hidden="false" customHeight="true" outlineLevel="0" collapsed="false">
      <c r="A249" s="267" t="s">
        <v>474</v>
      </c>
      <c r="B249" s="268" t="n">
        <v>1.4314</v>
      </c>
      <c r="C249" s="268" t="n">
        <v>1.40778333333333</v>
      </c>
      <c r="D249" s="268" t="n">
        <v>1.56189166666667</v>
      </c>
      <c r="E249" s="268" t="n">
        <v>1.62465833333333</v>
      </c>
      <c r="F249" s="268" t="n">
        <v>1.697675</v>
      </c>
      <c r="G249" s="268" t="n">
        <v>1.961625</v>
      </c>
      <c r="H249" s="268" t="n">
        <v>2.14803333333333</v>
      </c>
      <c r="I249" s="268" t="n">
        <v>2.419425</v>
      </c>
      <c r="J249" s="268" t="n">
        <v>2.64686666666667</v>
      </c>
      <c r="K249" s="268" t="n">
        <v>2.93443333333333</v>
      </c>
      <c r="L249" s="268"/>
      <c r="M249" s="268" t="n">
        <v>2.81235833333333</v>
      </c>
      <c r="N249" s="268" t="n">
        <v>2.79446666666667</v>
      </c>
      <c r="O249" s="268" t="n">
        <v>3.1036</v>
      </c>
      <c r="P249" s="261"/>
      <c r="Q249" s="261"/>
      <c r="R249" s="261"/>
      <c r="S249" s="261"/>
      <c r="T249" s="261"/>
      <c r="U249" s="261"/>
      <c r="V249" s="261"/>
      <c r="W249" s="261"/>
      <c r="X249" s="261"/>
      <c r="Y249" s="261"/>
    </row>
    <row r="250" customFormat="false" ht="13.5" hidden="false" customHeight="true" outlineLevel="0" collapsed="false">
      <c r="A250" s="267" t="s">
        <v>713</v>
      </c>
      <c r="B250" s="268" t="n">
        <v>1.5028486296723</v>
      </c>
      <c r="C250" s="268" t="n">
        <v>1.67495455197133</v>
      </c>
      <c r="D250" s="268" t="n">
        <v>1.79600094441355</v>
      </c>
      <c r="E250" s="268" t="n">
        <v>1.90376824244752</v>
      </c>
      <c r="F250" s="268" t="n">
        <v>2.18854241775473</v>
      </c>
      <c r="G250" s="268" t="n">
        <v>2.72000852790579</v>
      </c>
      <c r="H250" s="268" t="n">
        <v>3.02013474808043</v>
      </c>
      <c r="I250" s="268" t="n">
        <v>3.64813263536866</v>
      </c>
      <c r="J250" s="268" t="n">
        <v>4.82837014720942</v>
      </c>
      <c r="K250" s="268" t="n">
        <v>5.67381930843574</v>
      </c>
      <c r="L250" s="268"/>
      <c r="M250" s="268" t="n">
        <v>7.00860541558522</v>
      </c>
      <c r="N250" s="268" t="n">
        <v>8.85040754928315</v>
      </c>
      <c r="O250" s="268" t="n">
        <v>16.5488604173067</v>
      </c>
      <c r="P250" s="261"/>
      <c r="Q250" s="261"/>
      <c r="R250" s="261"/>
      <c r="S250" s="261"/>
      <c r="T250" s="261"/>
      <c r="U250" s="261"/>
      <c r="V250" s="261"/>
      <c r="W250" s="261"/>
      <c r="X250" s="261"/>
      <c r="Y250" s="261"/>
    </row>
    <row r="251" customFormat="false" ht="13.5" hidden="false" customHeight="true" outlineLevel="0" collapsed="false">
      <c r="A251" s="267" t="s">
        <v>714</v>
      </c>
      <c r="B251" s="268"/>
      <c r="C251" s="268"/>
      <c r="D251" s="268"/>
      <c r="E251" s="268"/>
      <c r="F251" s="268"/>
      <c r="G251" s="268"/>
      <c r="H251" s="268"/>
      <c r="I251" s="268"/>
      <c r="J251" s="268"/>
      <c r="K251" s="268"/>
      <c r="L251" s="268"/>
      <c r="M251" s="268"/>
      <c r="N251" s="268"/>
      <c r="O251" s="268"/>
      <c r="P251" s="261"/>
      <c r="Q251" s="261"/>
      <c r="R251" s="261"/>
      <c r="S251" s="261"/>
      <c r="T251" s="261"/>
      <c r="U251" s="261"/>
      <c r="V251" s="261"/>
      <c r="W251" s="261"/>
      <c r="X251" s="261"/>
      <c r="Y251" s="261"/>
    </row>
    <row r="252" customFormat="false" ht="13.5" hidden="false" customHeight="true" outlineLevel="0" collapsed="false">
      <c r="A252" s="270" t="s">
        <v>715</v>
      </c>
      <c r="B252" s="271" t="n">
        <v>1</v>
      </c>
      <c r="C252" s="271" t="n">
        <v>1</v>
      </c>
      <c r="D252" s="271" t="n">
        <v>1</v>
      </c>
      <c r="E252" s="271" t="n">
        <v>1</v>
      </c>
      <c r="F252" s="271" t="n">
        <v>1</v>
      </c>
      <c r="G252" s="271" t="n">
        <v>1</v>
      </c>
      <c r="H252" s="271" t="n">
        <v>1</v>
      </c>
      <c r="I252" s="271" t="n">
        <v>1</v>
      </c>
      <c r="J252" s="271" t="n">
        <v>1</v>
      </c>
      <c r="K252" s="271" t="n">
        <v>1</v>
      </c>
      <c r="L252" s="271"/>
      <c r="M252" s="271" t="n">
        <v>1</v>
      </c>
      <c r="N252" s="271" t="n">
        <v>1</v>
      </c>
      <c r="O252" s="271" t="n">
        <v>1</v>
      </c>
      <c r="P252" s="261"/>
      <c r="Q252" s="261"/>
      <c r="R252" s="261"/>
      <c r="S252" s="261"/>
      <c r="T252" s="261"/>
      <c r="U252" s="261"/>
      <c r="V252" s="261"/>
      <c r="W252" s="261"/>
      <c r="X252" s="261"/>
      <c r="Y252" s="261"/>
    </row>
    <row r="253" customFormat="false" ht="13.5" hidden="false" customHeight="true" outlineLevel="0" collapsed="false">
      <c r="A253" s="270" t="s">
        <v>716</v>
      </c>
      <c r="B253" s="271" t="n">
        <v>1.0902</v>
      </c>
      <c r="C253" s="271" t="n">
        <v>0.9695</v>
      </c>
      <c r="D253" s="271" t="n">
        <v>0.9658</v>
      </c>
      <c r="E253" s="271" t="n">
        <v>1.0358</v>
      </c>
      <c r="F253" s="271" t="n">
        <v>1.1094</v>
      </c>
      <c r="G253" s="271" t="n">
        <v>1.3311</v>
      </c>
      <c r="H253" s="271" t="n">
        <v>1.3452</v>
      </c>
      <c r="I253" s="271" t="n">
        <v>1.3048</v>
      </c>
      <c r="J253" s="271" t="n">
        <v>1.3384</v>
      </c>
      <c r="K253" s="271" t="n">
        <v>1.4385</v>
      </c>
      <c r="L253" s="271"/>
      <c r="M253" s="271" t="n">
        <v>1.4531</v>
      </c>
      <c r="N253" s="271" t="n">
        <v>1.33122425957081</v>
      </c>
      <c r="O253" s="271" t="n">
        <v>1.44166445896522</v>
      </c>
      <c r="P253" s="261"/>
      <c r="Q253" s="261"/>
      <c r="R253" s="261"/>
      <c r="S253" s="261"/>
      <c r="T253" s="261"/>
      <c r="U253" s="261"/>
      <c r="V253" s="261"/>
      <c r="W253" s="261"/>
      <c r="X253" s="261"/>
      <c r="Y253" s="261"/>
    </row>
    <row r="254" customFormat="false" ht="13.5" hidden="false" customHeight="true" outlineLevel="0" collapsed="false">
      <c r="A254" s="272" t="s">
        <v>484</v>
      </c>
      <c r="B254" s="271" t="n">
        <v>2177.55750683358</v>
      </c>
      <c r="C254" s="271" t="n">
        <v>2522.80203252264</v>
      </c>
      <c r="D254" s="271" t="n">
        <v>2504.56307758328</v>
      </c>
      <c r="E254" s="271" t="n">
        <v>2586.88956856561</v>
      </c>
      <c r="F254" s="271" t="n">
        <v>2599.78820061067</v>
      </c>
      <c r="G254" s="271" t="n">
        <v>3240.64542033826</v>
      </c>
      <c r="H254" s="271" t="n">
        <v>3420.09800724736</v>
      </c>
      <c r="I254" s="271" t="n">
        <v>3611.22445804461</v>
      </c>
      <c r="J254" s="271" t="n">
        <v>3727.06899484612</v>
      </c>
      <c r="K254" s="271" t="n">
        <v>3704.04907169681</v>
      </c>
      <c r="L254" s="271"/>
      <c r="M254" s="271" t="n">
        <v>3718.24892270924</v>
      </c>
      <c r="N254" s="271" t="n">
        <v>3587.05170733908</v>
      </c>
      <c r="O254" s="271" t="n">
        <v>3689.81738566862</v>
      </c>
      <c r="P254" s="261"/>
      <c r="Q254" s="261"/>
      <c r="R254" s="261"/>
      <c r="S254" s="261"/>
      <c r="T254" s="261"/>
      <c r="U254" s="261"/>
      <c r="V254" s="261"/>
      <c r="W254" s="261"/>
      <c r="X254" s="261"/>
      <c r="Y254" s="261"/>
    </row>
    <row r="255" customFormat="false" ht="13.5" hidden="false" customHeight="true" outlineLevel="0" collapsed="false">
      <c r="A255" s="272" t="s">
        <v>717</v>
      </c>
      <c r="B255" s="271" t="n">
        <v>7.93563941666667</v>
      </c>
      <c r="C255" s="271" t="n">
        <v>7.96756283333333</v>
      </c>
      <c r="D255" s="271" t="n">
        <v>7.99102933333333</v>
      </c>
      <c r="E255" s="271" t="n">
        <v>7.993</v>
      </c>
      <c r="F255" s="271" t="n">
        <v>11.8866594166667</v>
      </c>
      <c r="G255" s="271" t="n">
        <v>21.8446977666667</v>
      </c>
      <c r="H255" s="271" t="n">
        <v>25.5513341166667</v>
      </c>
      <c r="I255" s="271" t="n">
        <v>26.5966063</v>
      </c>
      <c r="J255" s="271" t="n">
        <v>27.2004923333333</v>
      </c>
      <c r="K255" s="271" t="n">
        <v>25.8455893333333</v>
      </c>
      <c r="L255" s="271"/>
      <c r="M255" s="271" t="n">
        <v>26.9575243833333</v>
      </c>
      <c r="N255" s="271" t="n">
        <v>27.2861893833333</v>
      </c>
      <c r="O255" s="271" t="n">
        <v>32.3423016</v>
      </c>
      <c r="P255" s="261"/>
      <c r="Q255" s="261"/>
      <c r="R255" s="261"/>
      <c r="S255" s="261"/>
      <c r="T255" s="261"/>
      <c r="U255" s="261"/>
      <c r="V255" s="261"/>
      <c r="W255" s="261"/>
      <c r="X255" s="261"/>
      <c r="Y255" s="261"/>
    </row>
    <row r="256" customFormat="false" ht="13.5" hidden="false" customHeight="true" outlineLevel="0" collapsed="false">
      <c r="A256" s="270" t="s">
        <v>718</v>
      </c>
      <c r="B256" s="271" t="n">
        <v>3.6725</v>
      </c>
      <c r="C256" s="271" t="n">
        <v>3.6725</v>
      </c>
      <c r="D256" s="271" t="n">
        <v>3.6725</v>
      </c>
      <c r="E256" s="271" t="n">
        <v>3.6725</v>
      </c>
      <c r="F256" s="271" t="n">
        <v>3.6725</v>
      </c>
      <c r="G256" s="271" t="n">
        <v>3.6725</v>
      </c>
      <c r="H256" s="271" t="n">
        <v>3.6725</v>
      </c>
      <c r="I256" s="271" t="n">
        <v>3.6725</v>
      </c>
      <c r="J256" s="271" t="n">
        <v>3.6725</v>
      </c>
      <c r="K256" s="271" t="n">
        <v>3.6725</v>
      </c>
      <c r="L256" s="271"/>
      <c r="M256" s="271" t="n">
        <v>3.6725</v>
      </c>
      <c r="N256" s="271" t="n">
        <v>3.6725</v>
      </c>
      <c r="O256" s="271" t="n">
        <v>3.6725</v>
      </c>
      <c r="P256" s="261"/>
      <c r="Q256" s="261"/>
      <c r="R256" s="261"/>
      <c r="S256" s="261"/>
      <c r="T256" s="261"/>
      <c r="U256" s="261"/>
      <c r="V256" s="261"/>
      <c r="W256" s="261"/>
      <c r="X256" s="261"/>
      <c r="Y256" s="261"/>
    </row>
    <row r="257" customFormat="false" ht="13.5" hidden="false" customHeight="true" outlineLevel="0" collapsed="false">
      <c r="A257" s="270" t="s">
        <v>719</v>
      </c>
      <c r="B257" s="271" t="n">
        <v>0.647179345560165</v>
      </c>
      <c r="C257" s="271" t="n">
        <v>0.624140835740495</v>
      </c>
      <c r="D257" s="271" t="n">
        <v>0.633046988857327</v>
      </c>
      <c r="E257" s="271" t="n">
        <v>0.639660577613477</v>
      </c>
      <c r="F257" s="271" t="n">
        <v>0.607729626878255</v>
      </c>
      <c r="G257" s="271" t="n">
        <v>0.654545478931426</v>
      </c>
      <c r="H257" s="271" t="n">
        <v>0.740634463697084</v>
      </c>
      <c r="I257" s="271" t="n">
        <v>0.776976682344123</v>
      </c>
      <c r="J257" s="271" t="n">
        <v>0.749531540259847</v>
      </c>
      <c r="K257" s="271" t="n">
        <v>0.783445110011929</v>
      </c>
      <c r="L257" s="271"/>
      <c r="M257" s="271" t="n">
        <v>0.779999576697153</v>
      </c>
      <c r="N257" s="271" t="n">
        <v>0.727064944688322</v>
      </c>
      <c r="O257" s="271" t="n">
        <v>0.811301715827773</v>
      </c>
      <c r="P257" s="261"/>
      <c r="Q257" s="261"/>
      <c r="R257" s="261"/>
      <c r="S257" s="261"/>
      <c r="T257" s="261"/>
      <c r="U257" s="261"/>
      <c r="V257" s="261"/>
      <c r="W257" s="261"/>
      <c r="X257" s="261"/>
      <c r="Y257" s="261"/>
    </row>
    <row r="258" customFormat="false" ht="13.5" hidden="false" customHeight="true" outlineLevel="0" collapsed="false">
      <c r="A258" s="270" t="s">
        <v>720</v>
      </c>
      <c r="B258" s="271" t="n">
        <v>1</v>
      </c>
      <c r="C258" s="271" t="n">
        <v>1</v>
      </c>
      <c r="D258" s="271" t="n">
        <v>1</v>
      </c>
      <c r="E258" s="271" t="n">
        <v>1</v>
      </c>
      <c r="F258" s="271" t="n">
        <v>1</v>
      </c>
      <c r="G258" s="271" t="n">
        <v>1</v>
      </c>
      <c r="H258" s="271" t="n">
        <v>1</v>
      </c>
      <c r="I258" s="271" t="n">
        <v>1</v>
      </c>
      <c r="J258" s="271" t="n">
        <v>1</v>
      </c>
      <c r="K258" s="271" t="n">
        <v>1</v>
      </c>
      <c r="L258" s="271"/>
      <c r="M258" s="271" t="n">
        <v>1</v>
      </c>
      <c r="N258" s="271" t="n">
        <v>1</v>
      </c>
      <c r="O258" s="271" t="n">
        <v>1</v>
      </c>
      <c r="P258" s="261"/>
      <c r="Q258" s="261"/>
      <c r="R258" s="261"/>
      <c r="S258" s="261"/>
      <c r="T258" s="261"/>
      <c r="U258" s="261"/>
      <c r="V258" s="261"/>
      <c r="W258" s="261"/>
      <c r="X258" s="261"/>
      <c r="Y258" s="261"/>
    </row>
    <row r="259" customFormat="false" ht="13.5" hidden="false" customHeight="true" outlineLevel="0" collapsed="false">
      <c r="A259" s="270" t="s">
        <v>721</v>
      </c>
      <c r="B259" s="271"/>
      <c r="C259" s="271"/>
      <c r="D259" s="271"/>
      <c r="E259" s="271"/>
      <c r="F259" s="271"/>
      <c r="G259" s="271"/>
      <c r="H259" s="271"/>
      <c r="I259" s="271"/>
      <c r="J259" s="271"/>
      <c r="K259" s="271"/>
      <c r="L259" s="271"/>
      <c r="M259" s="271"/>
      <c r="N259" s="271"/>
      <c r="O259" s="271"/>
      <c r="P259" s="261"/>
      <c r="Q259" s="261"/>
      <c r="R259" s="261"/>
      <c r="S259" s="261"/>
      <c r="T259" s="261"/>
      <c r="U259" s="261"/>
      <c r="V259" s="261"/>
      <c r="W259" s="261"/>
      <c r="X259" s="261"/>
      <c r="Y259" s="261"/>
    </row>
    <row r="260" customFormat="false" ht="13.5" hidden="false" customHeight="true" outlineLevel="0" collapsed="false">
      <c r="A260" s="270" t="s">
        <v>722</v>
      </c>
      <c r="B260" s="271" t="n">
        <v>20.059275</v>
      </c>
      <c r="C260" s="271" t="n">
        <v>19.3142083333333</v>
      </c>
      <c r="D260" s="271" t="n">
        <v>20.310575</v>
      </c>
      <c r="E260" s="271" t="n">
        <v>20.4816083333333</v>
      </c>
      <c r="F260" s="271" t="n">
        <v>23.246025</v>
      </c>
      <c r="G260" s="271" t="n">
        <v>27.3273666666667</v>
      </c>
      <c r="H260" s="271" t="n">
        <v>30.1626</v>
      </c>
      <c r="I260" s="271" t="n">
        <v>28.6764</v>
      </c>
      <c r="J260" s="271" t="n">
        <v>30.7252583333333</v>
      </c>
      <c r="K260" s="271" t="n">
        <v>35.255375</v>
      </c>
      <c r="L260" s="271"/>
      <c r="M260" s="271" t="n">
        <v>42.0132916666667</v>
      </c>
      <c r="N260" s="271" t="n">
        <v>43.554575</v>
      </c>
      <c r="O260" s="271" t="n">
        <v>41.1710833333333</v>
      </c>
      <c r="P260" s="261"/>
      <c r="Q260" s="261"/>
      <c r="R260" s="261"/>
      <c r="S260" s="261"/>
      <c r="T260" s="261"/>
      <c r="U260" s="261"/>
      <c r="V260" s="261"/>
      <c r="W260" s="261"/>
      <c r="X260" s="261"/>
      <c r="Y260" s="261"/>
    </row>
    <row r="261" customFormat="false" ht="13.5" hidden="false" customHeight="true" outlineLevel="0" collapsed="false">
      <c r="A261" s="270" t="s">
        <v>723</v>
      </c>
      <c r="B261" s="271"/>
      <c r="C261" s="271"/>
      <c r="D261" s="271"/>
      <c r="E261" s="271" t="n">
        <v>2094.98846505376</v>
      </c>
      <c r="F261" s="271" t="n">
        <v>2310.94815880696</v>
      </c>
      <c r="G261" s="271" t="n">
        <v>2567.98721339827</v>
      </c>
      <c r="H261" s="271" t="n">
        <v>2965.25349937684</v>
      </c>
      <c r="I261" s="271" t="n">
        <v>5113.87894595717</v>
      </c>
      <c r="J261" s="271" t="n">
        <v>8069.60623655914</v>
      </c>
      <c r="K261" s="271" t="n">
        <v>8836.7875</v>
      </c>
      <c r="L261" s="271"/>
      <c r="M261" s="271" t="n">
        <v>10054.2613341653</v>
      </c>
      <c r="N261" s="271" t="n">
        <v>10609.464390809</v>
      </c>
      <c r="O261" s="271" t="n">
        <v>11050.145422363</v>
      </c>
      <c r="P261" s="261"/>
      <c r="Q261" s="261"/>
      <c r="R261" s="261"/>
      <c r="S261" s="261"/>
      <c r="T261" s="261"/>
      <c r="U261" s="261"/>
      <c r="V261" s="261"/>
      <c r="W261" s="261"/>
      <c r="X261" s="261"/>
      <c r="Y261" s="261"/>
    </row>
    <row r="262" customFormat="false" ht="13.5" hidden="false" customHeight="true" outlineLevel="0" collapsed="false">
      <c r="A262" s="270" t="s">
        <v>724</v>
      </c>
      <c r="B262" s="271" t="n">
        <v>96.9058333333333</v>
      </c>
      <c r="C262" s="271" t="n">
        <v>89.4691666666667</v>
      </c>
      <c r="D262" s="271" t="n">
        <v>92.6375</v>
      </c>
      <c r="E262" s="271" t="n">
        <v>94.5425</v>
      </c>
      <c r="F262" s="271" t="n">
        <v>97.0716666666667</v>
      </c>
      <c r="G262" s="271" t="n">
        <v>108.989166666667</v>
      </c>
      <c r="H262" s="271" t="n">
        <v>108.475</v>
      </c>
      <c r="I262" s="271" t="n">
        <v>107.820833333333</v>
      </c>
      <c r="J262" s="271" t="n">
        <v>110.165</v>
      </c>
      <c r="K262" s="271" t="n">
        <v>114.7325</v>
      </c>
      <c r="L262" s="271"/>
      <c r="M262" s="271" t="n">
        <v>115.38</v>
      </c>
      <c r="N262" s="271" t="n">
        <v>109.4525</v>
      </c>
      <c r="O262" s="271" t="n">
        <v>115.353916666667</v>
      </c>
      <c r="P262" s="261"/>
      <c r="Q262" s="261"/>
      <c r="R262" s="261"/>
      <c r="S262" s="261"/>
      <c r="T262" s="261"/>
      <c r="U262" s="261"/>
      <c r="V262" s="261"/>
      <c r="W262" s="261"/>
      <c r="X262" s="261"/>
      <c r="Y262" s="261"/>
    </row>
    <row r="263" customFormat="false" ht="13.5" hidden="false" customHeight="true" outlineLevel="0" collapsed="false">
      <c r="A263" s="270" t="s">
        <v>725</v>
      </c>
      <c r="B263" s="271" t="n">
        <v>2.58206031746032</v>
      </c>
      <c r="C263" s="271" t="n">
        <v>4.2893</v>
      </c>
      <c r="D263" s="271" t="n">
        <v>4.2893</v>
      </c>
      <c r="E263" s="271" t="n">
        <v>6.04796184166667</v>
      </c>
      <c r="F263" s="271" t="n">
        <v>6.2842</v>
      </c>
      <c r="G263" s="271" t="n">
        <v>6.2842</v>
      </c>
      <c r="H263" s="271" t="n">
        <v>9.25734444444167</v>
      </c>
      <c r="I263" s="271" t="n">
        <v>9.975</v>
      </c>
      <c r="J263" s="271"/>
      <c r="K263" s="271"/>
      <c r="L263" s="271"/>
      <c r="M263" s="271"/>
      <c r="N263" s="271"/>
      <c r="O263" s="271"/>
      <c r="P263" s="261"/>
      <c r="Q263" s="261"/>
      <c r="R263" s="261"/>
      <c r="S263" s="261"/>
      <c r="T263" s="261"/>
      <c r="U263" s="261"/>
      <c r="V263" s="261"/>
      <c r="W263" s="261"/>
      <c r="X263" s="261"/>
      <c r="Y263" s="261"/>
    </row>
    <row r="264" customFormat="false" ht="13.5" hidden="false" customHeight="true" outlineLevel="0" collapsed="false">
      <c r="A264" s="270" t="s">
        <v>491</v>
      </c>
      <c r="B264" s="271" t="n">
        <v>18612.9166666667</v>
      </c>
      <c r="C264" s="271" t="n">
        <v>20509.75</v>
      </c>
      <c r="D264" s="271" t="n">
        <v>20828</v>
      </c>
      <c r="E264" s="271" t="n">
        <v>20933.4166666667</v>
      </c>
      <c r="F264" s="271" t="n">
        <v>21148</v>
      </c>
      <c r="G264" s="271" t="n">
        <v>21697.5675</v>
      </c>
      <c r="H264" s="271" t="n">
        <v>21935.0008333333</v>
      </c>
      <c r="I264" s="271" t="n">
        <v>22370.0866666667</v>
      </c>
      <c r="J264" s="271" t="n">
        <v>22602.05</v>
      </c>
      <c r="K264" s="271" t="n">
        <v>23050.2416666667</v>
      </c>
      <c r="L264" s="271"/>
      <c r="M264" s="271" t="n">
        <v>23208.3683333333</v>
      </c>
      <c r="N264" s="271" t="n">
        <v>23159.7825925926</v>
      </c>
      <c r="O264" s="271" t="n">
        <v>23271.2125</v>
      </c>
      <c r="P264" s="261"/>
      <c r="Q264" s="261"/>
      <c r="R264" s="261"/>
      <c r="S264" s="261"/>
      <c r="T264" s="261"/>
      <c r="U264" s="261"/>
      <c r="V264" s="261"/>
      <c r="W264" s="261"/>
      <c r="X264" s="261"/>
      <c r="Y264" s="261"/>
    </row>
    <row r="265" customFormat="false" ht="13.5" hidden="false" customHeight="true" outlineLevel="0" collapsed="false">
      <c r="A265" s="270" t="s">
        <v>726</v>
      </c>
      <c r="B265" s="271" t="n">
        <v>1</v>
      </c>
      <c r="C265" s="271" t="n">
        <v>1</v>
      </c>
      <c r="D265" s="271" t="n">
        <v>1</v>
      </c>
      <c r="E265" s="271" t="n">
        <v>1</v>
      </c>
      <c r="F265" s="271" t="n">
        <v>1</v>
      </c>
      <c r="G265" s="271" t="n">
        <v>1</v>
      </c>
      <c r="H265" s="271" t="n">
        <v>1</v>
      </c>
      <c r="I265" s="271" t="n">
        <v>1</v>
      </c>
      <c r="J265" s="271" t="n">
        <v>1</v>
      </c>
      <c r="K265" s="271" t="n">
        <v>1</v>
      </c>
      <c r="L265" s="271"/>
      <c r="M265" s="271" t="n">
        <v>1</v>
      </c>
      <c r="N265" s="271" t="n">
        <v>1</v>
      </c>
      <c r="O265" s="271" t="n">
        <v>1</v>
      </c>
      <c r="P265" s="261"/>
      <c r="Q265" s="261"/>
      <c r="R265" s="261"/>
      <c r="S265" s="261"/>
      <c r="T265" s="261"/>
      <c r="U265" s="261"/>
      <c r="V265" s="261"/>
      <c r="W265" s="261"/>
      <c r="X265" s="261"/>
      <c r="Y265" s="261"/>
    </row>
    <row r="266" customFormat="false" ht="13.5" hidden="false" customHeight="true" outlineLevel="0" collapsed="false">
      <c r="A266" s="270" t="s">
        <v>727</v>
      </c>
      <c r="B266" s="271"/>
      <c r="C266" s="271"/>
      <c r="D266" s="271"/>
      <c r="E266" s="271"/>
      <c r="F266" s="271"/>
      <c r="G266" s="271"/>
      <c r="H266" s="271"/>
      <c r="I266" s="271"/>
      <c r="J266" s="271"/>
      <c r="K266" s="271"/>
      <c r="L266" s="271"/>
      <c r="M266" s="271"/>
      <c r="N266" s="271"/>
      <c r="O266" s="271"/>
      <c r="P266" s="261"/>
      <c r="Q266" s="261"/>
      <c r="R266" s="261"/>
      <c r="S266" s="261"/>
      <c r="T266" s="261"/>
      <c r="U266" s="261"/>
      <c r="V266" s="261"/>
      <c r="W266" s="261"/>
      <c r="X266" s="261"/>
      <c r="Y266" s="261"/>
    </row>
    <row r="267" customFormat="false" ht="13.5" hidden="false" customHeight="true" outlineLevel="0" collapsed="false">
      <c r="A267" s="270" t="s">
        <v>728</v>
      </c>
      <c r="B267" s="271"/>
      <c r="C267" s="271"/>
      <c r="D267" s="271"/>
      <c r="E267" s="271"/>
      <c r="F267" s="271"/>
      <c r="G267" s="271"/>
      <c r="H267" s="271"/>
      <c r="I267" s="271"/>
      <c r="J267" s="271"/>
      <c r="K267" s="271"/>
      <c r="L267" s="271"/>
      <c r="M267" s="271"/>
      <c r="N267" s="271"/>
      <c r="O267" s="271"/>
      <c r="P267" s="261"/>
      <c r="Q267" s="261"/>
      <c r="R267" s="261"/>
      <c r="S267" s="261"/>
      <c r="T267" s="261"/>
      <c r="U267" s="261"/>
      <c r="V267" s="261"/>
      <c r="W267" s="261"/>
      <c r="X267" s="261"/>
      <c r="Y267" s="261"/>
    </row>
    <row r="268" customFormat="false" ht="13.5" hidden="false" customHeight="true" outlineLevel="0" collapsed="false">
      <c r="A268" s="270" t="s">
        <v>729</v>
      </c>
      <c r="B268" s="271" t="n">
        <v>219.59</v>
      </c>
      <c r="C268" s="271" t="n">
        <v>213.8</v>
      </c>
      <c r="D268" s="271" t="n">
        <v>214.349166666667</v>
      </c>
      <c r="E268" s="271" t="n">
        <v>214.89</v>
      </c>
      <c r="F268" s="271" t="n">
        <v>214.89</v>
      </c>
      <c r="G268" s="271" t="n">
        <v>230.833333333333</v>
      </c>
      <c r="H268" s="271" t="n">
        <v>283.895833333333</v>
      </c>
      <c r="I268" s="271" t="n">
        <v>282.195</v>
      </c>
      <c r="J268" s="271" t="n">
        <v>214.89</v>
      </c>
      <c r="K268" s="271" t="n">
        <v>486.730922939068</v>
      </c>
      <c r="L268" s="271"/>
      <c r="M268" s="271" t="n">
        <v>743.005964356531</v>
      </c>
      <c r="N268" s="271" t="n">
        <v>1035.46718555887</v>
      </c>
      <c r="O268" s="271" t="n">
        <v>1110.2028088357</v>
      </c>
      <c r="P268" s="261"/>
      <c r="Q268" s="261"/>
      <c r="R268" s="261"/>
      <c r="S268" s="261"/>
      <c r="T268" s="261"/>
      <c r="U268" s="261"/>
      <c r="V268" s="261"/>
      <c r="W268" s="261"/>
      <c r="X268" s="261"/>
      <c r="Y268" s="261"/>
    </row>
    <row r="269" customFormat="false" ht="13.5" hidden="false" customHeight="true" outlineLevel="0" collapsed="false">
      <c r="A269" s="270" t="s">
        <v>504</v>
      </c>
      <c r="B269" s="271" t="n">
        <v>4.7975</v>
      </c>
      <c r="C269" s="271" t="n">
        <v>4.86166666666667</v>
      </c>
      <c r="D269" s="271" t="n">
        <v>5.1475</v>
      </c>
      <c r="E269" s="271" t="n">
        <v>5.39648333333333</v>
      </c>
      <c r="F269" s="271" t="n">
        <v>6.15416666666667</v>
      </c>
      <c r="G269" s="271" t="n">
        <v>8.63166666666667</v>
      </c>
      <c r="H269" s="271" t="n">
        <v>10.3075</v>
      </c>
      <c r="I269" s="271" t="n">
        <v>9.5175</v>
      </c>
      <c r="J269" s="271" t="n">
        <v>10.4583333333333</v>
      </c>
      <c r="K269" s="271" t="n">
        <v>12.89</v>
      </c>
      <c r="L269" s="271"/>
      <c r="M269" s="271" t="n">
        <v>18.3440926453379</v>
      </c>
      <c r="N269" s="271" t="n">
        <v>20.0184865859688</v>
      </c>
      <c r="O269" s="271" t="n">
        <v>16.9375943252989</v>
      </c>
      <c r="P269" s="261"/>
      <c r="Q269" s="261"/>
      <c r="R269" s="261"/>
      <c r="S269" s="261"/>
      <c r="T269" s="261"/>
      <c r="U269" s="261"/>
      <c r="V269" s="261"/>
      <c r="W269" s="261"/>
      <c r="X269" s="261"/>
      <c r="Y269" s="261"/>
    </row>
    <row r="270" customFormat="false" ht="13.5" hidden="false" customHeight="true" outlineLevel="0" collapsed="false">
      <c r="A270" s="270" t="s">
        <v>509</v>
      </c>
      <c r="B270" s="271"/>
      <c r="C270" s="271"/>
      <c r="D270" s="271"/>
      <c r="E270" s="271"/>
      <c r="F270" s="271"/>
      <c r="G270" s="271"/>
      <c r="H270" s="271"/>
      <c r="I270" s="271"/>
      <c r="J270" s="271"/>
      <c r="K270" s="271"/>
      <c r="L270" s="271"/>
      <c r="M270" s="271" t="n">
        <v>51.3290131226287</v>
      </c>
      <c r="N270" s="271" t="n">
        <v>88.5524472597436</v>
      </c>
      <c r="O270" s="271" t="n">
        <v>374.954362604663</v>
      </c>
      <c r="P270" s="261"/>
      <c r="Q270" s="261"/>
      <c r="R270" s="261"/>
      <c r="S270" s="261"/>
      <c r="T270" s="261"/>
      <c r="U270" s="261"/>
      <c r="V270" s="261"/>
      <c r="W270" s="261"/>
      <c r="X270" s="261"/>
      <c r="Y270" s="261"/>
    </row>
    <row r="271" customFormat="false" ht="13.5" hidden="false" customHeight="true" outlineLevel="0" collapsed="false">
      <c r="A271" s="259"/>
      <c r="B271" s="260"/>
      <c r="C271" s="260"/>
      <c r="D271" s="260"/>
      <c r="E271" s="260"/>
      <c r="F271" s="260"/>
      <c r="G271" s="260"/>
      <c r="H271" s="260"/>
      <c r="I271" s="260"/>
      <c r="J271" s="260"/>
      <c r="K271" s="260"/>
      <c r="L271" s="260"/>
      <c r="M271" s="260"/>
      <c r="N271" s="261"/>
      <c r="O271" s="261"/>
      <c r="P271" s="261"/>
      <c r="Q271" s="261"/>
      <c r="R271" s="261"/>
      <c r="S271" s="261"/>
      <c r="T271" s="261"/>
      <c r="U271" s="261"/>
      <c r="V271" s="261"/>
      <c r="W271" s="261"/>
      <c r="X271" s="261"/>
      <c r="Y271" s="261"/>
    </row>
    <row r="272" customFormat="false" ht="13.5" hidden="false" customHeight="true" outlineLevel="0" collapsed="false">
      <c r="A272" s="259"/>
      <c r="B272" s="260"/>
      <c r="C272" s="260"/>
      <c r="D272" s="260"/>
      <c r="E272" s="260"/>
      <c r="F272" s="260"/>
      <c r="G272" s="260"/>
      <c r="H272" s="260"/>
      <c r="I272" s="260"/>
      <c r="J272" s="260"/>
      <c r="K272" s="260"/>
      <c r="L272" s="260"/>
      <c r="M272" s="260"/>
      <c r="N272" s="261"/>
      <c r="O272" s="261"/>
      <c r="P272" s="261"/>
      <c r="Q272" s="261"/>
      <c r="R272" s="261"/>
      <c r="S272" s="261"/>
      <c r="T272" s="261"/>
      <c r="U272" s="261"/>
      <c r="V272" s="261"/>
      <c r="W272" s="261"/>
      <c r="X272" s="261"/>
      <c r="Y272" s="261"/>
    </row>
    <row r="273" customFormat="false" ht="13.5" hidden="false" customHeight="true" outlineLevel="0" collapsed="false">
      <c r="A273" s="259"/>
      <c r="B273" s="260"/>
      <c r="C273" s="260"/>
      <c r="D273" s="260"/>
      <c r="E273" s="260"/>
      <c r="F273" s="260"/>
      <c r="G273" s="260"/>
      <c r="H273" s="260"/>
      <c r="I273" s="260"/>
      <c r="J273" s="260"/>
      <c r="K273" s="260"/>
      <c r="L273" s="260"/>
      <c r="M273" s="260"/>
      <c r="N273" s="261"/>
      <c r="O273" s="261"/>
      <c r="P273" s="261"/>
      <c r="Q273" s="261"/>
      <c r="R273" s="261"/>
      <c r="S273" s="261"/>
      <c r="T273" s="261"/>
      <c r="U273" s="261"/>
      <c r="V273" s="261"/>
      <c r="W273" s="261"/>
      <c r="X273" s="261"/>
      <c r="Y273" s="261"/>
    </row>
    <row r="274" customFormat="false" ht="13.5" hidden="false" customHeight="true" outlineLevel="0" collapsed="false">
      <c r="A274" s="259"/>
      <c r="B274" s="260"/>
      <c r="C274" s="260"/>
      <c r="D274" s="260"/>
      <c r="E274" s="260"/>
      <c r="F274" s="260"/>
      <c r="G274" s="260"/>
      <c r="H274" s="260"/>
      <c r="I274" s="260"/>
      <c r="J274" s="260"/>
      <c r="K274" s="260"/>
      <c r="L274" s="260"/>
      <c r="M274" s="260"/>
      <c r="N274" s="261"/>
      <c r="O274" s="261"/>
      <c r="P274" s="261"/>
      <c r="Q274" s="261"/>
      <c r="R274" s="261"/>
      <c r="S274" s="261"/>
      <c r="T274" s="261"/>
      <c r="U274" s="261"/>
      <c r="V274" s="261"/>
      <c r="W274" s="261"/>
      <c r="X274" s="261"/>
      <c r="Y274" s="261"/>
    </row>
    <row r="275" customFormat="false" ht="13.5" hidden="false" customHeight="true" outlineLevel="0" collapsed="false">
      <c r="A275" s="259"/>
      <c r="B275" s="260"/>
      <c r="C275" s="260"/>
      <c r="D275" s="260"/>
      <c r="E275" s="260"/>
      <c r="F275" s="260"/>
      <c r="G275" s="260"/>
      <c r="H275" s="260"/>
      <c r="I275" s="260"/>
      <c r="J275" s="260"/>
      <c r="K275" s="260"/>
      <c r="L275" s="260"/>
      <c r="M275" s="260"/>
      <c r="N275" s="261"/>
      <c r="O275" s="261"/>
      <c r="P275" s="261"/>
      <c r="Q275" s="261"/>
      <c r="R275" s="261"/>
      <c r="S275" s="261"/>
      <c r="T275" s="261"/>
      <c r="U275" s="261"/>
      <c r="V275" s="261"/>
      <c r="W275" s="261"/>
      <c r="X275" s="261"/>
      <c r="Y275" s="261"/>
    </row>
    <row r="276" customFormat="false" ht="13.5" hidden="false" customHeight="true" outlineLevel="0" collapsed="false">
      <c r="A276" s="259"/>
      <c r="B276" s="260"/>
      <c r="C276" s="260"/>
      <c r="D276" s="260"/>
      <c r="E276" s="260"/>
      <c r="F276" s="260"/>
      <c r="G276" s="260"/>
      <c r="H276" s="260"/>
      <c r="I276" s="260"/>
      <c r="J276" s="260"/>
      <c r="K276" s="260"/>
      <c r="L276" s="260"/>
      <c r="M276" s="260"/>
      <c r="N276" s="261"/>
      <c r="O276" s="261"/>
      <c r="P276" s="261"/>
      <c r="Q276" s="261"/>
      <c r="R276" s="261"/>
      <c r="S276" s="261"/>
      <c r="T276" s="261"/>
      <c r="U276" s="261"/>
      <c r="V276" s="261"/>
      <c r="W276" s="261"/>
      <c r="X276" s="261"/>
      <c r="Y276" s="261"/>
    </row>
    <row r="277" customFormat="false" ht="13.5" hidden="false" customHeight="true" outlineLevel="0" collapsed="false">
      <c r="A277" s="259"/>
      <c r="B277" s="260"/>
      <c r="C277" s="260"/>
      <c r="D277" s="260"/>
      <c r="E277" s="260"/>
      <c r="F277" s="260"/>
      <c r="G277" s="260"/>
      <c r="H277" s="260"/>
      <c r="I277" s="260"/>
      <c r="J277" s="260"/>
      <c r="K277" s="260"/>
      <c r="L277" s="260"/>
      <c r="M277" s="260"/>
      <c r="N277" s="261"/>
      <c r="O277" s="261"/>
      <c r="P277" s="261"/>
      <c r="Q277" s="261"/>
      <c r="R277" s="261"/>
      <c r="S277" s="261"/>
      <c r="T277" s="261"/>
      <c r="U277" s="261"/>
      <c r="V277" s="261"/>
      <c r="W277" s="261"/>
      <c r="X277" s="261"/>
      <c r="Y277" s="261"/>
    </row>
    <row r="278" customFormat="false" ht="13.5" hidden="false" customHeight="true" outlineLevel="0" collapsed="false">
      <c r="A278" s="259"/>
      <c r="B278" s="260"/>
      <c r="C278" s="260"/>
      <c r="D278" s="260"/>
      <c r="E278" s="260"/>
      <c r="F278" s="260"/>
      <c r="G278" s="260"/>
      <c r="H278" s="260"/>
      <c r="I278" s="260"/>
      <c r="J278" s="260"/>
      <c r="K278" s="260"/>
      <c r="L278" s="260"/>
      <c r="M278" s="260"/>
      <c r="N278" s="261"/>
      <c r="O278" s="261"/>
      <c r="P278" s="261"/>
      <c r="Q278" s="261"/>
      <c r="R278" s="261"/>
      <c r="S278" s="261"/>
      <c r="T278" s="261"/>
      <c r="U278" s="261"/>
      <c r="V278" s="261"/>
      <c r="W278" s="261"/>
      <c r="X278" s="261"/>
      <c r="Y278" s="261"/>
    </row>
    <row r="279" customFormat="false" ht="13.5" hidden="false" customHeight="true" outlineLevel="0" collapsed="false">
      <c r="A279" s="259"/>
      <c r="B279" s="260"/>
      <c r="C279" s="260"/>
      <c r="D279" s="260"/>
      <c r="E279" s="260"/>
      <c r="F279" s="260"/>
      <c r="G279" s="260"/>
      <c r="H279" s="260"/>
      <c r="I279" s="260"/>
      <c r="J279" s="260"/>
      <c r="K279" s="260"/>
      <c r="L279" s="260"/>
      <c r="M279" s="260"/>
      <c r="N279" s="261"/>
      <c r="O279" s="261"/>
      <c r="P279" s="261"/>
      <c r="Q279" s="261"/>
      <c r="R279" s="261"/>
      <c r="S279" s="261"/>
      <c r="T279" s="261"/>
      <c r="U279" s="261"/>
      <c r="V279" s="261"/>
      <c r="W279" s="261"/>
      <c r="X279" s="261"/>
      <c r="Y279" s="261"/>
    </row>
    <row r="280" customFormat="false" ht="13.5" hidden="false" customHeight="true" outlineLevel="0" collapsed="false">
      <c r="A280" s="259"/>
      <c r="B280" s="260"/>
      <c r="C280" s="260"/>
      <c r="D280" s="260"/>
      <c r="E280" s="260"/>
      <c r="F280" s="260"/>
      <c r="G280" s="260"/>
      <c r="H280" s="260"/>
      <c r="I280" s="260"/>
      <c r="J280" s="260"/>
      <c r="K280" s="260"/>
      <c r="L280" s="260"/>
      <c r="M280" s="260"/>
      <c r="N280" s="261"/>
      <c r="O280" s="261"/>
      <c r="P280" s="261"/>
      <c r="Q280" s="261"/>
      <c r="R280" s="261"/>
      <c r="S280" s="261"/>
      <c r="T280" s="261"/>
      <c r="U280" s="261"/>
      <c r="V280" s="261"/>
      <c r="W280" s="261"/>
      <c r="X280" s="261"/>
      <c r="Y280" s="261"/>
    </row>
    <row r="281" customFormat="false" ht="13.5" hidden="false" customHeight="true" outlineLevel="0" collapsed="false">
      <c r="A281" s="259"/>
      <c r="B281" s="260"/>
      <c r="C281" s="260"/>
      <c r="D281" s="260"/>
      <c r="E281" s="260"/>
      <c r="F281" s="260"/>
      <c r="G281" s="260"/>
      <c r="H281" s="260"/>
      <c r="I281" s="260"/>
      <c r="J281" s="260"/>
      <c r="K281" s="260"/>
      <c r="L281" s="260"/>
      <c r="M281" s="260"/>
      <c r="N281" s="261"/>
      <c r="O281" s="261"/>
      <c r="P281" s="261"/>
      <c r="Q281" s="261"/>
      <c r="R281" s="261"/>
      <c r="S281" s="261"/>
      <c r="T281" s="261"/>
      <c r="U281" s="261"/>
      <c r="V281" s="261"/>
      <c r="W281" s="261"/>
      <c r="X281" s="261"/>
      <c r="Y281" s="261"/>
    </row>
    <row r="282" customFormat="false" ht="13.5" hidden="false" customHeight="true" outlineLevel="0" collapsed="false">
      <c r="A282" s="259"/>
      <c r="B282" s="260"/>
      <c r="C282" s="260"/>
      <c r="D282" s="260"/>
      <c r="E282" s="260"/>
      <c r="F282" s="260"/>
      <c r="G282" s="260"/>
      <c r="H282" s="260"/>
      <c r="I282" s="260"/>
      <c r="J282" s="260"/>
      <c r="K282" s="260"/>
      <c r="L282" s="260"/>
      <c r="M282" s="260"/>
      <c r="N282" s="261"/>
      <c r="O282" s="261"/>
      <c r="P282" s="261"/>
      <c r="Q282" s="261"/>
      <c r="R282" s="261"/>
      <c r="S282" s="261"/>
      <c r="T282" s="261"/>
      <c r="U282" s="261"/>
      <c r="V282" s="261"/>
      <c r="W282" s="261"/>
      <c r="X282" s="261"/>
      <c r="Y282" s="261"/>
    </row>
    <row r="283" customFormat="false" ht="13.5" hidden="false" customHeight="true" outlineLevel="0" collapsed="false">
      <c r="A283" s="259"/>
      <c r="B283" s="260"/>
      <c r="C283" s="260"/>
      <c r="D283" s="260"/>
      <c r="E283" s="260"/>
      <c r="F283" s="260"/>
      <c r="G283" s="260"/>
      <c r="H283" s="260"/>
      <c r="I283" s="260"/>
      <c r="J283" s="260"/>
      <c r="K283" s="260"/>
      <c r="L283" s="260"/>
      <c r="M283" s="260"/>
      <c r="N283" s="261"/>
      <c r="O283" s="261"/>
      <c r="P283" s="261"/>
      <c r="Q283" s="261"/>
      <c r="R283" s="261"/>
      <c r="S283" s="261"/>
      <c r="T283" s="261"/>
      <c r="U283" s="261"/>
      <c r="V283" s="261"/>
      <c r="W283" s="261"/>
      <c r="X283" s="261"/>
      <c r="Y283" s="261"/>
    </row>
    <row r="284" customFormat="false" ht="13.5" hidden="false" customHeight="true" outlineLevel="0" collapsed="false">
      <c r="A284" s="259"/>
      <c r="B284" s="260"/>
      <c r="C284" s="260"/>
      <c r="D284" s="260"/>
      <c r="E284" s="260"/>
      <c r="F284" s="260"/>
      <c r="G284" s="260"/>
      <c r="H284" s="260"/>
      <c r="I284" s="260"/>
      <c r="J284" s="260"/>
      <c r="K284" s="260"/>
      <c r="L284" s="260"/>
      <c r="M284" s="260"/>
      <c r="N284" s="261"/>
      <c r="O284" s="261"/>
      <c r="P284" s="261"/>
      <c r="Q284" s="261"/>
      <c r="R284" s="261"/>
      <c r="S284" s="261"/>
      <c r="T284" s="261"/>
      <c r="U284" s="261"/>
      <c r="V284" s="261"/>
      <c r="W284" s="261"/>
      <c r="X284" s="261"/>
      <c r="Y284" s="261"/>
    </row>
    <row r="285" customFormat="false" ht="13.5" hidden="false" customHeight="true" outlineLevel="0" collapsed="false">
      <c r="A285" s="259"/>
      <c r="B285" s="260"/>
      <c r="C285" s="260"/>
      <c r="D285" s="260"/>
      <c r="E285" s="260"/>
      <c r="F285" s="260"/>
      <c r="G285" s="260"/>
      <c r="H285" s="260"/>
      <c r="I285" s="260"/>
      <c r="J285" s="260"/>
      <c r="K285" s="260"/>
      <c r="L285" s="260"/>
      <c r="M285" s="260"/>
      <c r="N285" s="261"/>
      <c r="O285" s="261"/>
      <c r="P285" s="261"/>
      <c r="Q285" s="261"/>
      <c r="R285" s="261"/>
      <c r="S285" s="261"/>
      <c r="T285" s="261"/>
      <c r="U285" s="261"/>
      <c r="V285" s="261"/>
      <c r="W285" s="261"/>
      <c r="X285" s="261"/>
      <c r="Y285" s="261"/>
    </row>
    <row r="286" customFormat="false" ht="13.5" hidden="false" customHeight="true" outlineLevel="0" collapsed="false">
      <c r="A286" s="259"/>
      <c r="B286" s="260"/>
      <c r="C286" s="260"/>
      <c r="D286" s="260"/>
      <c r="E286" s="260"/>
      <c r="F286" s="260"/>
      <c r="G286" s="260"/>
      <c r="H286" s="260"/>
      <c r="I286" s="260"/>
      <c r="J286" s="260"/>
      <c r="K286" s="260"/>
      <c r="L286" s="260"/>
      <c r="M286" s="260"/>
      <c r="N286" s="261"/>
      <c r="O286" s="261"/>
      <c r="P286" s="261"/>
      <c r="Q286" s="261"/>
      <c r="R286" s="261"/>
      <c r="S286" s="261"/>
      <c r="T286" s="261"/>
      <c r="U286" s="261"/>
      <c r="V286" s="261"/>
      <c r="W286" s="261"/>
      <c r="X286" s="261"/>
      <c r="Y286" s="261"/>
    </row>
    <row r="287" customFormat="false" ht="13.5" hidden="false" customHeight="true" outlineLevel="0" collapsed="false">
      <c r="A287" s="259"/>
      <c r="B287" s="260"/>
      <c r="C287" s="260"/>
      <c r="D287" s="260"/>
      <c r="E287" s="260"/>
      <c r="F287" s="260"/>
      <c r="G287" s="260"/>
      <c r="H287" s="260"/>
      <c r="I287" s="260"/>
      <c r="J287" s="260"/>
      <c r="K287" s="260"/>
      <c r="L287" s="260"/>
      <c r="M287" s="260"/>
      <c r="N287" s="261"/>
      <c r="O287" s="261"/>
      <c r="P287" s="261"/>
      <c r="Q287" s="261"/>
      <c r="R287" s="261"/>
      <c r="S287" s="261"/>
      <c r="T287" s="261"/>
      <c r="U287" s="261"/>
      <c r="V287" s="261"/>
      <c r="W287" s="261"/>
      <c r="X287" s="261"/>
      <c r="Y287" s="261"/>
    </row>
    <row r="288" customFormat="false" ht="13.5" hidden="false" customHeight="true" outlineLevel="0" collapsed="false">
      <c r="A288" s="259"/>
      <c r="B288" s="260"/>
      <c r="C288" s="260"/>
      <c r="D288" s="260"/>
      <c r="E288" s="260"/>
      <c r="F288" s="260"/>
      <c r="G288" s="260"/>
      <c r="H288" s="260"/>
      <c r="I288" s="260"/>
      <c r="J288" s="260"/>
      <c r="K288" s="260"/>
      <c r="L288" s="260"/>
      <c r="M288" s="260"/>
      <c r="N288" s="261"/>
      <c r="O288" s="261"/>
      <c r="P288" s="261"/>
      <c r="Q288" s="261"/>
      <c r="R288" s="261"/>
      <c r="S288" s="261"/>
      <c r="T288" s="261"/>
      <c r="U288" s="261"/>
      <c r="V288" s="261"/>
      <c r="W288" s="261"/>
      <c r="X288" s="261"/>
      <c r="Y288" s="261"/>
    </row>
    <row r="289" customFormat="false" ht="13.5" hidden="false" customHeight="true" outlineLevel="0" collapsed="false">
      <c r="A289" s="259"/>
      <c r="B289" s="260"/>
      <c r="C289" s="260"/>
      <c r="D289" s="260"/>
      <c r="E289" s="260"/>
      <c r="F289" s="260"/>
      <c r="G289" s="260"/>
      <c r="H289" s="260"/>
      <c r="I289" s="260"/>
      <c r="J289" s="260"/>
      <c r="K289" s="260"/>
      <c r="L289" s="260"/>
      <c r="M289" s="260"/>
      <c r="N289" s="261"/>
      <c r="O289" s="261"/>
      <c r="P289" s="261"/>
      <c r="Q289" s="261"/>
      <c r="R289" s="261"/>
      <c r="S289" s="261"/>
      <c r="T289" s="261"/>
      <c r="U289" s="261"/>
      <c r="V289" s="261"/>
      <c r="W289" s="261"/>
      <c r="X289" s="261"/>
      <c r="Y289" s="261"/>
    </row>
    <row r="290" customFormat="false" ht="13.5" hidden="false" customHeight="true" outlineLevel="0" collapsed="false">
      <c r="A290" s="259"/>
      <c r="B290" s="260"/>
      <c r="C290" s="260"/>
      <c r="D290" s="260"/>
      <c r="E290" s="260"/>
      <c r="F290" s="260"/>
      <c r="G290" s="260"/>
      <c r="H290" s="260"/>
      <c r="I290" s="260"/>
      <c r="J290" s="260"/>
      <c r="K290" s="260"/>
      <c r="L290" s="260"/>
      <c r="M290" s="260"/>
      <c r="N290" s="261"/>
      <c r="O290" s="261"/>
      <c r="P290" s="261"/>
      <c r="Q290" s="261"/>
      <c r="R290" s="261"/>
      <c r="S290" s="261"/>
      <c r="T290" s="261"/>
      <c r="U290" s="261"/>
      <c r="V290" s="261"/>
      <c r="W290" s="261"/>
      <c r="X290" s="261"/>
      <c r="Y290" s="261"/>
    </row>
    <row r="291" customFormat="false" ht="13.5" hidden="false" customHeight="true" outlineLevel="0" collapsed="false">
      <c r="A291" s="259"/>
      <c r="B291" s="260"/>
      <c r="C291" s="260"/>
      <c r="D291" s="260"/>
      <c r="E291" s="260"/>
      <c r="F291" s="260"/>
      <c r="G291" s="260"/>
      <c r="H291" s="260"/>
      <c r="I291" s="260"/>
      <c r="J291" s="260"/>
      <c r="K291" s="260"/>
      <c r="L291" s="260"/>
      <c r="M291" s="260"/>
      <c r="N291" s="261"/>
      <c r="O291" s="261"/>
      <c r="P291" s="261"/>
      <c r="Q291" s="261"/>
      <c r="R291" s="261"/>
      <c r="S291" s="261"/>
      <c r="T291" s="261"/>
      <c r="U291" s="261"/>
      <c r="V291" s="261"/>
      <c r="W291" s="261"/>
      <c r="X291" s="261"/>
      <c r="Y291" s="261"/>
    </row>
    <row r="292" customFormat="false" ht="13.5" hidden="false" customHeight="true" outlineLevel="0" collapsed="false">
      <c r="A292" s="259"/>
      <c r="B292" s="260"/>
      <c r="C292" s="260"/>
      <c r="D292" s="260"/>
      <c r="E292" s="260"/>
      <c r="F292" s="260"/>
      <c r="G292" s="260"/>
      <c r="H292" s="260"/>
      <c r="I292" s="260"/>
      <c r="J292" s="260"/>
      <c r="K292" s="260"/>
      <c r="L292" s="260"/>
      <c r="M292" s="260"/>
      <c r="N292" s="261"/>
      <c r="O292" s="261"/>
      <c r="P292" s="261"/>
      <c r="Q292" s="261"/>
      <c r="R292" s="261"/>
      <c r="S292" s="261"/>
      <c r="T292" s="261"/>
      <c r="U292" s="261"/>
      <c r="V292" s="261"/>
      <c r="W292" s="261"/>
      <c r="X292" s="261"/>
      <c r="Y292" s="261"/>
    </row>
    <row r="293" customFormat="false" ht="13.5" hidden="false" customHeight="true" outlineLevel="0" collapsed="false">
      <c r="A293" s="259"/>
      <c r="B293" s="260"/>
      <c r="C293" s="260"/>
      <c r="D293" s="260"/>
      <c r="E293" s="260"/>
      <c r="F293" s="260"/>
      <c r="G293" s="260"/>
      <c r="H293" s="260"/>
      <c r="I293" s="260"/>
      <c r="J293" s="260"/>
      <c r="K293" s="260"/>
      <c r="L293" s="260"/>
      <c r="M293" s="260"/>
      <c r="N293" s="261"/>
      <c r="O293" s="261"/>
      <c r="P293" s="261"/>
      <c r="Q293" s="261"/>
      <c r="R293" s="261"/>
      <c r="S293" s="261"/>
      <c r="T293" s="261"/>
      <c r="U293" s="261"/>
      <c r="V293" s="261"/>
      <c r="W293" s="261"/>
      <c r="X293" s="261"/>
      <c r="Y293" s="261"/>
    </row>
    <row r="294" customFormat="false" ht="13.5" hidden="false" customHeight="true" outlineLevel="0" collapsed="false">
      <c r="A294" s="259"/>
      <c r="B294" s="260"/>
      <c r="C294" s="260"/>
      <c r="D294" s="260"/>
      <c r="E294" s="260"/>
      <c r="F294" s="260"/>
      <c r="G294" s="260"/>
      <c r="H294" s="260"/>
      <c r="I294" s="260"/>
      <c r="J294" s="260"/>
      <c r="K294" s="260"/>
      <c r="L294" s="260"/>
      <c r="M294" s="260"/>
      <c r="N294" s="261"/>
      <c r="O294" s="261"/>
      <c r="P294" s="261"/>
      <c r="Q294" s="261"/>
      <c r="R294" s="261"/>
      <c r="S294" s="261"/>
      <c r="T294" s="261"/>
      <c r="U294" s="261"/>
      <c r="V294" s="261"/>
      <c r="W294" s="261"/>
      <c r="X294" s="261"/>
      <c r="Y294" s="261"/>
    </row>
    <row r="295" customFormat="false" ht="13.5" hidden="false" customHeight="true" outlineLevel="0" collapsed="false">
      <c r="A295" s="259"/>
      <c r="B295" s="260"/>
      <c r="C295" s="260"/>
      <c r="D295" s="260"/>
      <c r="E295" s="260"/>
      <c r="F295" s="260"/>
      <c r="G295" s="260"/>
      <c r="H295" s="260"/>
      <c r="I295" s="260"/>
      <c r="J295" s="260"/>
      <c r="K295" s="260"/>
      <c r="L295" s="260"/>
      <c r="M295" s="260"/>
      <c r="N295" s="261"/>
      <c r="O295" s="261"/>
      <c r="P295" s="261"/>
      <c r="Q295" s="261"/>
      <c r="R295" s="261"/>
      <c r="S295" s="261"/>
      <c r="T295" s="261"/>
      <c r="U295" s="261"/>
      <c r="V295" s="261"/>
      <c r="W295" s="261"/>
      <c r="X295" s="261"/>
      <c r="Y295" s="261"/>
    </row>
    <row r="296" customFormat="false" ht="13.5" hidden="false" customHeight="true" outlineLevel="0" collapsed="false">
      <c r="A296" s="259"/>
      <c r="B296" s="260"/>
      <c r="C296" s="260"/>
      <c r="D296" s="260"/>
      <c r="E296" s="260"/>
      <c r="F296" s="260"/>
      <c r="G296" s="260"/>
      <c r="H296" s="260"/>
      <c r="I296" s="260"/>
      <c r="J296" s="260"/>
      <c r="K296" s="260"/>
      <c r="L296" s="260"/>
      <c r="M296" s="260"/>
      <c r="N296" s="261"/>
      <c r="O296" s="261"/>
      <c r="P296" s="261"/>
      <c r="Q296" s="261"/>
      <c r="R296" s="261"/>
      <c r="S296" s="261"/>
      <c r="T296" s="261"/>
      <c r="U296" s="261"/>
      <c r="V296" s="261"/>
      <c r="W296" s="261"/>
      <c r="X296" s="261"/>
      <c r="Y296" s="261"/>
    </row>
    <row r="297" customFormat="false" ht="13.5" hidden="false" customHeight="true" outlineLevel="0" collapsed="false">
      <c r="A297" s="259"/>
      <c r="B297" s="260"/>
      <c r="C297" s="260"/>
      <c r="D297" s="260"/>
      <c r="E297" s="260"/>
      <c r="F297" s="260"/>
      <c r="G297" s="260"/>
      <c r="H297" s="260"/>
      <c r="I297" s="260"/>
      <c r="J297" s="260"/>
      <c r="K297" s="260"/>
      <c r="L297" s="260"/>
      <c r="M297" s="260"/>
      <c r="N297" s="261"/>
      <c r="O297" s="261"/>
      <c r="P297" s="261"/>
      <c r="Q297" s="261"/>
      <c r="R297" s="261"/>
      <c r="S297" s="261"/>
      <c r="T297" s="261"/>
      <c r="U297" s="261"/>
      <c r="V297" s="261"/>
      <c r="W297" s="261"/>
      <c r="X297" s="261"/>
      <c r="Y297" s="261"/>
    </row>
    <row r="298" customFormat="false" ht="13.5" hidden="false" customHeight="true" outlineLevel="0" collapsed="false">
      <c r="A298" s="259"/>
      <c r="B298" s="260"/>
      <c r="C298" s="260"/>
      <c r="D298" s="260"/>
      <c r="E298" s="260"/>
      <c r="F298" s="260"/>
      <c r="G298" s="260"/>
      <c r="H298" s="260"/>
      <c r="I298" s="260"/>
      <c r="J298" s="260"/>
      <c r="K298" s="260"/>
      <c r="L298" s="260"/>
      <c r="M298" s="260"/>
      <c r="N298" s="261"/>
      <c r="O298" s="261"/>
      <c r="P298" s="261"/>
      <c r="Q298" s="261"/>
      <c r="R298" s="261"/>
      <c r="S298" s="261"/>
      <c r="T298" s="261"/>
      <c r="U298" s="261"/>
      <c r="V298" s="261"/>
      <c r="W298" s="261"/>
      <c r="X298" s="261"/>
      <c r="Y298" s="261"/>
    </row>
    <row r="299" customFormat="false" ht="13.5" hidden="false" customHeight="true" outlineLevel="0" collapsed="false">
      <c r="A299" s="259"/>
      <c r="B299" s="260"/>
      <c r="C299" s="260"/>
      <c r="D299" s="260"/>
      <c r="E299" s="260"/>
      <c r="F299" s="260"/>
      <c r="G299" s="260"/>
      <c r="H299" s="260"/>
      <c r="I299" s="260"/>
      <c r="J299" s="260"/>
      <c r="K299" s="260"/>
      <c r="L299" s="260"/>
      <c r="M299" s="260"/>
      <c r="N299" s="261"/>
      <c r="O299" s="261"/>
      <c r="P299" s="261"/>
      <c r="Q299" s="261"/>
      <c r="R299" s="261"/>
      <c r="S299" s="261"/>
      <c r="T299" s="261"/>
      <c r="U299" s="261"/>
      <c r="V299" s="261"/>
      <c r="W299" s="261"/>
      <c r="X299" s="261"/>
      <c r="Y299" s="261"/>
    </row>
    <row r="300" customFormat="false" ht="13.5" hidden="false" customHeight="true" outlineLevel="0" collapsed="false">
      <c r="A300" s="259"/>
      <c r="B300" s="260"/>
      <c r="C300" s="260"/>
      <c r="D300" s="260"/>
      <c r="E300" s="260"/>
      <c r="F300" s="260"/>
      <c r="G300" s="260"/>
      <c r="H300" s="260"/>
      <c r="I300" s="260"/>
      <c r="J300" s="260"/>
      <c r="K300" s="260"/>
      <c r="L300" s="260"/>
      <c r="M300" s="260"/>
      <c r="N300" s="261"/>
      <c r="O300" s="261"/>
      <c r="P300" s="261"/>
      <c r="Q300" s="261"/>
      <c r="R300" s="261"/>
      <c r="S300" s="261"/>
      <c r="T300" s="261"/>
      <c r="U300" s="261"/>
      <c r="V300" s="261"/>
      <c r="W300" s="261"/>
      <c r="X300" s="261"/>
      <c r="Y300" s="261"/>
    </row>
    <row r="301" customFormat="false" ht="13.5" hidden="false" customHeight="true" outlineLevel="0" collapsed="false">
      <c r="A301" s="259"/>
      <c r="B301" s="260"/>
      <c r="C301" s="260"/>
      <c r="D301" s="260"/>
      <c r="E301" s="260"/>
      <c r="F301" s="260"/>
      <c r="G301" s="260"/>
      <c r="H301" s="260"/>
      <c r="I301" s="260"/>
      <c r="J301" s="260"/>
      <c r="K301" s="260"/>
      <c r="L301" s="260"/>
      <c r="M301" s="260"/>
      <c r="N301" s="261"/>
      <c r="O301" s="261"/>
      <c r="P301" s="261"/>
      <c r="Q301" s="261"/>
      <c r="R301" s="261"/>
      <c r="S301" s="261"/>
      <c r="T301" s="261"/>
      <c r="U301" s="261"/>
      <c r="V301" s="261"/>
      <c r="W301" s="261"/>
      <c r="X301" s="261"/>
      <c r="Y301" s="261"/>
    </row>
    <row r="302" customFormat="false" ht="13.5" hidden="false" customHeight="true" outlineLevel="0" collapsed="false">
      <c r="A302" s="259"/>
      <c r="B302" s="260"/>
      <c r="C302" s="260"/>
      <c r="D302" s="260"/>
      <c r="E302" s="260"/>
      <c r="F302" s="260"/>
      <c r="G302" s="260"/>
      <c r="H302" s="260"/>
      <c r="I302" s="260"/>
      <c r="J302" s="260"/>
      <c r="K302" s="260"/>
      <c r="L302" s="260"/>
      <c r="M302" s="260"/>
      <c r="N302" s="261"/>
      <c r="O302" s="261"/>
      <c r="P302" s="261"/>
      <c r="Q302" s="261"/>
      <c r="R302" s="261"/>
      <c r="S302" s="261"/>
      <c r="T302" s="261"/>
      <c r="U302" s="261"/>
      <c r="V302" s="261"/>
      <c r="W302" s="261"/>
      <c r="X302" s="261"/>
      <c r="Y302" s="261"/>
    </row>
    <row r="303" customFormat="false" ht="13.5" hidden="false" customHeight="true" outlineLevel="0" collapsed="false">
      <c r="A303" s="259"/>
      <c r="B303" s="260"/>
      <c r="C303" s="260"/>
      <c r="D303" s="260"/>
      <c r="E303" s="260"/>
      <c r="F303" s="260"/>
      <c r="G303" s="260"/>
      <c r="H303" s="260"/>
      <c r="I303" s="260"/>
      <c r="J303" s="260"/>
      <c r="K303" s="260"/>
      <c r="L303" s="260"/>
      <c r="M303" s="260"/>
      <c r="N303" s="261"/>
      <c r="O303" s="261"/>
      <c r="P303" s="261"/>
      <c r="Q303" s="261"/>
      <c r="R303" s="261"/>
      <c r="S303" s="261"/>
      <c r="T303" s="261"/>
      <c r="U303" s="261"/>
      <c r="V303" s="261"/>
      <c r="W303" s="261"/>
      <c r="X303" s="261"/>
      <c r="Y303" s="261"/>
    </row>
    <row r="304" customFormat="false" ht="13.5" hidden="false" customHeight="true" outlineLevel="0" collapsed="false">
      <c r="A304" s="259"/>
      <c r="B304" s="260"/>
      <c r="C304" s="260"/>
      <c r="D304" s="260"/>
      <c r="E304" s="260"/>
      <c r="F304" s="260"/>
      <c r="G304" s="260"/>
      <c r="H304" s="260"/>
      <c r="I304" s="260"/>
      <c r="J304" s="260"/>
      <c r="K304" s="260"/>
      <c r="L304" s="260"/>
      <c r="M304" s="260"/>
      <c r="N304" s="261"/>
      <c r="O304" s="261"/>
      <c r="P304" s="261"/>
      <c r="Q304" s="261"/>
      <c r="R304" s="261"/>
      <c r="S304" s="261"/>
      <c r="T304" s="261"/>
      <c r="U304" s="261"/>
      <c r="V304" s="261"/>
      <c r="W304" s="261"/>
      <c r="X304" s="261"/>
      <c r="Y304" s="261"/>
    </row>
    <row r="305" customFormat="false" ht="13.5" hidden="false" customHeight="true" outlineLevel="0" collapsed="false">
      <c r="A305" s="259"/>
      <c r="B305" s="260"/>
      <c r="C305" s="260"/>
      <c r="D305" s="260"/>
      <c r="E305" s="260"/>
      <c r="F305" s="260"/>
      <c r="G305" s="260"/>
      <c r="H305" s="260"/>
      <c r="I305" s="260"/>
      <c r="J305" s="260"/>
      <c r="K305" s="260"/>
      <c r="L305" s="260"/>
      <c r="M305" s="260"/>
      <c r="N305" s="261"/>
      <c r="O305" s="261"/>
      <c r="P305" s="261"/>
      <c r="Q305" s="261"/>
      <c r="R305" s="261"/>
      <c r="S305" s="261"/>
      <c r="T305" s="261"/>
      <c r="U305" s="261"/>
      <c r="V305" s="261"/>
      <c r="W305" s="261"/>
      <c r="X305" s="261"/>
      <c r="Y305" s="261"/>
    </row>
    <row r="306" customFormat="false" ht="13.5" hidden="false" customHeight="true" outlineLevel="0" collapsed="false">
      <c r="A306" s="259"/>
      <c r="B306" s="260"/>
      <c r="C306" s="260"/>
      <c r="D306" s="260"/>
      <c r="E306" s="260"/>
      <c r="F306" s="260"/>
      <c r="G306" s="260"/>
      <c r="H306" s="260"/>
      <c r="I306" s="260"/>
      <c r="J306" s="260"/>
      <c r="K306" s="260"/>
      <c r="L306" s="260"/>
      <c r="M306" s="260"/>
      <c r="N306" s="261"/>
      <c r="O306" s="261"/>
      <c r="P306" s="261"/>
      <c r="Q306" s="261"/>
      <c r="R306" s="261"/>
      <c r="S306" s="261"/>
      <c r="T306" s="261"/>
      <c r="U306" s="261"/>
      <c r="V306" s="261"/>
      <c r="W306" s="261"/>
      <c r="X306" s="261"/>
      <c r="Y306" s="261"/>
    </row>
    <row r="307" customFormat="false" ht="13.5" hidden="false" customHeight="true" outlineLevel="0" collapsed="false">
      <c r="A307" s="259"/>
      <c r="B307" s="260"/>
      <c r="C307" s="260"/>
      <c r="D307" s="260"/>
      <c r="E307" s="260"/>
      <c r="F307" s="260"/>
      <c r="G307" s="260"/>
      <c r="H307" s="260"/>
      <c r="I307" s="260"/>
      <c r="J307" s="260"/>
      <c r="K307" s="260"/>
      <c r="L307" s="260"/>
      <c r="M307" s="260"/>
      <c r="N307" s="261"/>
      <c r="O307" s="261"/>
      <c r="P307" s="261"/>
      <c r="Q307" s="261"/>
      <c r="R307" s="261"/>
      <c r="S307" s="261"/>
      <c r="T307" s="261"/>
      <c r="U307" s="261"/>
      <c r="V307" s="261"/>
      <c r="W307" s="261"/>
      <c r="X307" s="261"/>
      <c r="Y307" s="261"/>
    </row>
    <row r="308" customFormat="false" ht="13.5" hidden="false" customHeight="true" outlineLevel="0" collapsed="false">
      <c r="A308" s="259"/>
      <c r="B308" s="260"/>
      <c r="C308" s="260"/>
      <c r="D308" s="260"/>
      <c r="E308" s="260"/>
      <c r="F308" s="260"/>
      <c r="G308" s="260"/>
      <c r="H308" s="260"/>
      <c r="I308" s="260"/>
      <c r="J308" s="260"/>
      <c r="K308" s="260"/>
      <c r="L308" s="260"/>
      <c r="M308" s="260"/>
      <c r="N308" s="261"/>
      <c r="O308" s="261"/>
      <c r="P308" s="261"/>
      <c r="Q308" s="261"/>
      <c r="R308" s="261"/>
      <c r="S308" s="261"/>
      <c r="T308" s="261"/>
      <c r="U308" s="261"/>
      <c r="V308" s="261"/>
      <c r="W308" s="261"/>
      <c r="X308" s="261"/>
      <c r="Y308" s="261"/>
    </row>
    <row r="309" customFormat="false" ht="13.5" hidden="false" customHeight="true" outlineLevel="0" collapsed="false">
      <c r="A309" s="259"/>
      <c r="B309" s="260"/>
      <c r="C309" s="260"/>
      <c r="D309" s="260"/>
      <c r="E309" s="260"/>
      <c r="F309" s="260"/>
      <c r="G309" s="260"/>
      <c r="H309" s="260"/>
      <c r="I309" s="260"/>
      <c r="J309" s="260"/>
      <c r="K309" s="260"/>
      <c r="L309" s="260"/>
      <c r="M309" s="260"/>
      <c r="N309" s="261"/>
      <c r="O309" s="261"/>
      <c r="P309" s="261"/>
      <c r="Q309" s="261"/>
      <c r="R309" s="261"/>
      <c r="S309" s="261"/>
      <c r="T309" s="261"/>
      <c r="U309" s="261"/>
      <c r="V309" s="261"/>
      <c r="W309" s="261"/>
      <c r="X309" s="261"/>
      <c r="Y309" s="261"/>
    </row>
    <row r="310" customFormat="false" ht="13.5" hidden="false" customHeight="true" outlineLevel="0" collapsed="false">
      <c r="A310" s="259"/>
      <c r="B310" s="260"/>
      <c r="C310" s="260"/>
      <c r="D310" s="260"/>
      <c r="E310" s="260"/>
      <c r="F310" s="260"/>
      <c r="G310" s="260"/>
      <c r="H310" s="260"/>
      <c r="I310" s="260"/>
      <c r="J310" s="260"/>
      <c r="K310" s="260"/>
      <c r="L310" s="260"/>
      <c r="M310" s="260"/>
      <c r="N310" s="261"/>
      <c r="O310" s="261"/>
      <c r="P310" s="261"/>
      <c r="Q310" s="261"/>
      <c r="R310" s="261"/>
      <c r="S310" s="261"/>
      <c r="T310" s="261"/>
      <c r="U310" s="261"/>
      <c r="V310" s="261"/>
      <c r="W310" s="261"/>
      <c r="X310" s="261"/>
      <c r="Y310" s="261"/>
    </row>
    <row r="311" customFormat="false" ht="13.5" hidden="false" customHeight="true" outlineLevel="0" collapsed="false">
      <c r="A311" s="259"/>
      <c r="B311" s="260"/>
      <c r="C311" s="260"/>
      <c r="D311" s="260"/>
      <c r="E311" s="260"/>
      <c r="F311" s="260"/>
      <c r="G311" s="260"/>
      <c r="H311" s="260"/>
      <c r="I311" s="260"/>
      <c r="J311" s="260"/>
      <c r="K311" s="260"/>
      <c r="L311" s="260"/>
      <c r="M311" s="260"/>
      <c r="N311" s="261"/>
      <c r="O311" s="261"/>
      <c r="P311" s="261"/>
      <c r="Q311" s="261"/>
      <c r="R311" s="261"/>
      <c r="S311" s="261"/>
      <c r="T311" s="261"/>
      <c r="U311" s="261"/>
      <c r="V311" s="261"/>
      <c r="W311" s="261"/>
      <c r="X311" s="261"/>
      <c r="Y311" s="261"/>
    </row>
    <row r="312" customFormat="false" ht="13.5" hidden="false" customHeight="true" outlineLevel="0" collapsed="false">
      <c r="A312" s="259"/>
      <c r="B312" s="260"/>
      <c r="C312" s="260"/>
      <c r="D312" s="260"/>
      <c r="E312" s="260"/>
      <c r="F312" s="260"/>
      <c r="G312" s="260"/>
      <c r="H312" s="260"/>
      <c r="I312" s="260"/>
      <c r="J312" s="260"/>
      <c r="K312" s="260"/>
      <c r="L312" s="260"/>
      <c r="M312" s="260"/>
      <c r="N312" s="261"/>
      <c r="O312" s="261"/>
      <c r="P312" s="261"/>
      <c r="Q312" s="261"/>
      <c r="R312" s="261"/>
      <c r="S312" s="261"/>
      <c r="T312" s="261"/>
      <c r="U312" s="261"/>
      <c r="V312" s="261"/>
      <c r="W312" s="261"/>
      <c r="X312" s="261"/>
      <c r="Y312" s="261"/>
    </row>
    <row r="313" customFormat="false" ht="13.5" hidden="false" customHeight="true" outlineLevel="0" collapsed="false">
      <c r="A313" s="259"/>
      <c r="B313" s="260"/>
      <c r="C313" s="260"/>
      <c r="D313" s="260"/>
      <c r="E313" s="260"/>
      <c r="F313" s="260"/>
      <c r="G313" s="260"/>
      <c r="H313" s="260"/>
      <c r="I313" s="260"/>
      <c r="J313" s="260"/>
      <c r="K313" s="260"/>
      <c r="L313" s="260"/>
      <c r="M313" s="260"/>
      <c r="N313" s="261"/>
      <c r="O313" s="261"/>
      <c r="P313" s="261"/>
      <c r="Q313" s="261"/>
      <c r="R313" s="261"/>
      <c r="S313" s="261"/>
      <c r="T313" s="261"/>
      <c r="U313" s="261"/>
      <c r="V313" s="261"/>
      <c r="W313" s="261"/>
      <c r="X313" s="261"/>
      <c r="Y313" s="261"/>
    </row>
    <row r="314" customFormat="false" ht="13.5" hidden="false" customHeight="true" outlineLevel="0" collapsed="false">
      <c r="A314" s="259"/>
      <c r="B314" s="260"/>
      <c r="C314" s="260"/>
      <c r="D314" s="260"/>
      <c r="E314" s="260"/>
      <c r="F314" s="260"/>
      <c r="G314" s="260"/>
      <c r="H314" s="260"/>
      <c r="I314" s="260"/>
      <c r="J314" s="260"/>
      <c r="K314" s="260"/>
      <c r="L314" s="260"/>
      <c r="M314" s="260"/>
      <c r="N314" s="261"/>
      <c r="O314" s="261"/>
      <c r="P314" s="261"/>
      <c r="Q314" s="261"/>
      <c r="R314" s="261"/>
      <c r="S314" s="261"/>
      <c r="T314" s="261"/>
      <c r="U314" s="261"/>
      <c r="V314" s="261"/>
      <c r="W314" s="261"/>
      <c r="X314" s="261"/>
      <c r="Y314" s="261"/>
    </row>
    <row r="315" customFormat="false" ht="13.5" hidden="false" customHeight="true" outlineLevel="0" collapsed="false">
      <c r="A315" s="259"/>
      <c r="B315" s="260"/>
      <c r="C315" s="260"/>
      <c r="D315" s="260"/>
      <c r="E315" s="260"/>
      <c r="F315" s="260"/>
      <c r="G315" s="260"/>
      <c r="H315" s="260"/>
      <c r="I315" s="260"/>
      <c r="J315" s="260"/>
      <c r="K315" s="260"/>
      <c r="L315" s="260"/>
      <c r="M315" s="260"/>
      <c r="N315" s="261"/>
      <c r="O315" s="261"/>
      <c r="P315" s="261"/>
      <c r="Q315" s="261"/>
      <c r="R315" s="261"/>
      <c r="S315" s="261"/>
      <c r="T315" s="261"/>
      <c r="U315" s="261"/>
      <c r="V315" s="261"/>
      <c r="W315" s="261"/>
      <c r="X315" s="261"/>
      <c r="Y315" s="261"/>
    </row>
    <row r="316" customFormat="false" ht="13.5" hidden="false" customHeight="true" outlineLevel="0" collapsed="false">
      <c r="A316" s="259"/>
      <c r="B316" s="260"/>
      <c r="C316" s="260"/>
      <c r="D316" s="260"/>
      <c r="E316" s="260"/>
      <c r="F316" s="260"/>
      <c r="G316" s="260"/>
      <c r="H316" s="260"/>
      <c r="I316" s="260"/>
      <c r="J316" s="260"/>
      <c r="K316" s="260"/>
      <c r="L316" s="260"/>
      <c r="M316" s="260"/>
      <c r="N316" s="261"/>
      <c r="O316" s="261"/>
      <c r="P316" s="261"/>
      <c r="Q316" s="261"/>
      <c r="R316" s="261"/>
      <c r="S316" s="261"/>
      <c r="T316" s="261"/>
      <c r="U316" s="261"/>
      <c r="V316" s="261"/>
      <c r="W316" s="261"/>
      <c r="X316" s="261"/>
      <c r="Y316" s="261"/>
    </row>
    <row r="317" customFormat="false" ht="13.5" hidden="false" customHeight="true" outlineLevel="0" collapsed="false">
      <c r="A317" s="259"/>
      <c r="B317" s="260"/>
      <c r="C317" s="260"/>
      <c r="D317" s="260"/>
      <c r="E317" s="260"/>
      <c r="F317" s="260"/>
      <c r="G317" s="260"/>
      <c r="H317" s="260"/>
      <c r="I317" s="260"/>
      <c r="J317" s="260"/>
      <c r="K317" s="260"/>
      <c r="L317" s="260"/>
      <c r="M317" s="260"/>
      <c r="N317" s="261"/>
      <c r="O317" s="261"/>
      <c r="P317" s="261"/>
      <c r="Q317" s="261"/>
      <c r="R317" s="261"/>
      <c r="S317" s="261"/>
      <c r="T317" s="261"/>
      <c r="U317" s="261"/>
      <c r="V317" s="261"/>
      <c r="W317" s="261"/>
      <c r="X317" s="261"/>
      <c r="Y317" s="261"/>
    </row>
    <row r="318" customFormat="false" ht="13.5" hidden="false" customHeight="true" outlineLevel="0" collapsed="false">
      <c r="A318" s="259"/>
      <c r="B318" s="260"/>
      <c r="C318" s="260"/>
      <c r="D318" s="260"/>
      <c r="E318" s="260"/>
      <c r="F318" s="260"/>
      <c r="G318" s="260"/>
      <c r="H318" s="260"/>
      <c r="I318" s="260"/>
      <c r="J318" s="260"/>
      <c r="K318" s="260"/>
      <c r="L318" s="260"/>
      <c r="M318" s="260"/>
      <c r="N318" s="261"/>
      <c r="O318" s="261"/>
      <c r="P318" s="261"/>
      <c r="Q318" s="261"/>
      <c r="R318" s="261"/>
      <c r="S318" s="261"/>
      <c r="T318" s="261"/>
      <c r="U318" s="261"/>
      <c r="V318" s="261"/>
      <c r="W318" s="261"/>
      <c r="X318" s="261"/>
      <c r="Y318" s="261"/>
    </row>
    <row r="319" customFormat="false" ht="13.5" hidden="false" customHeight="true" outlineLevel="0" collapsed="false">
      <c r="A319" s="259"/>
      <c r="B319" s="260"/>
      <c r="C319" s="260"/>
      <c r="D319" s="260"/>
      <c r="E319" s="260"/>
      <c r="F319" s="260"/>
      <c r="G319" s="260"/>
      <c r="H319" s="260"/>
      <c r="I319" s="260"/>
      <c r="J319" s="260"/>
      <c r="K319" s="260"/>
      <c r="L319" s="260"/>
      <c r="M319" s="260"/>
      <c r="N319" s="261"/>
      <c r="O319" s="261"/>
      <c r="P319" s="261"/>
      <c r="Q319" s="261"/>
      <c r="R319" s="261"/>
      <c r="S319" s="261"/>
      <c r="T319" s="261"/>
      <c r="U319" s="261"/>
      <c r="V319" s="261"/>
      <c r="W319" s="261"/>
      <c r="X319" s="261"/>
      <c r="Y319" s="261"/>
    </row>
    <row r="320" customFormat="false" ht="13.5" hidden="false" customHeight="true" outlineLevel="0" collapsed="false">
      <c r="A320" s="259"/>
      <c r="B320" s="260"/>
      <c r="C320" s="260"/>
      <c r="D320" s="260"/>
      <c r="E320" s="260"/>
      <c r="F320" s="260"/>
      <c r="G320" s="260"/>
      <c r="H320" s="260"/>
      <c r="I320" s="260"/>
      <c r="J320" s="260"/>
      <c r="K320" s="260"/>
      <c r="L320" s="260"/>
      <c r="M320" s="260"/>
      <c r="N320" s="261"/>
      <c r="O320" s="261"/>
      <c r="P320" s="261"/>
      <c r="Q320" s="261"/>
      <c r="R320" s="261"/>
      <c r="S320" s="261"/>
      <c r="T320" s="261"/>
      <c r="U320" s="261"/>
      <c r="V320" s="261"/>
      <c r="W320" s="261"/>
      <c r="X320" s="261"/>
      <c r="Y320" s="261"/>
    </row>
    <row r="321" customFormat="false" ht="13.5" hidden="false" customHeight="true" outlineLevel="0" collapsed="false">
      <c r="A321" s="259"/>
      <c r="B321" s="260"/>
      <c r="C321" s="260"/>
      <c r="D321" s="260"/>
      <c r="E321" s="260"/>
      <c r="F321" s="260"/>
      <c r="G321" s="260"/>
      <c r="H321" s="260"/>
      <c r="I321" s="260"/>
      <c r="J321" s="260"/>
      <c r="K321" s="260"/>
      <c r="L321" s="260"/>
      <c r="M321" s="260"/>
      <c r="N321" s="261"/>
      <c r="O321" s="261"/>
      <c r="P321" s="261"/>
      <c r="Q321" s="261"/>
      <c r="R321" s="261"/>
      <c r="S321" s="261"/>
      <c r="T321" s="261"/>
      <c r="U321" s="261"/>
      <c r="V321" s="261"/>
      <c r="W321" s="261"/>
      <c r="X321" s="261"/>
      <c r="Y321" s="261"/>
    </row>
    <row r="322" customFormat="false" ht="13.5" hidden="false" customHeight="true" outlineLevel="0" collapsed="false">
      <c r="A322" s="259"/>
      <c r="B322" s="260"/>
      <c r="C322" s="260"/>
      <c r="D322" s="260"/>
      <c r="E322" s="260"/>
      <c r="F322" s="260"/>
      <c r="G322" s="260"/>
      <c r="H322" s="260"/>
      <c r="I322" s="260"/>
      <c r="J322" s="260"/>
      <c r="K322" s="260"/>
      <c r="L322" s="260"/>
      <c r="M322" s="260"/>
      <c r="N322" s="261"/>
      <c r="O322" s="261"/>
      <c r="P322" s="261"/>
      <c r="Q322" s="261"/>
      <c r="R322" s="261"/>
      <c r="S322" s="261"/>
      <c r="T322" s="261"/>
      <c r="U322" s="261"/>
      <c r="V322" s="261"/>
      <c r="W322" s="261"/>
      <c r="X322" s="261"/>
      <c r="Y322" s="261"/>
    </row>
    <row r="323" customFormat="false" ht="13.5" hidden="false" customHeight="true" outlineLevel="0" collapsed="false">
      <c r="A323" s="259"/>
      <c r="B323" s="260"/>
      <c r="C323" s="260"/>
      <c r="D323" s="260"/>
      <c r="E323" s="260"/>
      <c r="F323" s="260"/>
      <c r="G323" s="260"/>
      <c r="H323" s="260"/>
      <c r="I323" s="260"/>
      <c r="J323" s="260"/>
      <c r="K323" s="260"/>
      <c r="L323" s="260"/>
      <c r="M323" s="260"/>
      <c r="N323" s="261"/>
      <c r="O323" s="261"/>
      <c r="P323" s="261"/>
      <c r="Q323" s="261"/>
      <c r="R323" s="261"/>
      <c r="S323" s="261"/>
      <c r="T323" s="261"/>
      <c r="U323" s="261"/>
      <c r="V323" s="261"/>
      <c r="W323" s="261"/>
      <c r="X323" s="261"/>
      <c r="Y323" s="261"/>
    </row>
    <row r="324" customFormat="false" ht="13.5" hidden="false" customHeight="true" outlineLevel="0" collapsed="false">
      <c r="A324" s="259"/>
      <c r="B324" s="260"/>
      <c r="C324" s="260"/>
      <c r="D324" s="260"/>
      <c r="E324" s="260"/>
      <c r="F324" s="260"/>
      <c r="G324" s="260"/>
      <c r="H324" s="260"/>
      <c r="I324" s="260"/>
      <c r="J324" s="260"/>
      <c r="K324" s="260"/>
      <c r="L324" s="260"/>
      <c r="M324" s="260"/>
      <c r="N324" s="261"/>
      <c r="O324" s="261"/>
      <c r="P324" s="261"/>
      <c r="Q324" s="261"/>
      <c r="R324" s="261"/>
      <c r="S324" s="261"/>
      <c r="T324" s="261"/>
      <c r="U324" s="261"/>
      <c r="V324" s="261"/>
      <c r="W324" s="261"/>
      <c r="X324" s="261"/>
      <c r="Y324" s="261"/>
    </row>
    <row r="325" customFormat="false" ht="13.5" hidden="false" customHeight="true" outlineLevel="0" collapsed="false">
      <c r="A325" s="259"/>
      <c r="B325" s="260"/>
      <c r="C325" s="260"/>
      <c r="D325" s="260"/>
      <c r="E325" s="260"/>
      <c r="F325" s="260"/>
      <c r="G325" s="260"/>
      <c r="H325" s="260"/>
      <c r="I325" s="260"/>
      <c r="J325" s="260"/>
      <c r="K325" s="260"/>
      <c r="L325" s="260"/>
      <c r="M325" s="260"/>
      <c r="N325" s="261"/>
      <c r="O325" s="261"/>
      <c r="P325" s="261"/>
      <c r="Q325" s="261"/>
      <c r="R325" s="261"/>
      <c r="S325" s="261"/>
      <c r="T325" s="261"/>
      <c r="U325" s="261"/>
      <c r="V325" s="261"/>
      <c r="W325" s="261"/>
      <c r="X325" s="261"/>
      <c r="Y325" s="261"/>
    </row>
    <row r="326" customFormat="false" ht="13.5" hidden="false" customHeight="true" outlineLevel="0" collapsed="false">
      <c r="A326" s="259"/>
      <c r="B326" s="260"/>
      <c r="C326" s="260"/>
      <c r="D326" s="260"/>
      <c r="E326" s="260"/>
      <c r="F326" s="260"/>
      <c r="G326" s="260"/>
      <c r="H326" s="260"/>
      <c r="I326" s="260"/>
      <c r="J326" s="260"/>
      <c r="K326" s="260"/>
      <c r="L326" s="260"/>
      <c r="M326" s="260"/>
      <c r="N326" s="261"/>
      <c r="O326" s="261"/>
      <c r="P326" s="261"/>
      <c r="Q326" s="261"/>
      <c r="R326" s="261"/>
      <c r="S326" s="261"/>
      <c r="T326" s="261"/>
      <c r="U326" s="261"/>
      <c r="V326" s="261"/>
      <c r="W326" s="261"/>
      <c r="X326" s="261"/>
      <c r="Y326" s="261"/>
    </row>
    <row r="327" customFormat="false" ht="13.5" hidden="false" customHeight="true" outlineLevel="0" collapsed="false">
      <c r="A327" s="259"/>
      <c r="B327" s="260"/>
      <c r="C327" s="260"/>
      <c r="D327" s="260"/>
      <c r="E327" s="260"/>
      <c r="F327" s="260"/>
      <c r="G327" s="260"/>
      <c r="H327" s="260"/>
      <c r="I327" s="260"/>
      <c r="J327" s="260"/>
      <c r="K327" s="260"/>
      <c r="L327" s="260"/>
      <c r="M327" s="260"/>
      <c r="N327" s="261"/>
      <c r="O327" s="261"/>
      <c r="P327" s="261"/>
      <c r="Q327" s="261"/>
      <c r="R327" s="261"/>
      <c r="S327" s="261"/>
      <c r="T327" s="261"/>
      <c r="U327" s="261"/>
      <c r="V327" s="261"/>
      <c r="W327" s="261"/>
      <c r="X327" s="261"/>
      <c r="Y327" s="261"/>
    </row>
    <row r="328" customFormat="false" ht="13.5" hidden="false" customHeight="true" outlineLevel="0" collapsed="false">
      <c r="A328" s="259"/>
      <c r="B328" s="260"/>
      <c r="C328" s="260"/>
      <c r="D328" s="260"/>
      <c r="E328" s="260"/>
      <c r="F328" s="260"/>
      <c r="G328" s="260"/>
      <c r="H328" s="260"/>
      <c r="I328" s="260"/>
      <c r="J328" s="260"/>
      <c r="K328" s="260"/>
      <c r="L328" s="260"/>
      <c r="M328" s="260"/>
      <c r="N328" s="261"/>
      <c r="O328" s="261"/>
      <c r="P328" s="261"/>
      <c r="Q328" s="261"/>
      <c r="R328" s="261"/>
      <c r="S328" s="261"/>
      <c r="T328" s="261"/>
      <c r="U328" s="261"/>
      <c r="V328" s="261"/>
      <c r="W328" s="261"/>
      <c r="X328" s="261"/>
      <c r="Y328" s="261"/>
    </row>
    <row r="329" customFormat="false" ht="13.5" hidden="false" customHeight="true" outlineLevel="0" collapsed="false">
      <c r="A329" s="259"/>
      <c r="B329" s="260"/>
      <c r="C329" s="260"/>
      <c r="D329" s="260"/>
      <c r="E329" s="260"/>
      <c r="F329" s="260"/>
      <c r="G329" s="260"/>
      <c r="H329" s="260"/>
      <c r="I329" s="260"/>
      <c r="J329" s="260"/>
      <c r="K329" s="260"/>
      <c r="L329" s="260"/>
      <c r="M329" s="260"/>
      <c r="N329" s="261"/>
      <c r="O329" s="261"/>
      <c r="P329" s="261"/>
      <c r="Q329" s="261"/>
      <c r="R329" s="261"/>
      <c r="S329" s="261"/>
      <c r="T329" s="261"/>
      <c r="U329" s="261"/>
      <c r="V329" s="261"/>
      <c r="W329" s="261"/>
      <c r="X329" s="261"/>
      <c r="Y329" s="261"/>
    </row>
    <row r="330" customFormat="false" ht="13.5" hidden="false" customHeight="true" outlineLevel="0" collapsed="false">
      <c r="A330" s="259"/>
      <c r="B330" s="260"/>
      <c r="C330" s="260"/>
      <c r="D330" s="260"/>
      <c r="E330" s="260"/>
      <c r="F330" s="260"/>
      <c r="G330" s="260"/>
      <c r="H330" s="260"/>
      <c r="I330" s="260"/>
      <c r="J330" s="260"/>
      <c r="K330" s="260"/>
      <c r="L330" s="260"/>
      <c r="M330" s="260"/>
      <c r="N330" s="261"/>
      <c r="O330" s="261"/>
      <c r="P330" s="261"/>
      <c r="Q330" s="261"/>
      <c r="R330" s="261"/>
      <c r="S330" s="261"/>
      <c r="T330" s="261"/>
      <c r="U330" s="261"/>
      <c r="V330" s="261"/>
      <c r="W330" s="261"/>
      <c r="X330" s="261"/>
      <c r="Y330" s="261"/>
    </row>
    <row r="331" customFormat="false" ht="13.5" hidden="false" customHeight="true" outlineLevel="0" collapsed="false">
      <c r="A331" s="259"/>
      <c r="B331" s="260"/>
      <c r="C331" s="260"/>
      <c r="D331" s="260"/>
      <c r="E331" s="260"/>
      <c r="F331" s="260"/>
      <c r="G331" s="260"/>
      <c r="H331" s="260"/>
      <c r="I331" s="260"/>
      <c r="J331" s="260"/>
      <c r="K331" s="260"/>
      <c r="L331" s="260"/>
      <c r="M331" s="260"/>
      <c r="N331" s="261"/>
      <c r="O331" s="261"/>
      <c r="P331" s="261"/>
      <c r="Q331" s="261"/>
      <c r="R331" s="261"/>
      <c r="S331" s="261"/>
      <c r="T331" s="261"/>
      <c r="U331" s="261"/>
      <c r="V331" s="261"/>
      <c r="W331" s="261"/>
      <c r="X331" s="261"/>
      <c r="Y331" s="261"/>
    </row>
    <row r="332" customFormat="false" ht="13.5" hidden="false" customHeight="true" outlineLevel="0" collapsed="false">
      <c r="A332" s="259"/>
      <c r="B332" s="260"/>
      <c r="C332" s="260"/>
      <c r="D332" s="260"/>
      <c r="E332" s="260"/>
      <c r="F332" s="260"/>
      <c r="G332" s="260"/>
      <c r="H332" s="260"/>
      <c r="I332" s="260"/>
      <c r="J332" s="260"/>
      <c r="K332" s="260"/>
      <c r="L332" s="260"/>
      <c r="M332" s="260"/>
      <c r="N332" s="261"/>
      <c r="O332" s="261"/>
      <c r="P332" s="261"/>
      <c r="Q332" s="261"/>
      <c r="R332" s="261"/>
      <c r="S332" s="261"/>
      <c r="T332" s="261"/>
      <c r="U332" s="261"/>
      <c r="V332" s="261"/>
      <c r="W332" s="261"/>
      <c r="X332" s="261"/>
      <c r="Y332" s="261"/>
    </row>
    <row r="333" customFormat="false" ht="13.5" hidden="false" customHeight="true" outlineLevel="0" collapsed="false">
      <c r="A333" s="259"/>
      <c r="B333" s="260"/>
      <c r="C333" s="260"/>
      <c r="D333" s="260"/>
      <c r="E333" s="260"/>
      <c r="F333" s="260"/>
      <c r="G333" s="260"/>
      <c r="H333" s="260"/>
      <c r="I333" s="260"/>
      <c r="J333" s="260"/>
      <c r="K333" s="260"/>
      <c r="L333" s="260"/>
      <c r="M333" s="260"/>
      <c r="N333" s="261"/>
      <c r="O333" s="261"/>
      <c r="P333" s="261"/>
      <c r="Q333" s="261"/>
      <c r="R333" s="261"/>
      <c r="S333" s="261"/>
      <c r="T333" s="261"/>
      <c r="U333" s="261"/>
      <c r="V333" s="261"/>
      <c r="W333" s="261"/>
      <c r="X333" s="261"/>
      <c r="Y333" s="261"/>
    </row>
    <row r="334" customFormat="false" ht="13.5" hidden="false" customHeight="true" outlineLevel="0" collapsed="false">
      <c r="A334" s="259"/>
      <c r="B334" s="260"/>
      <c r="C334" s="260"/>
      <c r="D334" s="260"/>
      <c r="E334" s="260"/>
      <c r="F334" s="260"/>
      <c r="G334" s="260"/>
      <c r="H334" s="260"/>
      <c r="I334" s="260"/>
      <c r="J334" s="260"/>
      <c r="K334" s="260"/>
      <c r="L334" s="260"/>
      <c r="M334" s="260"/>
      <c r="N334" s="261"/>
      <c r="O334" s="261"/>
      <c r="P334" s="261"/>
      <c r="Q334" s="261"/>
      <c r="R334" s="261"/>
      <c r="S334" s="261"/>
      <c r="T334" s="261"/>
      <c r="U334" s="261"/>
      <c r="V334" s="261"/>
      <c r="W334" s="261"/>
      <c r="X334" s="261"/>
      <c r="Y334" s="261"/>
    </row>
    <row r="335" customFormat="false" ht="13.5" hidden="false" customHeight="true" outlineLevel="0" collapsed="false">
      <c r="A335" s="259"/>
      <c r="B335" s="260"/>
      <c r="C335" s="260"/>
      <c r="D335" s="260"/>
      <c r="E335" s="260"/>
      <c r="F335" s="260"/>
      <c r="G335" s="260"/>
      <c r="H335" s="260"/>
      <c r="I335" s="260"/>
      <c r="J335" s="260"/>
      <c r="K335" s="260"/>
      <c r="L335" s="260"/>
      <c r="M335" s="260"/>
      <c r="N335" s="261"/>
      <c r="O335" s="261"/>
      <c r="P335" s="261"/>
      <c r="Q335" s="261"/>
      <c r="R335" s="261"/>
      <c r="S335" s="261"/>
      <c r="T335" s="261"/>
      <c r="U335" s="261"/>
      <c r="V335" s="261"/>
      <c r="W335" s="261"/>
      <c r="X335" s="261"/>
      <c r="Y335" s="261"/>
    </row>
    <row r="336" customFormat="false" ht="13.5" hidden="false" customHeight="true" outlineLevel="0" collapsed="false">
      <c r="A336" s="259"/>
      <c r="B336" s="260"/>
      <c r="C336" s="260"/>
      <c r="D336" s="260"/>
      <c r="E336" s="260"/>
      <c r="F336" s="260"/>
      <c r="G336" s="260"/>
      <c r="H336" s="260"/>
      <c r="I336" s="260"/>
      <c r="J336" s="260"/>
      <c r="K336" s="260"/>
      <c r="L336" s="260"/>
      <c r="M336" s="260"/>
      <c r="N336" s="261"/>
      <c r="O336" s="261"/>
      <c r="P336" s="261"/>
      <c r="Q336" s="261"/>
      <c r="R336" s="261"/>
      <c r="S336" s="261"/>
      <c r="T336" s="261"/>
      <c r="U336" s="261"/>
      <c r="V336" s="261"/>
      <c r="W336" s="261"/>
      <c r="X336" s="261"/>
      <c r="Y336" s="261"/>
    </row>
    <row r="337" customFormat="false" ht="13.5" hidden="false" customHeight="true" outlineLevel="0" collapsed="false">
      <c r="A337" s="259"/>
      <c r="B337" s="260"/>
      <c r="C337" s="260"/>
      <c r="D337" s="260"/>
      <c r="E337" s="260"/>
      <c r="F337" s="260"/>
      <c r="G337" s="260"/>
      <c r="H337" s="260"/>
      <c r="I337" s="260"/>
      <c r="J337" s="260"/>
      <c r="K337" s="260"/>
      <c r="L337" s="260"/>
      <c r="M337" s="260"/>
      <c r="N337" s="261"/>
      <c r="O337" s="261"/>
      <c r="P337" s="261"/>
      <c r="Q337" s="261"/>
      <c r="R337" s="261"/>
      <c r="S337" s="261"/>
      <c r="T337" s="261"/>
      <c r="U337" s="261"/>
      <c r="V337" s="261"/>
      <c r="W337" s="261"/>
      <c r="X337" s="261"/>
      <c r="Y337" s="261"/>
    </row>
    <row r="338" customFormat="false" ht="13.5" hidden="false" customHeight="true" outlineLevel="0" collapsed="false">
      <c r="A338" s="259"/>
      <c r="B338" s="260"/>
      <c r="C338" s="260"/>
      <c r="D338" s="260"/>
      <c r="E338" s="260"/>
      <c r="F338" s="260"/>
      <c r="G338" s="260"/>
      <c r="H338" s="260"/>
      <c r="I338" s="260"/>
      <c r="J338" s="260"/>
      <c r="K338" s="260"/>
      <c r="L338" s="260"/>
      <c r="M338" s="260"/>
      <c r="N338" s="261"/>
      <c r="O338" s="261"/>
      <c r="P338" s="261"/>
      <c r="Q338" s="261"/>
      <c r="R338" s="261"/>
      <c r="S338" s="261"/>
      <c r="T338" s="261"/>
      <c r="U338" s="261"/>
      <c r="V338" s="261"/>
      <c r="W338" s="261"/>
      <c r="X338" s="261"/>
      <c r="Y338" s="261"/>
    </row>
    <row r="339" customFormat="false" ht="13.5" hidden="false" customHeight="true" outlineLevel="0" collapsed="false">
      <c r="A339" s="259"/>
      <c r="B339" s="260"/>
      <c r="C339" s="260"/>
      <c r="D339" s="260"/>
      <c r="E339" s="260"/>
      <c r="F339" s="260"/>
      <c r="G339" s="260"/>
      <c r="H339" s="260"/>
      <c r="I339" s="260"/>
      <c r="J339" s="260"/>
      <c r="K339" s="260"/>
      <c r="L339" s="260"/>
      <c r="M339" s="260"/>
      <c r="N339" s="261"/>
      <c r="O339" s="261"/>
      <c r="P339" s="261"/>
      <c r="Q339" s="261"/>
      <c r="R339" s="261"/>
      <c r="S339" s="261"/>
      <c r="T339" s="261"/>
      <c r="U339" s="261"/>
      <c r="V339" s="261"/>
      <c r="W339" s="261"/>
      <c r="X339" s="261"/>
      <c r="Y339" s="261"/>
    </row>
    <row r="340" customFormat="false" ht="13.5" hidden="false" customHeight="true" outlineLevel="0" collapsed="false">
      <c r="A340" s="259"/>
      <c r="B340" s="260"/>
      <c r="C340" s="260"/>
      <c r="D340" s="260"/>
      <c r="E340" s="260"/>
      <c r="F340" s="260"/>
      <c r="G340" s="260"/>
      <c r="H340" s="260"/>
      <c r="I340" s="260"/>
      <c r="J340" s="260"/>
      <c r="K340" s="260"/>
      <c r="L340" s="260"/>
      <c r="M340" s="260"/>
      <c r="N340" s="261"/>
      <c r="O340" s="261"/>
      <c r="P340" s="261"/>
      <c r="Q340" s="261"/>
      <c r="R340" s="261"/>
      <c r="S340" s="261"/>
      <c r="T340" s="261"/>
      <c r="U340" s="261"/>
      <c r="V340" s="261"/>
      <c r="W340" s="261"/>
      <c r="X340" s="261"/>
      <c r="Y340" s="261"/>
    </row>
    <row r="341" customFormat="false" ht="13.5" hidden="false" customHeight="true" outlineLevel="0" collapsed="false">
      <c r="A341" s="259"/>
      <c r="B341" s="260"/>
      <c r="C341" s="260"/>
      <c r="D341" s="260"/>
      <c r="E341" s="260"/>
      <c r="F341" s="260"/>
      <c r="G341" s="260"/>
      <c r="H341" s="260"/>
      <c r="I341" s="260"/>
      <c r="J341" s="260"/>
      <c r="K341" s="260"/>
      <c r="L341" s="260"/>
      <c r="M341" s="260"/>
      <c r="N341" s="261"/>
      <c r="O341" s="261"/>
      <c r="P341" s="261"/>
      <c r="Q341" s="261"/>
      <c r="R341" s="261"/>
      <c r="S341" s="261"/>
      <c r="T341" s="261"/>
      <c r="U341" s="261"/>
      <c r="V341" s="261"/>
      <c r="W341" s="261"/>
      <c r="X341" s="261"/>
      <c r="Y341" s="261"/>
    </row>
    <row r="342" customFormat="false" ht="13.5" hidden="false" customHeight="true" outlineLevel="0" collapsed="false">
      <c r="A342" s="259"/>
      <c r="B342" s="260"/>
      <c r="C342" s="260"/>
      <c r="D342" s="260"/>
      <c r="E342" s="260"/>
      <c r="F342" s="260"/>
      <c r="G342" s="260"/>
      <c r="H342" s="260"/>
      <c r="I342" s="260"/>
      <c r="J342" s="260"/>
      <c r="K342" s="260"/>
      <c r="L342" s="260"/>
      <c r="M342" s="260"/>
      <c r="N342" s="261"/>
      <c r="O342" s="261"/>
      <c r="P342" s="261"/>
      <c r="Q342" s="261"/>
      <c r="R342" s="261"/>
      <c r="S342" s="261"/>
      <c r="T342" s="261"/>
      <c r="U342" s="261"/>
      <c r="V342" s="261"/>
      <c r="W342" s="261"/>
      <c r="X342" s="261"/>
      <c r="Y342" s="261"/>
    </row>
    <row r="343" customFormat="false" ht="13.5" hidden="false" customHeight="true" outlineLevel="0" collapsed="false">
      <c r="A343" s="259"/>
      <c r="B343" s="260"/>
      <c r="C343" s="260"/>
      <c r="D343" s="260"/>
      <c r="E343" s="260"/>
      <c r="F343" s="260"/>
      <c r="G343" s="260"/>
      <c r="H343" s="260"/>
      <c r="I343" s="260"/>
      <c r="J343" s="260"/>
      <c r="K343" s="260"/>
      <c r="L343" s="260"/>
      <c r="M343" s="260"/>
      <c r="N343" s="261"/>
      <c r="O343" s="261"/>
      <c r="P343" s="261"/>
      <c r="Q343" s="261"/>
      <c r="R343" s="261"/>
      <c r="S343" s="261"/>
      <c r="T343" s="261"/>
      <c r="U343" s="261"/>
      <c r="V343" s="261"/>
      <c r="W343" s="261"/>
      <c r="X343" s="261"/>
      <c r="Y343" s="261"/>
    </row>
    <row r="344" customFormat="false" ht="13.5" hidden="false" customHeight="true" outlineLevel="0" collapsed="false">
      <c r="A344" s="259"/>
      <c r="B344" s="260"/>
      <c r="C344" s="260"/>
      <c r="D344" s="260"/>
      <c r="E344" s="260"/>
      <c r="F344" s="260"/>
      <c r="G344" s="260"/>
      <c r="H344" s="260"/>
      <c r="I344" s="260"/>
      <c r="J344" s="260"/>
      <c r="K344" s="260"/>
      <c r="L344" s="260"/>
      <c r="M344" s="260"/>
      <c r="N344" s="261"/>
      <c r="O344" s="261"/>
      <c r="P344" s="261"/>
      <c r="Q344" s="261"/>
      <c r="R344" s="261"/>
      <c r="S344" s="261"/>
      <c r="T344" s="261"/>
      <c r="U344" s="261"/>
      <c r="V344" s="261"/>
      <c r="W344" s="261"/>
      <c r="X344" s="261"/>
      <c r="Y344" s="261"/>
    </row>
    <row r="345" customFormat="false" ht="13.5" hidden="false" customHeight="true" outlineLevel="0" collapsed="false">
      <c r="A345" s="259"/>
      <c r="B345" s="260"/>
      <c r="C345" s="260"/>
      <c r="D345" s="260"/>
      <c r="E345" s="260"/>
      <c r="F345" s="260"/>
      <c r="G345" s="260"/>
      <c r="H345" s="260"/>
      <c r="I345" s="260"/>
      <c r="J345" s="260"/>
      <c r="K345" s="260"/>
      <c r="L345" s="260"/>
      <c r="M345" s="260"/>
      <c r="N345" s="261"/>
      <c r="O345" s="261"/>
      <c r="P345" s="261"/>
      <c r="Q345" s="261"/>
      <c r="R345" s="261"/>
      <c r="S345" s="261"/>
      <c r="T345" s="261"/>
      <c r="U345" s="261"/>
      <c r="V345" s="261"/>
      <c r="W345" s="261"/>
      <c r="X345" s="261"/>
      <c r="Y345" s="261"/>
    </row>
    <row r="346" customFormat="false" ht="13.5" hidden="false" customHeight="true" outlineLevel="0" collapsed="false">
      <c r="A346" s="259"/>
      <c r="B346" s="260"/>
      <c r="C346" s="260"/>
      <c r="D346" s="260"/>
      <c r="E346" s="260"/>
      <c r="F346" s="260"/>
      <c r="G346" s="260"/>
      <c r="H346" s="260"/>
      <c r="I346" s="260"/>
      <c r="J346" s="260"/>
      <c r="K346" s="260"/>
      <c r="L346" s="260"/>
      <c r="M346" s="260"/>
      <c r="N346" s="261"/>
      <c r="O346" s="261"/>
      <c r="P346" s="261"/>
      <c r="Q346" s="261"/>
      <c r="R346" s="261"/>
      <c r="S346" s="261"/>
      <c r="T346" s="261"/>
      <c r="U346" s="261"/>
      <c r="V346" s="261"/>
      <c r="W346" s="261"/>
      <c r="X346" s="261"/>
      <c r="Y346" s="261"/>
    </row>
    <row r="347" customFormat="false" ht="13.5" hidden="false" customHeight="true" outlineLevel="0" collapsed="false">
      <c r="A347" s="259"/>
      <c r="B347" s="260"/>
      <c r="C347" s="260"/>
      <c r="D347" s="260"/>
      <c r="E347" s="260"/>
      <c r="F347" s="260"/>
      <c r="G347" s="260"/>
      <c r="H347" s="260"/>
      <c r="I347" s="260"/>
      <c r="J347" s="260"/>
      <c r="K347" s="260"/>
      <c r="L347" s="260"/>
      <c r="M347" s="260"/>
      <c r="N347" s="261"/>
      <c r="O347" s="261"/>
      <c r="P347" s="261"/>
      <c r="Q347" s="261"/>
      <c r="R347" s="261"/>
      <c r="S347" s="261"/>
      <c r="T347" s="261"/>
      <c r="U347" s="261"/>
      <c r="V347" s="261"/>
      <c r="W347" s="261"/>
      <c r="X347" s="261"/>
      <c r="Y347" s="261"/>
    </row>
    <row r="348" customFormat="false" ht="13.5" hidden="false" customHeight="true" outlineLevel="0" collapsed="false">
      <c r="A348" s="259"/>
      <c r="B348" s="260"/>
      <c r="C348" s="260"/>
      <c r="D348" s="260"/>
      <c r="E348" s="260"/>
      <c r="F348" s="260"/>
      <c r="G348" s="260"/>
      <c r="H348" s="260"/>
      <c r="I348" s="260"/>
      <c r="J348" s="260"/>
      <c r="K348" s="260"/>
      <c r="L348" s="260"/>
      <c r="M348" s="260"/>
      <c r="N348" s="261"/>
      <c r="O348" s="261"/>
      <c r="P348" s="261"/>
      <c r="Q348" s="261"/>
      <c r="R348" s="261"/>
      <c r="S348" s="261"/>
      <c r="T348" s="261"/>
      <c r="U348" s="261"/>
      <c r="V348" s="261"/>
      <c r="W348" s="261"/>
      <c r="X348" s="261"/>
      <c r="Y348" s="261"/>
    </row>
    <row r="349" customFormat="false" ht="13.5" hidden="false" customHeight="true" outlineLevel="0" collapsed="false">
      <c r="A349" s="259"/>
      <c r="B349" s="260"/>
      <c r="C349" s="260"/>
      <c r="D349" s="260"/>
      <c r="E349" s="260"/>
      <c r="F349" s="260"/>
      <c r="G349" s="260"/>
      <c r="H349" s="260"/>
      <c r="I349" s="260"/>
      <c r="J349" s="260"/>
      <c r="K349" s="260"/>
      <c r="L349" s="260"/>
      <c r="M349" s="260"/>
      <c r="N349" s="261"/>
      <c r="O349" s="261"/>
      <c r="P349" s="261"/>
      <c r="Q349" s="261"/>
      <c r="R349" s="261"/>
      <c r="S349" s="261"/>
      <c r="T349" s="261"/>
      <c r="U349" s="261"/>
      <c r="V349" s="261"/>
      <c r="W349" s="261"/>
      <c r="X349" s="261"/>
      <c r="Y349" s="261"/>
    </row>
    <row r="350" customFormat="false" ht="13.5" hidden="false" customHeight="true" outlineLevel="0" collapsed="false">
      <c r="A350" s="259"/>
      <c r="B350" s="260"/>
      <c r="C350" s="260"/>
      <c r="D350" s="260"/>
      <c r="E350" s="260"/>
      <c r="F350" s="260"/>
      <c r="G350" s="260"/>
      <c r="H350" s="260"/>
      <c r="I350" s="260"/>
      <c r="J350" s="260"/>
      <c r="K350" s="260"/>
      <c r="L350" s="260"/>
      <c r="M350" s="260"/>
      <c r="N350" s="261"/>
      <c r="O350" s="261"/>
      <c r="P350" s="261"/>
      <c r="Q350" s="261"/>
      <c r="R350" s="261"/>
      <c r="S350" s="261"/>
      <c r="T350" s="261"/>
      <c r="U350" s="261"/>
      <c r="V350" s="261"/>
      <c r="W350" s="261"/>
      <c r="X350" s="261"/>
      <c r="Y350" s="261"/>
    </row>
    <row r="351" customFormat="false" ht="13.5" hidden="false" customHeight="true" outlineLevel="0" collapsed="false">
      <c r="A351" s="259"/>
      <c r="B351" s="260"/>
      <c r="C351" s="260"/>
      <c r="D351" s="260"/>
      <c r="E351" s="260"/>
      <c r="F351" s="260"/>
      <c r="G351" s="260"/>
      <c r="H351" s="260"/>
      <c r="I351" s="260"/>
      <c r="J351" s="260"/>
      <c r="K351" s="260"/>
      <c r="L351" s="260"/>
      <c r="M351" s="260"/>
      <c r="N351" s="261"/>
      <c r="O351" s="261"/>
      <c r="P351" s="261"/>
      <c r="Q351" s="261"/>
      <c r="R351" s="261"/>
      <c r="S351" s="261"/>
      <c r="T351" s="261"/>
      <c r="U351" s="261"/>
      <c r="V351" s="261"/>
      <c r="W351" s="261"/>
      <c r="X351" s="261"/>
      <c r="Y351" s="261"/>
    </row>
    <row r="352" customFormat="false" ht="13.5" hidden="false" customHeight="true" outlineLevel="0" collapsed="false">
      <c r="A352" s="259"/>
      <c r="B352" s="260"/>
      <c r="C352" s="260"/>
      <c r="D352" s="260"/>
      <c r="E352" s="260"/>
      <c r="F352" s="260"/>
      <c r="G352" s="260"/>
      <c r="H352" s="260"/>
      <c r="I352" s="260"/>
      <c r="J352" s="260"/>
      <c r="K352" s="260"/>
      <c r="L352" s="260"/>
      <c r="M352" s="260"/>
      <c r="N352" s="261"/>
      <c r="O352" s="261"/>
      <c r="P352" s="261"/>
      <c r="Q352" s="261"/>
      <c r="R352" s="261"/>
      <c r="S352" s="261"/>
      <c r="T352" s="261"/>
      <c r="U352" s="261"/>
      <c r="V352" s="261"/>
      <c r="W352" s="261"/>
      <c r="X352" s="261"/>
      <c r="Y352" s="261"/>
    </row>
    <row r="353" customFormat="false" ht="13.5" hidden="false" customHeight="true" outlineLevel="0" collapsed="false">
      <c r="A353" s="259"/>
      <c r="B353" s="260"/>
      <c r="C353" s="260"/>
      <c r="D353" s="260"/>
      <c r="E353" s="260"/>
      <c r="F353" s="260"/>
      <c r="G353" s="260"/>
      <c r="H353" s="260"/>
      <c r="I353" s="260"/>
      <c r="J353" s="260"/>
      <c r="K353" s="260"/>
      <c r="L353" s="260"/>
      <c r="M353" s="260"/>
      <c r="N353" s="261"/>
      <c r="O353" s="261"/>
      <c r="P353" s="261"/>
      <c r="Q353" s="261"/>
      <c r="R353" s="261"/>
      <c r="S353" s="261"/>
      <c r="T353" s="261"/>
      <c r="U353" s="261"/>
      <c r="V353" s="261"/>
      <c r="W353" s="261"/>
      <c r="X353" s="261"/>
      <c r="Y353" s="261"/>
    </row>
    <row r="354" customFormat="false" ht="13.5" hidden="false" customHeight="true" outlineLevel="0" collapsed="false">
      <c r="A354" s="259"/>
      <c r="B354" s="260"/>
      <c r="C354" s="260"/>
      <c r="D354" s="260"/>
      <c r="E354" s="260"/>
      <c r="F354" s="260"/>
      <c r="G354" s="260"/>
      <c r="H354" s="260"/>
      <c r="I354" s="260"/>
      <c r="J354" s="260"/>
      <c r="K354" s="260"/>
      <c r="L354" s="260"/>
      <c r="M354" s="260"/>
      <c r="N354" s="261"/>
      <c r="O354" s="261"/>
      <c r="P354" s="261"/>
      <c r="Q354" s="261"/>
      <c r="R354" s="261"/>
      <c r="S354" s="261"/>
      <c r="T354" s="261"/>
      <c r="U354" s="261"/>
      <c r="V354" s="261"/>
      <c r="W354" s="261"/>
      <c r="X354" s="261"/>
      <c r="Y354" s="261"/>
    </row>
    <row r="355" customFormat="false" ht="13.5" hidden="false" customHeight="true" outlineLevel="0" collapsed="false">
      <c r="A355" s="259"/>
      <c r="B355" s="260"/>
      <c r="C355" s="260"/>
      <c r="D355" s="260"/>
      <c r="E355" s="260"/>
      <c r="F355" s="260"/>
      <c r="G355" s="260"/>
      <c r="H355" s="260"/>
      <c r="I355" s="260"/>
      <c r="J355" s="260"/>
      <c r="K355" s="260"/>
      <c r="L355" s="260"/>
      <c r="M355" s="260"/>
      <c r="N355" s="261"/>
      <c r="O355" s="261"/>
      <c r="P355" s="261"/>
      <c r="Q355" s="261"/>
      <c r="R355" s="261"/>
      <c r="S355" s="261"/>
      <c r="T355" s="261"/>
      <c r="U355" s="261"/>
      <c r="V355" s="261"/>
      <c r="W355" s="261"/>
      <c r="X355" s="261"/>
      <c r="Y355" s="261"/>
    </row>
    <row r="356" customFormat="false" ht="13.5" hidden="false" customHeight="true" outlineLevel="0" collapsed="false">
      <c r="A356" s="259"/>
      <c r="B356" s="260"/>
      <c r="C356" s="260"/>
      <c r="D356" s="260"/>
      <c r="E356" s="260"/>
      <c r="F356" s="260"/>
      <c r="G356" s="260"/>
      <c r="H356" s="260"/>
      <c r="I356" s="260"/>
      <c r="J356" s="260"/>
      <c r="K356" s="260"/>
      <c r="L356" s="260"/>
      <c r="M356" s="260"/>
      <c r="N356" s="261"/>
      <c r="O356" s="261"/>
      <c r="P356" s="261"/>
      <c r="Q356" s="261"/>
      <c r="R356" s="261"/>
      <c r="S356" s="261"/>
      <c r="T356" s="261"/>
      <c r="U356" s="261"/>
      <c r="V356" s="261"/>
      <c r="W356" s="261"/>
      <c r="X356" s="261"/>
      <c r="Y356" s="261"/>
    </row>
    <row r="357" customFormat="false" ht="13.5" hidden="false" customHeight="true" outlineLevel="0" collapsed="false">
      <c r="A357" s="259"/>
      <c r="B357" s="260"/>
      <c r="C357" s="260"/>
      <c r="D357" s="260"/>
      <c r="E357" s="260"/>
      <c r="F357" s="260"/>
      <c r="G357" s="260"/>
      <c r="H357" s="260"/>
      <c r="I357" s="260"/>
      <c r="J357" s="260"/>
      <c r="K357" s="260"/>
      <c r="L357" s="260"/>
      <c r="M357" s="260"/>
      <c r="N357" s="261"/>
      <c r="O357" s="261"/>
      <c r="P357" s="261"/>
      <c r="Q357" s="261"/>
      <c r="R357" s="261"/>
      <c r="S357" s="261"/>
      <c r="T357" s="261"/>
      <c r="U357" s="261"/>
      <c r="V357" s="261"/>
      <c r="W357" s="261"/>
      <c r="X357" s="261"/>
      <c r="Y357" s="261"/>
    </row>
    <row r="358" customFormat="false" ht="13.5" hidden="false" customHeight="true" outlineLevel="0" collapsed="false">
      <c r="A358" s="259"/>
      <c r="B358" s="260"/>
      <c r="C358" s="260"/>
      <c r="D358" s="260"/>
      <c r="E358" s="260"/>
      <c r="F358" s="260"/>
      <c r="G358" s="260"/>
      <c r="H358" s="260"/>
      <c r="I358" s="260"/>
      <c r="J358" s="260"/>
      <c r="K358" s="260"/>
      <c r="L358" s="260"/>
      <c r="M358" s="260"/>
      <c r="N358" s="261"/>
      <c r="O358" s="261"/>
      <c r="P358" s="261"/>
      <c r="Q358" s="261"/>
      <c r="R358" s="261"/>
      <c r="S358" s="261"/>
      <c r="T358" s="261"/>
      <c r="U358" s="261"/>
      <c r="V358" s="261"/>
      <c r="W358" s="261"/>
      <c r="X358" s="261"/>
      <c r="Y358" s="261"/>
    </row>
    <row r="359" customFormat="false" ht="13.5" hidden="false" customHeight="true" outlineLevel="0" collapsed="false">
      <c r="A359" s="259"/>
      <c r="B359" s="260"/>
      <c r="C359" s="260"/>
      <c r="D359" s="260"/>
      <c r="E359" s="260"/>
      <c r="F359" s="260"/>
      <c r="G359" s="260"/>
      <c r="H359" s="260"/>
      <c r="I359" s="260"/>
      <c r="J359" s="260"/>
      <c r="K359" s="260"/>
      <c r="L359" s="260"/>
      <c r="M359" s="260"/>
      <c r="N359" s="261"/>
      <c r="O359" s="261"/>
      <c r="P359" s="261"/>
      <c r="Q359" s="261"/>
      <c r="R359" s="261"/>
      <c r="S359" s="261"/>
      <c r="T359" s="261"/>
      <c r="U359" s="261"/>
      <c r="V359" s="261"/>
      <c r="W359" s="261"/>
      <c r="X359" s="261"/>
      <c r="Y359" s="261"/>
    </row>
    <row r="360" customFormat="false" ht="13.5" hidden="false" customHeight="true" outlineLevel="0" collapsed="false">
      <c r="A360" s="259"/>
      <c r="B360" s="260"/>
      <c r="C360" s="260"/>
      <c r="D360" s="260"/>
      <c r="E360" s="260"/>
      <c r="F360" s="260"/>
      <c r="G360" s="260"/>
      <c r="H360" s="260"/>
      <c r="I360" s="260"/>
      <c r="J360" s="260"/>
      <c r="K360" s="260"/>
      <c r="L360" s="260"/>
      <c r="M360" s="260"/>
      <c r="N360" s="261"/>
      <c r="O360" s="261"/>
      <c r="P360" s="261"/>
      <c r="Q360" s="261"/>
      <c r="R360" s="261"/>
      <c r="S360" s="261"/>
      <c r="T360" s="261"/>
      <c r="U360" s="261"/>
      <c r="V360" s="261"/>
      <c r="W360" s="261"/>
      <c r="X360" s="261"/>
      <c r="Y360" s="261"/>
    </row>
    <row r="361" customFormat="false" ht="13.5" hidden="false" customHeight="true" outlineLevel="0" collapsed="false">
      <c r="A361" s="259"/>
      <c r="B361" s="260"/>
      <c r="C361" s="260"/>
      <c r="D361" s="260"/>
      <c r="E361" s="260"/>
      <c r="F361" s="260"/>
      <c r="G361" s="260"/>
      <c r="H361" s="260"/>
      <c r="I361" s="260"/>
      <c r="J361" s="260"/>
      <c r="K361" s="260"/>
      <c r="L361" s="260"/>
      <c r="M361" s="260"/>
      <c r="N361" s="261"/>
      <c r="O361" s="261"/>
      <c r="P361" s="261"/>
      <c r="Q361" s="261"/>
      <c r="R361" s="261"/>
      <c r="S361" s="261"/>
      <c r="T361" s="261"/>
      <c r="U361" s="261"/>
      <c r="V361" s="261"/>
      <c r="W361" s="261"/>
      <c r="X361" s="261"/>
      <c r="Y361" s="261"/>
    </row>
    <row r="362" customFormat="false" ht="13.5" hidden="false" customHeight="true" outlineLevel="0" collapsed="false">
      <c r="A362" s="259"/>
      <c r="B362" s="260"/>
      <c r="C362" s="260"/>
      <c r="D362" s="260"/>
      <c r="E362" s="260"/>
      <c r="F362" s="260"/>
      <c r="G362" s="260"/>
      <c r="H362" s="260"/>
      <c r="I362" s="260"/>
      <c r="J362" s="260"/>
      <c r="K362" s="260"/>
      <c r="L362" s="260"/>
      <c r="M362" s="260"/>
      <c r="N362" s="261"/>
      <c r="O362" s="261"/>
      <c r="P362" s="261"/>
      <c r="Q362" s="261"/>
      <c r="R362" s="261"/>
      <c r="S362" s="261"/>
      <c r="T362" s="261"/>
      <c r="U362" s="261"/>
      <c r="V362" s="261"/>
      <c r="W362" s="261"/>
      <c r="X362" s="261"/>
      <c r="Y362" s="261"/>
    </row>
    <row r="363" customFormat="false" ht="13.5" hidden="false" customHeight="true" outlineLevel="0" collapsed="false">
      <c r="A363" s="259"/>
      <c r="B363" s="260"/>
      <c r="C363" s="260"/>
      <c r="D363" s="260"/>
      <c r="E363" s="260"/>
      <c r="F363" s="260"/>
      <c r="G363" s="260"/>
      <c r="H363" s="260"/>
      <c r="I363" s="260"/>
      <c r="J363" s="260"/>
      <c r="K363" s="260"/>
      <c r="L363" s="260"/>
      <c r="M363" s="260"/>
      <c r="N363" s="261"/>
      <c r="O363" s="261"/>
      <c r="P363" s="261"/>
      <c r="Q363" s="261"/>
      <c r="R363" s="261"/>
      <c r="S363" s="261"/>
      <c r="T363" s="261"/>
      <c r="U363" s="261"/>
      <c r="V363" s="261"/>
      <c r="W363" s="261"/>
      <c r="X363" s="261"/>
      <c r="Y363" s="261"/>
    </row>
    <row r="364" customFormat="false" ht="13.5" hidden="false" customHeight="true" outlineLevel="0" collapsed="false">
      <c r="A364" s="259"/>
      <c r="B364" s="260"/>
      <c r="C364" s="260"/>
      <c r="D364" s="260"/>
      <c r="E364" s="260"/>
      <c r="F364" s="260"/>
      <c r="G364" s="260"/>
      <c r="H364" s="260"/>
      <c r="I364" s="260"/>
      <c r="J364" s="260"/>
      <c r="K364" s="260"/>
      <c r="L364" s="260"/>
      <c r="M364" s="260"/>
      <c r="N364" s="261"/>
      <c r="O364" s="261"/>
      <c r="P364" s="261"/>
      <c r="Q364" s="261"/>
      <c r="R364" s="261"/>
      <c r="S364" s="261"/>
      <c r="T364" s="261"/>
      <c r="U364" s="261"/>
      <c r="V364" s="261"/>
      <c r="W364" s="261"/>
      <c r="X364" s="261"/>
      <c r="Y364" s="261"/>
    </row>
    <row r="365" customFormat="false" ht="13.5" hidden="false" customHeight="true" outlineLevel="0" collapsed="false">
      <c r="A365" s="259"/>
      <c r="B365" s="260"/>
      <c r="C365" s="260"/>
      <c r="D365" s="260"/>
      <c r="E365" s="260"/>
      <c r="F365" s="260"/>
      <c r="G365" s="260"/>
      <c r="H365" s="260"/>
      <c r="I365" s="260"/>
      <c r="J365" s="260"/>
      <c r="K365" s="260"/>
      <c r="L365" s="260"/>
      <c r="M365" s="260"/>
      <c r="N365" s="261"/>
      <c r="O365" s="261"/>
      <c r="P365" s="261"/>
      <c r="Q365" s="261"/>
      <c r="R365" s="261"/>
      <c r="S365" s="261"/>
      <c r="T365" s="261"/>
      <c r="U365" s="261"/>
      <c r="V365" s="261"/>
      <c r="W365" s="261"/>
      <c r="X365" s="261"/>
      <c r="Y365" s="261"/>
    </row>
    <row r="366" customFormat="false" ht="13.5" hidden="false" customHeight="true" outlineLevel="0" collapsed="false">
      <c r="A366" s="259"/>
      <c r="B366" s="260"/>
      <c r="C366" s="260"/>
      <c r="D366" s="260"/>
      <c r="E366" s="260"/>
      <c r="F366" s="260"/>
      <c r="G366" s="260"/>
      <c r="H366" s="260"/>
      <c r="I366" s="260"/>
      <c r="J366" s="260"/>
      <c r="K366" s="260"/>
      <c r="L366" s="260"/>
      <c r="M366" s="260"/>
      <c r="N366" s="261"/>
      <c r="O366" s="261"/>
      <c r="P366" s="261"/>
      <c r="Q366" s="261"/>
      <c r="R366" s="261"/>
      <c r="S366" s="261"/>
      <c r="T366" s="261"/>
      <c r="U366" s="261"/>
      <c r="V366" s="261"/>
      <c r="W366" s="261"/>
      <c r="X366" s="261"/>
      <c r="Y366" s="261"/>
    </row>
    <row r="367" customFormat="false" ht="13.5" hidden="false" customHeight="true" outlineLevel="0" collapsed="false">
      <c r="A367" s="259"/>
      <c r="B367" s="260"/>
      <c r="C367" s="260"/>
      <c r="D367" s="260"/>
      <c r="E367" s="260"/>
      <c r="F367" s="260"/>
      <c r="G367" s="260"/>
      <c r="H367" s="260"/>
      <c r="I367" s="260"/>
      <c r="J367" s="260"/>
      <c r="K367" s="260"/>
      <c r="L367" s="260"/>
      <c r="M367" s="260"/>
      <c r="N367" s="261"/>
      <c r="O367" s="261"/>
      <c r="P367" s="261"/>
      <c r="Q367" s="261"/>
      <c r="R367" s="261"/>
      <c r="S367" s="261"/>
      <c r="T367" s="261"/>
      <c r="U367" s="261"/>
      <c r="V367" s="261"/>
      <c r="W367" s="261"/>
      <c r="X367" s="261"/>
      <c r="Y367" s="261"/>
    </row>
    <row r="368" customFormat="false" ht="13.5" hidden="false" customHeight="true" outlineLevel="0" collapsed="false">
      <c r="A368" s="259"/>
      <c r="B368" s="260"/>
      <c r="C368" s="260"/>
      <c r="D368" s="260"/>
      <c r="E368" s="260"/>
      <c r="F368" s="260"/>
      <c r="G368" s="260"/>
      <c r="H368" s="260"/>
      <c r="I368" s="260"/>
      <c r="J368" s="260"/>
      <c r="K368" s="260"/>
      <c r="L368" s="260"/>
      <c r="M368" s="260"/>
      <c r="N368" s="261"/>
      <c r="O368" s="261"/>
      <c r="P368" s="261"/>
      <c r="Q368" s="261"/>
      <c r="R368" s="261"/>
      <c r="S368" s="261"/>
      <c r="T368" s="261"/>
      <c r="U368" s="261"/>
      <c r="V368" s="261"/>
      <c r="W368" s="261"/>
      <c r="X368" s="261"/>
      <c r="Y368" s="261"/>
    </row>
    <row r="369" customFormat="false" ht="13.5" hidden="false" customHeight="true" outlineLevel="0" collapsed="false">
      <c r="A369" s="259"/>
      <c r="B369" s="260"/>
      <c r="C369" s="260"/>
      <c r="D369" s="260"/>
      <c r="E369" s="260"/>
      <c r="F369" s="260"/>
      <c r="G369" s="260"/>
      <c r="H369" s="260"/>
      <c r="I369" s="260"/>
      <c r="J369" s="260"/>
      <c r="K369" s="260"/>
      <c r="L369" s="260"/>
      <c r="M369" s="260"/>
      <c r="N369" s="261"/>
      <c r="O369" s="261"/>
      <c r="P369" s="261"/>
      <c r="Q369" s="261"/>
      <c r="R369" s="261"/>
      <c r="S369" s="261"/>
      <c r="T369" s="261"/>
      <c r="U369" s="261"/>
      <c r="V369" s="261"/>
      <c r="W369" s="261"/>
      <c r="X369" s="261"/>
      <c r="Y369" s="261"/>
    </row>
    <row r="370" customFormat="false" ht="13.5" hidden="false" customHeight="true" outlineLevel="0" collapsed="false">
      <c r="A370" s="259"/>
      <c r="B370" s="260"/>
      <c r="C370" s="260"/>
      <c r="D370" s="260"/>
      <c r="E370" s="260"/>
      <c r="F370" s="260"/>
      <c r="G370" s="260"/>
      <c r="H370" s="260"/>
      <c r="I370" s="260"/>
      <c r="J370" s="260"/>
      <c r="K370" s="260"/>
      <c r="L370" s="260"/>
      <c r="M370" s="260"/>
      <c r="N370" s="261"/>
      <c r="O370" s="261"/>
      <c r="P370" s="261"/>
      <c r="Q370" s="261"/>
      <c r="R370" s="261"/>
      <c r="S370" s="261"/>
      <c r="T370" s="261"/>
      <c r="U370" s="261"/>
      <c r="V370" s="261"/>
      <c r="W370" s="261"/>
      <c r="X370" s="261"/>
      <c r="Y370" s="261"/>
    </row>
    <row r="371" customFormat="false" ht="13.5" hidden="false" customHeight="true" outlineLevel="0" collapsed="false">
      <c r="A371" s="259"/>
      <c r="B371" s="260"/>
      <c r="C371" s="260"/>
      <c r="D371" s="260"/>
      <c r="E371" s="260"/>
      <c r="F371" s="260"/>
      <c r="G371" s="260"/>
      <c r="H371" s="260"/>
      <c r="I371" s="260"/>
      <c r="J371" s="260"/>
      <c r="K371" s="260"/>
      <c r="L371" s="260"/>
      <c r="M371" s="260"/>
      <c r="N371" s="261"/>
      <c r="O371" s="261"/>
      <c r="P371" s="261"/>
      <c r="Q371" s="261"/>
      <c r="R371" s="261"/>
      <c r="S371" s="261"/>
      <c r="T371" s="261"/>
      <c r="U371" s="261"/>
      <c r="V371" s="261"/>
      <c r="W371" s="261"/>
      <c r="X371" s="261"/>
      <c r="Y371" s="261"/>
    </row>
    <row r="372" customFormat="false" ht="13.5" hidden="false" customHeight="true" outlineLevel="0" collapsed="false">
      <c r="A372" s="259"/>
      <c r="B372" s="260"/>
      <c r="C372" s="260"/>
      <c r="D372" s="260"/>
      <c r="E372" s="260"/>
      <c r="F372" s="260"/>
      <c r="G372" s="260"/>
      <c r="H372" s="260"/>
      <c r="I372" s="260"/>
      <c r="J372" s="260"/>
      <c r="K372" s="260"/>
      <c r="L372" s="260"/>
      <c r="M372" s="260"/>
      <c r="N372" s="261"/>
      <c r="O372" s="261"/>
      <c r="P372" s="261"/>
      <c r="Q372" s="261"/>
      <c r="R372" s="261"/>
      <c r="S372" s="261"/>
      <c r="T372" s="261"/>
      <c r="U372" s="261"/>
      <c r="V372" s="261"/>
      <c r="W372" s="261"/>
      <c r="X372" s="261"/>
      <c r="Y372" s="261"/>
    </row>
    <row r="373" customFormat="false" ht="13.5" hidden="false" customHeight="true" outlineLevel="0" collapsed="false">
      <c r="A373" s="259"/>
      <c r="B373" s="260"/>
      <c r="C373" s="260"/>
      <c r="D373" s="260"/>
      <c r="E373" s="260"/>
      <c r="F373" s="260"/>
      <c r="G373" s="260"/>
      <c r="H373" s="260"/>
      <c r="I373" s="260"/>
      <c r="J373" s="260"/>
      <c r="K373" s="260"/>
      <c r="L373" s="260"/>
      <c r="M373" s="260"/>
      <c r="N373" s="261"/>
      <c r="O373" s="261"/>
      <c r="P373" s="261"/>
      <c r="Q373" s="261"/>
      <c r="R373" s="261"/>
      <c r="S373" s="261"/>
      <c r="T373" s="261"/>
      <c r="U373" s="261"/>
      <c r="V373" s="261"/>
      <c r="W373" s="261"/>
      <c r="X373" s="261"/>
      <c r="Y373" s="261"/>
    </row>
    <row r="374" customFormat="false" ht="13.5" hidden="false" customHeight="true" outlineLevel="0" collapsed="false">
      <c r="A374" s="259"/>
      <c r="B374" s="260"/>
      <c r="C374" s="260"/>
      <c r="D374" s="260"/>
      <c r="E374" s="260"/>
      <c r="F374" s="260"/>
      <c r="G374" s="260"/>
      <c r="H374" s="260"/>
      <c r="I374" s="260"/>
      <c r="J374" s="260"/>
      <c r="K374" s="260"/>
      <c r="L374" s="260"/>
      <c r="M374" s="260"/>
      <c r="N374" s="261"/>
      <c r="O374" s="261"/>
      <c r="P374" s="261"/>
      <c r="Q374" s="261"/>
      <c r="R374" s="261"/>
      <c r="S374" s="261"/>
      <c r="T374" s="261"/>
      <c r="U374" s="261"/>
      <c r="V374" s="261"/>
      <c r="W374" s="261"/>
      <c r="X374" s="261"/>
      <c r="Y374" s="261"/>
    </row>
    <row r="375" customFormat="false" ht="13.5" hidden="false" customHeight="true" outlineLevel="0" collapsed="false">
      <c r="A375" s="259"/>
      <c r="B375" s="260"/>
      <c r="C375" s="260"/>
      <c r="D375" s="260"/>
      <c r="E375" s="260"/>
      <c r="F375" s="260"/>
      <c r="G375" s="260"/>
      <c r="H375" s="260"/>
      <c r="I375" s="260"/>
      <c r="J375" s="260"/>
      <c r="K375" s="260"/>
      <c r="L375" s="260"/>
      <c r="M375" s="260"/>
      <c r="N375" s="261"/>
      <c r="O375" s="261"/>
      <c r="P375" s="261"/>
      <c r="Q375" s="261"/>
      <c r="R375" s="261"/>
      <c r="S375" s="261"/>
      <c r="T375" s="261"/>
      <c r="U375" s="261"/>
      <c r="V375" s="261"/>
      <c r="W375" s="261"/>
      <c r="X375" s="261"/>
      <c r="Y375" s="261"/>
    </row>
    <row r="376" customFormat="false" ht="13.5" hidden="false" customHeight="true" outlineLevel="0" collapsed="false">
      <c r="A376" s="259"/>
      <c r="B376" s="260"/>
      <c r="C376" s="260"/>
      <c r="D376" s="260"/>
      <c r="E376" s="260"/>
      <c r="F376" s="260"/>
      <c r="G376" s="260"/>
      <c r="H376" s="260"/>
      <c r="I376" s="260"/>
      <c r="J376" s="260"/>
      <c r="K376" s="260"/>
      <c r="L376" s="260"/>
      <c r="M376" s="260"/>
      <c r="N376" s="261"/>
      <c r="O376" s="261"/>
      <c r="P376" s="261"/>
      <c r="Q376" s="261"/>
      <c r="R376" s="261"/>
      <c r="S376" s="261"/>
      <c r="T376" s="261"/>
      <c r="U376" s="261"/>
      <c r="V376" s="261"/>
      <c r="W376" s="261"/>
      <c r="X376" s="261"/>
      <c r="Y376" s="261"/>
    </row>
    <row r="377" customFormat="false" ht="13.5" hidden="false" customHeight="true" outlineLevel="0" collapsed="false">
      <c r="A377" s="259"/>
      <c r="B377" s="260"/>
      <c r="C377" s="260"/>
      <c r="D377" s="260"/>
      <c r="E377" s="260"/>
      <c r="F377" s="260"/>
      <c r="G377" s="260"/>
      <c r="H377" s="260"/>
      <c r="I377" s="260"/>
      <c r="J377" s="260"/>
      <c r="K377" s="260"/>
      <c r="L377" s="260"/>
      <c r="M377" s="260"/>
      <c r="N377" s="261"/>
      <c r="O377" s="261"/>
      <c r="P377" s="261"/>
      <c r="Q377" s="261"/>
      <c r="R377" s="261"/>
      <c r="S377" s="261"/>
      <c r="T377" s="261"/>
      <c r="U377" s="261"/>
      <c r="V377" s="261"/>
      <c r="W377" s="261"/>
      <c r="X377" s="261"/>
      <c r="Y377" s="261"/>
    </row>
    <row r="378" customFormat="false" ht="13.5" hidden="false" customHeight="true" outlineLevel="0" collapsed="false">
      <c r="A378" s="259"/>
      <c r="B378" s="260"/>
      <c r="C378" s="260"/>
      <c r="D378" s="260"/>
      <c r="E378" s="260"/>
      <c r="F378" s="260"/>
      <c r="G378" s="260"/>
      <c r="H378" s="260"/>
      <c r="I378" s="260"/>
      <c r="J378" s="260"/>
      <c r="K378" s="260"/>
      <c r="L378" s="260"/>
      <c r="M378" s="260"/>
      <c r="N378" s="261"/>
      <c r="O378" s="261"/>
      <c r="P378" s="261"/>
      <c r="Q378" s="261"/>
      <c r="R378" s="261"/>
      <c r="S378" s="261"/>
      <c r="T378" s="261"/>
      <c r="U378" s="261"/>
      <c r="V378" s="261"/>
      <c r="W378" s="261"/>
      <c r="X378" s="261"/>
      <c r="Y378" s="261"/>
    </row>
    <row r="379" customFormat="false" ht="13.5" hidden="false" customHeight="true" outlineLevel="0" collapsed="false">
      <c r="A379" s="259"/>
      <c r="B379" s="260"/>
      <c r="C379" s="260"/>
      <c r="D379" s="260"/>
      <c r="E379" s="260"/>
      <c r="F379" s="260"/>
      <c r="G379" s="260"/>
      <c r="H379" s="260"/>
      <c r="I379" s="260"/>
      <c r="J379" s="260"/>
      <c r="K379" s="260"/>
      <c r="L379" s="260"/>
      <c r="M379" s="260"/>
      <c r="N379" s="261"/>
      <c r="O379" s="261"/>
      <c r="P379" s="261"/>
      <c r="Q379" s="261"/>
      <c r="R379" s="261"/>
      <c r="S379" s="261"/>
      <c r="T379" s="261"/>
      <c r="U379" s="261"/>
      <c r="V379" s="261"/>
      <c r="W379" s="261"/>
      <c r="X379" s="261"/>
      <c r="Y379" s="261"/>
    </row>
    <row r="380" customFormat="false" ht="13.5" hidden="false" customHeight="true" outlineLevel="0" collapsed="false">
      <c r="A380" s="259"/>
      <c r="B380" s="260"/>
      <c r="C380" s="260"/>
      <c r="D380" s="260"/>
      <c r="E380" s="260"/>
      <c r="F380" s="260"/>
      <c r="G380" s="260"/>
      <c r="H380" s="260"/>
      <c r="I380" s="260"/>
      <c r="J380" s="260"/>
      <c r="K380" s="260"/>
      <c r="L380" s="260"/>
      <c r="M380" s="260"/>
      <c r="N380" s="261"/>
      <c r="O380" s="261"/>
      <c r="P380" s="261"/>
      <c r="Q380" s="261"/>
      <c r="R380" s="261"/>
      <c r="S380" s="261"/>
      <c r="T380" s="261"/>
      <c r="U380" s="261"/>
      <c r="V380" s="261"/>
      <c r="W380" s="261"/>
      <c r="X380" s="261"/>
      <c r="Y380" s="261"/>
    </row>
    <row r="381" customFormat="false" ht="13.5" hidden="false" customHeight="true" outlineLevel="0" collapsed="false">
      <c r="A381" s="259"/>
      <c r="B381" s="260"/>
      <c r="C381" s="260"/>
      <c r="D381" s="260"/>
      <c r="E381" s="260"/>
      <c r="F381" s="260"/>
      <c r="G381" s="260"/>
      <c r="H381" s="260"/>
      <c r="I381" s="260"/>
      <c r="J381" s="260"/>
      <c r="K381" s="260"/>
      <c r="L381" s="260"/>
      <c r="M381" s="260"/>
      <c r="N381" s="261"/>
      <c r="O381" s="261"/>
      <c r="P381" s="261"/>
      <c r="Q381" s="261"/>
      <c r="R381" s="261"/>
      <c r="S381" s="261"/>
      <c r="T381" s="261"/>
      <c r="U381" s="261"/>
      <c r="V381" s="261"/>
      <c r="W381" s="261"/>
      <c r="X381" s="261"/>
      <c r="Y381" s="261"/>
    </row>
    <row r="382" customFormat="false" ht="13.5" hidden="false" customHeight="true" outlineLevel="0" collapsed="false">
      <c r="A382" s="259"/>
      <c r="B382" s="260"/>
      <c r="C382" s="260"/>
      <c r="D382" s="260"/>
      <c r="E382" s="260"/>
      <c r="F382" s="260"/>
      <c r="G382" s="260"/>
      <c r="H382" s="260"/>
      <c r="I382" s="260"/>
      <c r="J382" s="260"/>
      <c r="K382" s="260"/>
      <c r="L382" s="260"/>
      <c r="M382" s="260"/>
      <c r="N382" s="261"/>
      <c r="O382" s="261"/>
      <c r="P382" s="261"/>
      <c r="Q382" s="261"/>
      <c r="R382" s="261"/>
      <c r="S382" s="261"/>
      <c r="T382" s="261"/>
      <c r="U382" s="261"/>
      <c r="V382" s="261"/>
      <c r="W382" s="261"/>
      <c r="X382" s="261"/>
      <c r="Y382" s="261"/>
    </row>
    <row r="383" customFormat="false" ht="13.5" hidden="false" customHeight="true" outlineLevel="0" collapsed="false">
      <c r="A383" s="259"/>
      <c r="B383" s="260"/>
      <c r="C383" s="260"/>
      <c r="D383" s="260"/>
      <c r="E383" s="260"/>
      <c r="F383" s="260"/>
      <c r="G383" s="260"/>
      <c r="H383" s="260"/>
      <c r="I383" s="260"/>
      <c r="J383" s="260"/>
      <c r="K383" s="260"/>
      <c r="L383" s="260"/>
      <c r="M383" s="260"/>
      <c r="N383" s="261"/>
      <c r="O383" s="261"/>
      <c r="P383" s="261"/>
      <c r="Q383" s="261"/>
      <c r="R383" s="261"/>
      <c r="S383" s="261"/>
      <c r="T383" s="261"/>
      <c r="U383" s="261"/>
      <c r="V383" s="261"/>
      <c r="W383" s="261"/>
      <c r="X383" s="261"/>
      <c r="Y383" s="261"/>
    </row>
    <row r="384" customFormat="false" ht="13.5" hidden="false" customHeight="true" outlineLevel="0" collapsed="false">
      <c r="A384" s="259"/>
      <c r="B384" s="260"/>
      <c r="C384" s="260"/>
      <c r="D384" s="260"/>
      <c r="E384" s="260"/>
      <c r="F384" s="260"/>
      <c r="G384" s="260"/>
      <c r="H384" s="260"/>
      <c r="I384" s="260"/>
      <c r="J384" s="260"/>
      <c r="K384" s="260"/>
      <c r="L384" s="260"/>
      <c r="M384" s="260"/>
      <c r="N384" s="261"/>
      <c r="O384" s="261"/>
      <c r="P384" s="261"/>
      <c r="Q384" s="261"/>
      <c r="R384" s="261"/>
      <c r="S384" s="261"/>
      <c r="T384" s="261"/>
      <c r="U384" s="261"/>
      <c r="V384" s="261"/>
      <c r="W384" s="261"/>
      <c r="X384" s="261"/>
      <c r="Y384" s="261"/>
    </row>
    <row r="385" customFormat="false" ht="13.5" hidden="false" customHeight="true" outlineLevel="0" collapsed="false">
      <c r="A385" s="259"/>
      <c r="B385" s="260"/>
      <c r="C385" s="260"/>
      <c r="D385" s="260"/>
      <c r="E385" s="260"/>
      <c r="F385" s="260"/>
      <c r="G385" s="260"/>
      <c r="H385" s="260"/>
      <c r="I385" s="260"/>
      <c r="J385" s="260"/>
      <c r="K385" s="260"/>
      <c r="L385" s="260"/>
      <c r="M385" s="260"/>
      <c r="N385" s="261"/>
      <c r="O385" s="261"/>
      <c r="P385" s="261"/>
      <c r="Q385" s="261"/>
      <c r="R385" s="261"/>
      <c r="S385" s="261"/>
      <c r="T385" s="261"/>
      <c r="U385" s="261"/>
      <c r="V385" s="261"/>
      <c r="W385" s="261"/>
      <c r="X385" s="261"/>
      <c r="Y385" s="261"/>
    </row>
    <row r="386" customFormat="false" ht="13.5" hidden="false" customHeight="true" outlineLevel="0" collapsed="false">
      <c r="A386" s="259"/>
      <c r="B386" s="260"/>
      <c r="C386" s="260"/>
      <c r="D386" s="260"/>
      <c r="E386" s="260"/>
      <c r="F386" s="260"/>
      <c r="G386" s="260"/>
      <c r="H386" s="260"/>
      <c r="I386" s="260"/>
      <c r="J386" s="260"/>
      <c r="K386" s="260"/>
      <c r="L386" s="260"/>
      <c r="M386" s="260"/>
      <c r="N386" s="261"/>
      <c r="O386" s="261"/>
      <c r="P386" s="261"/>
      <c r="Q386" s="261"/>
      <c r="R386" s="261"/>
      <c r="S386" s="261"/>
      <c r="T386" s="261"/>
      <c r="U386" s="261"/>
      <c r="V386" s="261"/>
      <c r="W386" s="261"/>
      <c r="X386" s="261"/>
      <c r="Y386" s="261"/>
    </row>
    <row r="387" customFormat="false" ht="13.5" hidden="false" customHeight="true" outlineLevel="0" collapsed="false">
      <c r="A387" s="259"/>
      <c r="B387" s="260"/>
      <c r="C387" s="260"/>
      <c r="D387" s="260"/>
      <c r="E387" s="260"/>
      <c r="F387" s="260"/>
      <c r="G387" s="260"/>
      <c r="H387" s="260"/>
      <c r="I387" s="260"/>
      <c r="J387" s="260"/>
      <c r="K387" s="260"/>
      <c r="L387" s="260"/>
      <c r="M387" s="260"/>
      <c r="N387" s="261"/>
      <c r="O387" s="261"/>
      <c r="P387" s="261"/>
      <c r="Q387" s="261"/>
      <c r="R387" s="261"/>
      <c r="S387" s="261"/>
      <c r="T387" s="261"/>
      <c r="U387" s="261"/>
      <c r="V387" s="261"/>
      <c r="W387" s="261"/>
      <c r="X387" s="261"/>
      <c r="Y387" s="261"/>
    </row>
    <row r="388" customFormat="false" ht="13.5" hidden="false" customHeight="true" outlineLevel="0" collapsed="false">
      <c r="A388" s="259"/>
      <c r="B388" s="260"/>
      <c r="C388" s="260"/>
      <c r="D388" s="260"/>
      <c r="E388" s="260"/>
      <c r="F388" s="260"/>
      <c r="G388" s="260"/>
      <c r="H388" s="260"/>
      <c r="I388" s="260"/>
      <c r="J388" s="260"/>
      <c r="K388" s="260"/>
      <c r="L388" s="260"/>
      <c r="M388" s="260"/>
      <c r="N388" s="261"/>
      <c r="O388" s="261"/>
      <c r="P388" s="261"/>
      <c r="Q388" s="261"/>
      <c r="R388" s="261"/>
      <c r="S388" s="261"/>
      <c r="T388" s="261"/>
      <c r="U388" s="261"/>
      <c r="V388" s="261"/>
      <c r="W388" s="261"/>
      <c r="X388" s="261"/>
      <c r="Y388" s="261"/>
    </row>
    <row r="389" customFormat="false" ht="13.5" hidden="false" customHeight="true" outlineLevel="0" collapsed="false">
      <c r="A389" s="259"/>
      <c r="B389" s="260"/>
      <c r="C389" s="260"/>
      <c r="D389" s="260"/>
      <c r="E389" s="260"/>
      <c r="F389" s="260"/>
      <c r="G389" s="260"/>
      <c r="H389" s="260"/>
      <c r="I389" s="260"/>
      <c r="J389" s="260"/>
      <c r="K389" s="260"/>
      <c r="L389" s="260"/>
      <c r="M389" s="260"/>
      <c r="N389" s="261"/>
      <c r="O389" s="261"/>
      <c r="P389" s="261"/>
      <c r="Q389" s="261"/>
      <c r="R389" s="261"/>
      <c r="S389" s="261"/>
      <c r="T389" s="261"/>
      <c r="U389" s="261"/>
      <c r="V389" s="261"/>
      <c r="W389" s="261"/>
      <c r="X389" s="261"/>
      <c r="Y389" s="261"/>
    </row>
    <row r="390" customFormat="false" ht="13.5" hidden="false" customHeight="true" outlineLevel="0" collapsed="false">
      <c r="A390" s="259"/>
      <c r="B390" s="260"/>
      <c r="C390" s="260"/>
      <c r="D390" s="260"/>
      <c r="E390" s="260"/>
      <c r="F390" s="260"/>
      <c r="G390" s="260"/>
      <c r="H390" s="260"/>
      <c r="I390" s="260"/>
      <c r="J390" s="260"/>
      <c r="K390" s="260"/>
      <c r="L390" s="260"/>
      <c r="M390" s="260"/>
      <c r="N390" s="261"/>
      <c r="O390" s="261"/>
      <c r="P390" s="261"/>
      <c r="Q390" s="261"/>
      <c r="R390" s="261"/>
      <c r="S390" s="261"/>
      <c r="T390" s="261"/>
      <c r="U390" s="261"/>
      <c r="V390" s="261"/>
      <c r="W390" s="261"/>
      <c r="X390" s="261"/>
      <c r="Y390" s="261"/>
    </row>
    <row r="391" customFormat="false" ht="13.5" hidden="false" customHeight="true" outlineLevel="0" collapsed="false">
      <c r="A391" s="259"/>
      <c r="B391" s="260"/>
      <c r="C391" s="260"/>
      <c r="D391" s="260"/>
      <c r="E391" s="260"/>
      <c r="F391" s="260"/>
      <c r="G391" s="260"/>
      <c r="H391" s="260"/>
      <c r="I391" s="260"/>
      <c r="J391" s="260"/>
      <c r="K391" s="260"/>
      <c r="L391" s="260"/>
      <c r="M391" s="260"/>
      <c r="N391" s="261"/>
      <c r="O391" s="261"/>
      <c r="P391" s="261"/>
      <c r="Q391" s="261"/>
      <c r="R391" s="261"/>
      <c r="S391" s="261"/>
      <c r="T391" s="261"/>
      <c r="U391" s="261"/>
      <c r="V391" s="261"/>
      <c r="W391" s="261"/>
      <c r="X391" s="261"/>
      <c r="Y391" s="261"/>
    </row>
    <row r="392" customFormat="false" ht="13.5" hidden="false" customHeight="true" outlineLevel="0" collapsed="false">
      <c r="A392" s="259"/>
      <c r="B392" s="260"/>
      <c r="C392" s="260"/>
      <c r="D392" s="260"/>
      <c r="E392" s="260"/>
      <c r="F392" s="260"/>
      <c r="G392" s="260"/>
      <c r="H392" s="260"/>
      <c r="I392" s="260"/>
      <c r="J392" s="260"/>
      <c r="K392" s="260"/>
      <c r="L392" s="260"/>
      <c r="M392" s="260"/>
      <c r="N392" s="261"/>
      <c r="O392" s="261"/>
      <c r="P392" s="261"/>
      <c r="Q392" s="261"/>
      <c r="R392" s="261"/>
      <c r="S392" s="261"/>
      <c r="T392" s="261"/>
      <c r="U392" s="261"/>
      <c r="V392" s="261"/>
      <c r="W392" s="261"/>
      <c r="X392" s="261"/>
      <c r="Y392" s="261"/>
    </row>
    <row r="393" customFormat="false" ht="13.5" hidden="false" customHeight="true" outlineLevel="0" collapsed="false">
      <c r="A393" s="259"/>
      <c r="B393" s="260"/>
      <c r="C393" s="260"/>
      <c r="D393" s="260"/>
      <c r="E393" s="260"/>
      <c r="F393" s="260"/>
      <c r="G393" s="260"/>
      <c r="H393" s="260"/>
      <c r="I393" s="260"/>
      <c r="J393" s="260"/>
      <c r="K393" s="260"/>
      <c r="L393" s="260"/>
      <c r="M393" s="260"/>
      <c r="N393" s="261"/>
      <c r="O393" s="261"/>
      <c r="P393" s="261"/>
      <c r="Q393" s="261"/>
      <c r="R393" s="261"/>
      <c r="S393" s="261"/>
      <c r="T393" s="261"/>
      <c r="U393" s="261"/>
      <c r="V393" s="261"/>
      <c r="W393" s="261"/>
      <c r="X393" s="261"/>
      <c r="Y393" s="261"/>
    </row>
    <row r="394" customFormat="false" ht="13.5" hidden="false" customHeight="true" outlineLevel="0" collapsed="false">
      <c r="A394" s="259"/>
      <c r="B394" s="260"/>
      <c r="C394" s="260"/>
      <c r="D394" s="260"/>
      <c r="E394" s="260"/>
      <c r="F394" s="260"/>
      <c r="G394" s="260"/>
      <c r="H394" s="260"/>
      <c r="I394" s="260"/>
      <c r="J394" s="260"/>
      <c r="K394" s="260"/>
      <c r="L394" s="260"/>
      <c r="M394" s="260"/>
      <c r="N394" s="261"/>
      <c r="O394" s="261"/>
      <c r="P394" s="261"/>
      <c r="Q394" s="261"/>
      <c r="R394" s="261"/>
      <c r="S394" s="261"/>
      <c r="T394" s="261"/>
      <c r="U394" s="261"/>
      <c r="V394" s="261"/>
      <c r="W394" s="261"/>
      <c r="X394" s="261"/>
      <c r="Y394" s="261"/>
    </row>
    <row r="395" customFormat="false" ht="13.5" hidden="false" customHeight="true" outlineLevel="0" collapsed="false">
      <c r="A395" s="259"/>
      <c r="B395" s="260"/>
      <c r="C395" s="260"/>
      <c r="D395" s="260"/>
      <c r="E395" s="260"/>
      <c r="F395" s="260"/>
      <c r="G395" s="260"/>
      <c r="H395" s="260"/>
      <c r="I395" s="260"/>
      <c r="J395" s="260"/>
      <c r="K395" s="260"/>
      <c r="L395" s="260"/>
      <c r="M395" s="260"/>
      <c r="N395" s="261"/>
      <c r="O395" s="261"/>
      <c r="P395" s="261"/>
      <c r="Q395" s="261"/>
      <c r="R395" s="261"/>
      <c r="S395" s="261"/>
      <c r="T395" s="261"/>
      <c r="U395" s="261"/>
      <c r="V395" s="261"/>
      <c r="W395" s="261"/>
      <c r="X395" s="261"/>
      <c r="Y395" s="261"/>
    </row>
    <row r="396" customFormat="false" ht="13.5" hidden="false" customHeight="true" outlineLevel="0" collapsed="false">
      <c r="A396" s="259"/>
      <c r="B396" s="260"/>
      <c r="C396" s="260"/>
      <c r="D396" s="260"/>
      <c r="E396" s="260"/>
      <c r="F396" s="260"/>
      <c r="G396" s="260"/>
      <c r="H396" s="260"/>
      <c r="I396" s="260"/>
      <c r="J396" s="260"/>
      <c r="K396" s="260"/>
      <c r="L396" s="260"/>
      <c r="M396" s="260"/>
      <c r="N396" s="261"/>
      <c r="O396" s="261"/>
      <c r="P396" s="261"/>
      <c r="Q396" s="261"/>
      <c r="R396" s="261"/>
      <c r="S396" s="261"/>
      <c r="T396" s="261"/>
      <c r="U396" s="261"/>
      <c r="V396" s="261"/>
      <c r="W396" s="261"/>
      <c r="X396" s="261"/>
      <c r="Y396" s="261"/>
    </row>
    <row r="397" customFormat="false" ht="13.5" hidden="false" customHeight="true" outlineLevel="0" collapsed="false">
      <c r="A397" s="259"/>
      <c r="B397" s="260"/>
      <c r="C397" s="260"/>
      <c r="D397" s="260"/>
      <c r="E397" s="260"/>
      <c r="F397" s="260"/>
      <c r="G397" s="260"/>
      <c r="H397" s="260"/>
      <c r="I397" s="260"/>
      <c r="J397" s="260"/>
      <c r="K397" s="260"/>
      <c r="L397" s="260"/>
      <c r="M397" s="260"/>
      <c r="N397" s="261"/>
      <c r="O397" s="261"/>
      <c r="P397" s="261"/>
      <c r="Q397" s="261"/>
      <c r="R397" s="261"/>
      <c r="S397" s="261"/>
      <c r="T397" s="261"/>
      <c r="U397" s="261"/>
      <c r="V397" s="261"/>
      <c r="W397" s="261"/>
      <c r="X397" s="261"/>
      <c r="Y397" s="261"/>
    </row>
    <row r="398" customFormat="false" ht="13.5" hidden="false" customHeight="true" outlineLevel="0" collapsed="false">
      <c r="A398" s="259"/>
      <c r="B398" s="260"/>
      <c r="C398" s="260"/>
      <c r="D398" s="260"/>
      <c r="E398" s="260"/>
      <c r="F398" s="260"/>
      <c r="G398" s="260"/>
      <c r="H398" s="260"/>
      <c r="I398" s="260"/>
      <c r="J398" s="260"/>
      <c r="K398" s="260"/>
      <c r="L398" s="260"/>
      <c r="M398" s="260"/>
      <c r="N398" s="261"/>
      <c r="O398" s="261"/>
      <c r="P398" s="261"/>
      <c r="Q398" s="261"/>
      <c r="R398" s="261"/>
      <c r="S398" s="261"/>
      <c r="T398" s="261"/>
      <c r="U398" s="261"/>
      <c r="V398" s="261"/>
      <c r="W398" s="261"/>
      <c r="X398" s="261"/>
      <c r="Y398" s="261"/>
    </row>
    <row r="399" customFormat="false" ht="13.5" hidden="false" customHeight="true" outlineLevel="0" collapsed="false">
      <c r="A399" s="259"/>
      <c r="B399" s="260"/>
      <c r="C399" s="260"/>
      <c r="D399" s="260"/>
      <c r="E399" s="260"/>
      <c r="F399" s="260"/>
      <c r="G399" s="260"/>
      <c r="H399" s="260"/>
      <c r="I399" s="260"/>
      <c r="J399" s="260"/>
      <c r="K399" s="260"/>
      <c r="L399" s="260"/>
      <c r="M399" s="260"/>
      <c r="N399" s="261"/>
      <c r="O399" s="261"/>
      <c r="P399" s="261"/>
      <c r="Q399" s="261"/>
      <c r="R399" s="261"/>
      <c r="S399" s="261"/>
      <c r="T399" s="261"/>
      <c r="U399" s="261"/>
      <c r="V399" s="261"/>
      <c r="W399" s="261"/>
      <c r="X399" s="261"/>
      <c r="Y399" s="261"/>
    </row>
    <row r="400" customFormat="false" ht="13.5" hidden="false" customHeight="true" outlineLevel="0" collapsed="false">
      <c r="A400" s="259"/>
      <c r="B400" s="260"/>
      <c r="C400" s="260"/>
      <c r="D400" s="260"/>
      <c r="E400" s="260"/>
      <c r="F400" s="260"/>
      <c r="G400" s="260"/>
      <c r="H400" s="260"/>
      <c r="I400" s="260"/>
      <c r="J400" s="260"/>
      <c r="K400" s="260"/>
      <c r="L400" s="260"/>
      <c r="M400" s="260"/>
      <c r="N400" s="261"/>
      <c r="O400" s="261"/>
      <c r="P400" s="261"/>
      <c r="Q400" s="261"/>
      <c r="R400" s="261"/>
      <c r="S400" s="261"/>
      <c r="T400" s="261"/>
      <c r="U400" s="261"/>
      <c r="V400" s="261"/>
      <c r="W400" s="261"/>
      <c r="X400" s="261"/>
      <c r="Y400" s="261"/>
    </row>
    <row r="401" customFormat="false" ht="13.5" hidden="false" customHeight="true" outlineLevel="0" collapsed="false">
      <c r="A401" s="259"/>
      <c r="B401" s="260"/>
      <c r="C401" s="260"/>
      <c r="D401" s="260"/>
      <c r="E401" s="260"/>
      <c r="F401" s="260"/>
      <c r="G401" s="260"/>
      <c r="H401" s="260"/>
      <c r="I401" s="260"/>
      <c r="J401" s="260"/>
      <c r="K401" s="260"/>
      <c r="L401" s="260"/>
      <c r="M401" s="260"/>
      <c r="N401" s="261"/>
      <c r="O401" s="261"/>
      <c r="P401" s="261"/>
      <c r="Q401" s="261"/>
      <c r="R401" s="261"/>
      <c r="S401" s="261"/>
      <c r="T401" s="261"/>
      <c r="U401" s="261"/>
      <c r="V401" s="261"/>
      <c r="W401" s="261"/>
      <c r="X401" s="261"/>
      <c r="Y401" s="261"/>
    </row>
    <row r="402" customFormat="false" ht="13.5" hidden="false" customHeight="true" outlineLevel="0" collapsed="false">
      <c r="A402" s="259"/>
      <c r="B402" s="260"/>
      <c r="C402" s="260"/>
      <c r="D402" s="260"/>
      <c r="E402" s="260"/>
      <c r="F402" s="260"/>
      <c r="G402" s="260"/>
      <c r="H402" s="260"/>
      <c r="I402" s="260"/>
      <c r="J402" s="260"/>
      <c r="K402" s="260"/>
      <c r="L402" s="260"/>
      <c r="M402" s="260"/>
      <c r="N402" s="261"/>
      <c r="O402" s="261"/>
      <c r="P402" s="261"/>
      <c r="Q402" s="261"/>
      <c r="R402" s="261"/>
      <c r="S402" s="261"/>
      <c r="T402" s="261"/>
      <c r="U402" s="261"/>
      <c r="V402" s="261"/>
      <c r="W402" s="261"/>
      <c r="X402" s="261"/>
      <c r="Y402" s="261"/>
    </row>
    <row r="403" customFormat="false" ht="13.5" hidden="false" customHeight="true" outlineLevel="0" collapsed="false">
      <c r="A403" s="259"/>
      <c r="B403" s="260"/>
      <c r="C403" s="260"/>
      <c r="D403" s="260"/>
      <c r="E403" s="260"/>
      <c r="F403" s="260"/>
      <c r="G403" s="260"/>
      <c r="H403" s="260"/>
      <c r="I403" s="260"/>
      <c r="J403" s="260"/>
      <c r="K403" s="260"/>
      <c r="L403" s="260"/>
      <c r="M403" s="260"/>
      <c r="N403" s="261"/>
      <c r="O403" s="261"/>
      <c r="P403" s="261"/>
      <c r="Q403" s="261"/>
      <c r="R403" s="261"/>
      <c r="S403" s="261"/>
      <c r="T403" s="261"/>
      <c r="U403" s="261"/>
      <c r="V403" s="261"/>
      <c r="W403" s="261"/>
      <c r="X403" s="261"/>
      <c r="Y403" s="261"/>
    </row>
    <row r="404" customFormat="false" ht="13.5" hidden="false" customHeight="true" outlineLevel="0" collapsed="false">
      <c r="A404" s="259"/>
      <c r="B404" s="260"/>
      <c r="C404" s="260"/>
      <c r="D404" s="260"/>
      <c r="E404" s="260"/>
      <c r="F404" s="260"/>
      <c r="G404" s="260"/>
      <c r="H404" s="260"/>
      <c r="I404" s="260"/>
      <c r="J404" s="260"/>
      <c r="K404" s="260"/>
      <c r="L404" s="260"/>
      <c r="M404" s="260"/>
      <c r="N404" s="261"/>
      <c r="O404" s="261"/>
      <c r="P404" s="261"/>
      <c r="Q404" s="261"/>
      <c r="R404" s="261"/>
      <c r="S404" s="261"/>
      <c r="T404" s="261"/>
      <c r="U404" s="261"/>
      <c r="V404" s="261"/>
      <c r="W404" s="261"/>
      <c r="X404" s="261"/>
      <c r="Y404" s="261"/>
    </row>
    <row r="405" customFormat="false" ht="13.5" hidden="false" customHeight="true" outlineLevel="0" collapsed="false">
      <c r="A405" s="259"/>
      <c r="B405" s="260"/>
      <c r="C405" s="260"/>
      <c r="D405" s="260"/>
      <c r="E405" s="260"/>
      <c r="F405" s="260"/>
      <c r="G405" s="260"/>
      <c r="H405" s="260"/>
      <c r="I405" s="260"/>
      <c r="J405" s="260"/>
      <c r="K405" s="260"/>
      <c r="L405" s="260"/>
      <c r="M405" s="260"/>
      <c r="N405" s="261"/>
      <c r="O405" s="261"/>
      <c r="P405" s="261"/>
      <c r="Q405" s="261"/>
      <c r="R405" s="261"/>
      <c r="S405" s="261"/>
      <c r="T405" s="261"/>
      <c r="U405" s="261"/>
      <c r="V405" s="261"/>
      <c r="W405" s="261"/>
      <c r="X405" s="261"/>
      <c r="Y405" s="261"/>
    </row>
    <row r="406" customFormat="false" ht="13.5" hidden="false" customHeight="true" outlineLevel="0" collapsed="false">
      <c r="A406" s="259"/>
      <c r="B406" s="260"/>
      <c r="C406" s="260"/>
      <c r="D406" s="260"/>
      <c r="E406" s="260"/>
      <c r="F406" s="260"/>
      <c r="G406" s="260"/>
      <c r="H406" s="260"/>
      <c r="I406" s="260"/>
      <c r="J406" s="260"/>
      <c r="K406" s="260"/>
      <c r="L406" s="260"/>
      <c r="M406" s="260"/>
      <c r="N406" s="261"/>
      <c r="O406" s="261"/>
      <c r="P406" s="261"/>
      <c r="Q406" s="261"/>
      <c r="R406" s="261"/>
      <c r="S406" s="261"/>
      <c r="T406" s="261"/>
      <c r="U406" s="261"/>
      <c r="V406" s="261"/>
      <c r="W406" s="261"/>
      <c r="X406" s="261"/>
      <c r="Y406" s="261"/>
    </row>
    <row r="407" customFormat="false" ht="13.5" hidden="false" customHeight="true" outlineLevel="0" collapsed="false">
      <c r="A407" s="259"/>
      <c r="B407" s="260"/>
      <c r="C407" s="260"/>
      <c r="D407" s="260"/>
      <c r="E407" s="260"/>
      <c r="F407" s="260"/>
      <c r="G407" s="260"/>
      <c r="H407" s="260"/>
      <c r="I407" s="260"/>
      <c r="J407" s="260"/>
      <c r="K407" s="260"/>
      <c r="L407" s="260"/>
      <c r="M407" s="260"/>
      <c r="N407" s="261"/>
      <c r="O407" s="261"/>
      <c r="P407" s="261"/>
      <c r="Q407" s="261"/>
      <c r="R407" s="261"/>
      <c r="S407" s="261"/>
      <c r="T407" s="261"/>
      <c r="U407" s="261"/>
      <c r="V407" s="261"/>
      <c r="W407" s="261"/>
      <c r="X407" s="261"/>
      <c r="Y407" s="261"/>
    </row>
    <row r="408" customFormat="false" ht="13.5" hidden="false" customHeight="true" outlineLevel="0" collapsed="false">
      <c r="A408" s="259"/>
      <c r="B408" s="260"/>
      <c r="C408" s="260"/>
      <c r="D408" s="260"/>
      <c r="E408" s="260"/>
      <c r="F408" s="260"/>
      <c r="G408" s="260"/>
      <c r="H408" s="260"/>
      <c r="I408" s="260"/>
      <c r="J408" s="260"/>
      <c r="K408" s="260"/>
      <c r="L408" s="260"/>
      <c r="M408" s="260"/>
      <c r="N408" s="261"/>
      <c r="O408" s="261"/>
      <c r="P408" s="261"/>
      <c r="Q408" s="261"/>
      <c r="R408" s="261"/>
      <c r="S408" s="261"/>
      <c r="T408" s="261"/>
      <c r="U408" s="261"/>
      <c r="V408" s="261"/>
      <c r="W408" s="261"/>
      <c r="X408" s="261"/>
      <c r="Y408" s="261"/>
    </row>
    <row r="409" customFormat="false" ht="13.5" hidden="false" customHeight="true" outlineLevel="0" collapsed="false">
      <c r="A409" s="259"/>
      <c r="B409" s="260"/>
      <c r="C409" s="260"/>
      <c r="D409" s="260"/>
      <c r="E409" s="260"/>
      <c r="F409" s="260"/>
      <c r="G409" s="260"/>
      <c r="H409" s="260"/>
      <c r="I409" s="260"/>
      <c r="J409" s="260"/>
      <c r="K409" s="260"/>
      <c r="L409" s="260"/>
      <c r="M409" s="260"/>
      <c r="N409" s="261"/>
      <c r="O409" s="261"/>
      <c r="P409" s="261"/>
      <c r="Q409" s="261"/>
      <c r="R409" s="261"/>
      <c r="S409" s="261"/>
      <c r="T409" s="261"/>
      <c r="U409" s="261"/>
      <c r="V409" s="261"/>
      <c r="W409" s="261"/>
      <c r="X409" s="261"/>
      <c r="Y409" s="261"/>
    </row>
    <row r="410" customFormat="false" ht="13.5" hidden="false" customHeight="true" outlineLevel="0" collapsed="false">
      <c r="A410" s="259"/>
      <c r="B410" s="260"/>
      <c r="C410" s="260"/>
      <c r="D410" s="260"/>
      <c r="E410" s="260"/>
      <c r="F410" s="260"/>
      <c r="G410" s="260"/>
      <c r="H410" s="260"/>
      <c r="I410" s="260"/>
      <c r="J410" s="260"/>
      <c r="K410" s="260"/>
      <c r="L410" s="260"/>
      <c r="M410" s="260"/>
      <c r="N410" s="261"/>
      <c r="O410" s="261"/>
      <c r="P410" s="261"/>
      <c r="Q410" s="261"/>
      <c r="R410" s="261"/>
      <c r="S410" s="261"/>
      <c r="T410" s="261"/>
      <c r="U410" s="261"/>
      <c r="V410" s="261"/>
      <c r="W410" s="261"/>
      <c r="X410" s="261"/>
      <c r="Y410" s="261"/>
    </row>
    <row r="411" customFormat="false" ht="13.5" hidden="false" customHeight="true" outlineLevel="0" collapsed="false">
      <c r="A411" s="259"/>
      <c r="B411" s="260"/>
      <c r="C411" s="260"/>
      <c r="D411" s="260"/>
      <c r="E411" s="260"/>
      <c r="F411" s="260"/>
      <c r="G411" s="260"/>
      <c r="H411" s="260"/>
      <c r="I411" s="260"/>
      <c r="J411" s="260"/>
      <c r="K411" s="260"/>
      <c r="L411" s="260"/>
      <c r="M411" s="260"/>
      <c r="N411" s="261"/>
      <c r="O411" s="261"/>
      <c r="P411" s="261"/>
      <c r="Q411" s="261"/>
      <c r="R411" s="261"/>
      <c r="S411" s="261"/>
      <c r="T411" s="261"/>
      <c r="U411" s="261"/>
      <c r="V411" s="261"/>
      <c r="W411" s="261"/>
      <c r="X411" s="261"/>
      <c r="Y411" s="261"/>
    </row>
    <row r="412" customFormat="false" ht="13.5" hidden="false" customHeight="true" outlineLevel="0" collapsed="false">
      <c r="A412" s="259"/>
      <c r="B412" s="260"/>
      <c r="C412" s="260"/>
      <c r="D412" s="260"/>
      <c r="E412" s="260"/>
      <c r="F412" s="260"/>
      <c r="G412" s="260"/>
      <c r="H412" s="260"/>
      <c r="I412" s="260"/>
      <c r="J412" s="260"/>
      <c r="K412" s="260"/>
      <c r="L412" s="260"/>
      <c r="M412" s="260"/>
      <c r="N412" s="261"/>
      <c r="O412" s="261"/>
      <c r="P412" s="261"/>
      <c r="Q412" s="261"/>
      <c r="R412" s="261"/>
      <c r="S412" s="261"/>
      <c r="T412" s="261"/>
      <c r="U412" s="261"/>
      <c r="V412" s="261"/>
      <c r="W412" s="261"/>
      <c r="X412" s="261"/>
      <c r="Y412" s="261"/>
    </row>
    <row r="413" customFormat="false" ht="13.5" hidden="false" customHeight="true" outlineLevel="0" collapsed="false">
      <c r="A413" s="259"/>
      <c r="B413" s="260"/>
      <c r="C413" s="260"/>
      <c r="D413" s="260"/>
      <c r="E413" s="260"/>
      <c r="F413" s="260"/>
      <c r="G413" s="260"/>
      <c r="H413" s="260"/>
      <c r="I413" s="260"/>
      <c r="J413" s="260"/>
      <c r="K413" s="260"/>
      <c r="L413" s="260"/>
      <c r="M413" s="260"/>
      <c r="N413" s="261"/>
      <c r="O413" s="261"/>
      <c r="P413" s="261"/>
      <c r="Q413" s="261"/>
      <c r="R413" s="261"/>
      <c r="S413" s="261"/>
      <c r="T413" s="261"/>
      <c r="U413" s="261"/>
      <c r="V413" s="261"/>
      <c r="W413" s="261"/>
      <c r="X413" s="261"/>
      <c r="Y413" s="261"/>
    </row>
    <row r="414" customFormat="false" ht="13.5" hidden="false" customHeight="true" outlineLevel="0" collapsed="false">
      <c r="A414" s="259"/>
      <c r="B414" s="260"/>
      <c r="C414" s="260"/>
      <c r="D414" s="260"/>
      <c r="E414" s="260"/>
      <c r="F414" s="260"/>
      <c r="G414" s="260"/>
      <c r="H414" s="260"/>
      <c r="I414" s="260"/>
      <c r="J414" s="260"/>
      <c r="K414" s="260"/>
      <c r="L414" s="260"/>
      <c r="M414" s="260"/>
      <c r="N414" s="261"/>
      <c r="O414" s="261"/>
      <c r="P414" s="261"/>
      <c r="Q414" s="261"/>
      <c r="R414" s="261"/>
      <c r="S414" s="261"/>
      <c r="T414" s="261"/>
      <c r="U414" s="261"/>
      <c r="V414" s="261"/>
      <c r="W414" s="261"/>
      <c r="X414" s="261"/>
      <c r="Y414" s="261"/>
    </row>
    <row r="415" customFormat="false" ht="13.5" hidden="false" customHeight="true" outlineLevel="0" collapsed="false">
      <c r="A415" s="259"/>
      <c r="B415" s="260"/>
      <c r="C415" s="260"/>
      <c r="D415" s="260"/>
      <c r="E415" s="260"/>
      <c r="F415" s="260"/>
      <c r="G415" s="260"/>
      <c r="H415" s="260"/>
      <c r="I415" s="260"/>
      <c r="J415" s="260"/>
      <c r="K415" s="260"/>
      <c r="L415" s="260"/>
      <c r="M415" s="260"/>
      <c r="N415" s="261"/>
      <c r="O415" s="261"/>
      <c r="P415" s="261"/>
      <c r="Q415" s="261"/>
      <c r="R415" s="261"/>
      <c r="S415" s="261"/>
      <c r="T415" s="261"/>
      <c r="U415" s="261"/>
      <c r="V415" s="261"/>
      <c r="W415" s="261"/>
      <c r="X415" s="261"/>
      <c r="Y415" s="261"/>
    </row>
    <row r="416" customFormat="false" ht="13.5" hidden="false" customHeight="true" outlineLevel="0" collapsed="false">
      <c r="A416" s="259"/>
      <c r="B416" s="260"/>
      <c r="C416" s="260"/>
      <c r="D416" s="260"/>
      <c r="E416" s="260"/>
      <c r="F416" s="260"/>
      <c r="G416" s="260"/>
      <c r="H416" s="260"/>
      <c r="I416" s="260"/>
      <c r="J416" s="260"/>
      <c r="K416" s="260"/>
      <c r="L416" s="260"/>
      <c r="M416" s="260"/>
      <c r="N416" s="261"/>
      <c r="O416" s="261"/>
      <c r="P416" s="261"/>
      <c r="Q416" s="261"/>
      <c r="R416" s="261"/>
      <c r="S416" s="261"/>
      <c r="T416" s="261"/>
      <c r="U416" s="261"/>
      <c r="V416" s="261"/>
      <c r="W416" s="261"/>
      <c r="X416" s="261"/>
      <c r="Y416" s="261"/>
    </row>
    <row r="417" customFormat="false" ht="13.5" hidden="false" customHeight="true" outlineLevel="0" collapsed="false">
      <c r="A417" s="259"/>
      <c r="B417" s="260"/>
      <c r="C417" s="260"/>
      <c r="D417" s="260"/>
      <c r="E417" s="260"/>
      <c r="F417" s="260"/>
      <c r="G417" s="260"/>
      <c r="H417" s="260"/>
      <c r="I417" s="260"/>
      <c r="J417" s="260"/>
      <c r="K417" s="260"/>
      <c r="L417" s="260"/>
      <c r="M417" s="260"/>
      <c r="N417" s="261"/>
      <c r="O417" s="261"/>
      <c r="P417" s="261"/>
      <c r="Q417" s="261"/>
      <c r="R417" s="261"/>
      <c r="S417" s="261"/>
      <c r="T417" s="261"/>
      <c r="U417" s="261"/>
      <c r="V417" s="261"/>
      <c r="W417" s="261"/>
      <c r="X417" s="261"/>
      <c r="Y417" s="261"/>
    </row>
    <row r="418" customFormat="false" ht="13.5" hidden="false" customHeight="true" outlineLevel="0" collapsed="false">
      <c r="A418" s="259"/>
      <c r="B418" s="260"/>
      <c r="C418" s="260"/>
      <c r="D418" s="260"/>
      <c r="E418" s="260"/>
      <c r="F418" s="260"/>
      <c r="G418" s="260"/>
      <c r="H418" s="260"/>
      <c r="I418" s="260"/>
      <c r="J418" s="260"/>
      <c r="K418" s="260"/>
      <c r="L418" s="260"/>
      <c r="M418" s="260"/>
      <c r="N418" s="261"/>
      <c r="O418" s="261"/>
      <c r="P418" s="261"/>
      <c r="Q418" s="261"/>
      <c r="R418" s="261"/>
      <c r="S418" s="261"/>
      <c r="T418" s="261"/>
      <c r="U418" s="261"/>
      <c r="V418" s="261"/>
      <c r="W418" s="261"/>
      <c r="X418" s="261"/>
      <c r="Y418" s="261"/>
    </row>
    <row r="419" customFormat="false" ht="13.5" hidden="false" customHeight="true" outlineLevel="0" collapsed="false">
      <c r="A419" s="259"/>
      <c r="B419" s="260"/>
      <c r="C419" s="260"/>
      <c r="D419" s="260"/>
      <c r="E419" s="260"/>
      <c r="F419" s="260"/>
      <c r="G419" s="260"/>
      <c r="H419" s="260"/>
      <c r="I419" s="260"/>
      <c r="J419" s="260"/>
      <c r="K419" s="260"/>
      <c r="L419" s="260"/>
      <c r="M419" s="260"/>
      <c r="N419" s="261"/>
      <c r="O419" s="261"/>
      <c r="P419" s="261"/>
      <c r="Q419" s="261"/>
      <c r="R419" s="261"/>
      <c r="S419" s="261"/>
      <c r="T419" s="261"/>
      <c r="U419" s="261"/>
      <c r="V419" s="261"/>
      <c r="W419" s="261"/>
      <c r="X419" s="261"/>
      <c r="Y419" s="261"/>
    </row>
    <row r="420" customFormat="false" ht="13.5" hidden="false" customHeight="true" outlineLevel="0" collapsed="false">
      <c r="A420" s="259"/>
      <c r="B420" s="260"/>
      <c r="C420" s="260"/>
      <c r="D420" s="260"/>
      <c r="E420" s="260"/>
      <c r="F420" s="260"/>
      <c r="G420" s="260"/>
      <c r="H420" s="260"/>
      <c r="I420" s="260"/>
      <c r="J420" s="260"/>
      <c r="K420" s="260"/>
      <c r="L420" s="260"/>
      <c r="M420" s="260"/>
      <c r="N420" s="261"/>
      <c r="O420" s="261"/>
      <c r="P420" s="261"/>
      <c r="Q420" s="261"/>
      <c r="R420" s="261"/>
      <c r="S420" s="261"/>
      <c r="T420" s="261"/>
      <c r="U420" s="261"/>
      <c r="V420" s="261"/>
      <c r="W420" s="261"/>
      <c r="X420" s="261"/>
      <c r="Y420" s="261"/>
    </row>
    <row r="421" customFormat="false" ht="13.5" hidden="false" customHeight="true" outlineLevel="0" collapsed="false">
      <c r="A421" s="259"/>
      <c r="B421" s="260"/>
      <c r="C421" s="260"/>
      <c r="D421" s="260"/>
      <c r="E421" s="260"/>
      <c r="F421" s="260"/>
      <c r="G421" s="260"/>
      <c r="H421" s="260"/>
      <c r="I421" s="260"/>
      <c r="J421" s="260"/>
      <c r="K421" s="260"/>
      <c r="L421" s="260"/>
      <c r="M421" s="260"/>
      <c r="N421" s="261"/>
      <c r="O421" s="261"/>
      <c r="P421" s="261"/>
      <c r="Q421" s="261"/>
      <c r="R421" s="261"/>
      <c r="S421" s="261"/>
      <c r="T421" s="261"/>
      <c r="U421" s="261"/>
      <c r="V421" s="261"/>
      <c r="W421" s="261"/>
      <c r="X421" s="261"/>
      <c r="Y421" s="261"/>
    </row>
    <row r="422" customFormat="false" ht="13.5" hidden="false" customHeight="true" outlineLevel="0" collapsed="false">
      <c r="A422" s="259"/>
      <c r="B422" s="260"/>
      <c r="C422" s="260"/>
      <c r="D422" s="260"/>
      <c r="E422" s="260"/>
      <c r="F422" s="260"/>
      <c r="G422" s="260"/>
      <c r="H422" s="260"/>
      <c r="I422" s="260"/>
      <c r="J422" s="260"/>
      <c r="K422" s="260"/>
      <c r="L422" s="260"/>
      <c r="M422" s="260"/>
      <c r="N422" s="261"/>
      <c r="O422" s="261"/>
      <c r="P422" s="261"/>
      <c r="Q422" s="261"/>
      <c r="R422" s="261"/>
      <c r="S422" s="261"/>
      <c r="T422" s="261"/>
      <c r="U422" s="261"/>
      <c r="V422" s="261"/>
      <c r="W422" s="261"/>
      <c r="X422" s="261"/>
      <c r="Y422" s="261"/>
    </row>
    <row r="423" customFormat="false" ht="13.5" hidden="false" customHeight="true" outlineLevel="0" collapsed="false">
      <c r="A423" s="259"/>
      <c r="B423" s="260"/>
      <c r="C423" s="260"/>
      <c r="D423" s="260"/>
      <c r="E423" s="260"/>
      <c r="F423" s="260"/>
      <c r="G423" s="260"/>
      <c r="H423" s="260"/>
      <c r="I423" s="260"/>
      <c r="J423" s="260"/>
      <c r="K423" s="260"/>
      <c r="L423" s="260"/>
      <c r="M423" s="260"/>
      <c r="N423" s="261"/>
      <c r="O423" s="261"/>
      <c r="P423" s="261"/>
      <c r="Q423" s="261"/>
      <c r="R423" s="261"/>
      <c r="S423" s="261"/>
      <c r="T423" s="261"/>
      <c r="U423" s="261"/>
      <c r="V423" s="261"/>
      <c r="W423" s="261"/>
      <c r="X423" s="261"/>
      <c r="Y423" s="261"/>
    </row>
    <row r="424" customFormat="false" ht="13.5" hidden="false" customHeight="true" outlineLevel="0" collapsed="false">
      <c r="A424" s="259"/>
      <c r="B424" s="260"/>
      <c r="C424" s="260"/>
      <c r="D424" s="260"/>
      <c r="E424" s="260"/>
      <c r="F424" s="260"/>
      <c r="G424" s="260"/>
      <c r="H424" s="260"/>
      <c r="I424" s="260"/>
      <c r="J424" s="260"/>
      <c r="K424" s="260"/>
      <c r="L424" s="260"/>
      <c r="M424" s="260"/>
      <c r="N424" s="261"/>
      <c r="O424" s="261"/>
      <c r="P424" s="261"/>
      <c r="Q424" s="261"/>
      <c r="R424" s="261"/>
      <c r="S424" s="261"/>
      <c r="T424" s="261"/>
      <c r="U424" s="261"/>
      <c r="V424" s="261"/>
      <c r="W424" s="261"/>
      <c r="X424" s="261"/>
      <c r="Y424" s="261"/>
    </row>
    <row r="425" customFormat="false" ht="13.5" hidden="false" customHeight="true" outlineLevel="0" collapsed="false">
      <c r="A425" s="259"/>
      <c r="B425" s="260"/>
      <c r="C425" s="260"/>
      <c r="D425" s="260"/>
      <c r="E425" s="260"/>
      <c r="F425" s="260"/>
      <c r="G425" s="260"/>
      <c r="H425" s="260"/>
      <c r="I425" s="260"/>
      <c r="J425" s="260"/>
      <c r="K425" s="260"/>
      <c r="L425" s="260"/>
      <c r="M425" s="260"/>
      <c r="N425" s="261"/>
      <c r="O425" s="261"/>
      <c r="P425" s="261"/>
      <c r="Q425" s="261"/>
      <c r="R425" s="261"/>
      <c r="S425" s="261"/>
      <c r="T425" s="261"/>
      <c r="U425" s="261"/>
      <c r="V425" s="261"/>
      <c r="W425" s="261"/>
      <c r="X425" s="261"/>
      <c r="Y425" s="261"/>
    </row>
    <row r="426" customFormat="false" ht="13.5" hidden="false" customHeight="true" outlineLevel="0" collapsed="false">
      <c r="A426" s="259"/>
      <c r="B426" s="260"/>
      <c r="C426" s="260"/>
      <c r="D426" s="260"/>
      <c r="E426" s="260"/>
      <c r="F426" s="260"/>
      <c r="G426" s="260"/>
      <c r="H426" s="260"/>
      <c r="I426" s="260"/>
      <c r="J426" s="260"/>
      <c r="K426" s="260"/>
      <c r="L426" s="260"/>
      <c r="M426" s="260"/>
      <c r="N426" s="261"/>
      <c r="O426" s="261"/>
      <c r="P426" s="261"/>
      <c r="Q426" s="261"/>
      <c r="R426" s="261"/>
      <c r="S426" s="261"/>
      <c r="T426" s="261"/>
      <c r="U426" s="261"/>
      <c r="V426" s="261"/>
      <c r="W426" s="261"/>
      <c r="X426" s="261"/>
      <c r="Y426" s="261"/>
    </row>
    <row r="427" customFormat="false" ht="13.5" hidden="false" customHeight="true" outlineLevel="0" collapsed="false">
      <c r="A427" s="259"/>
      <c r="B427" s="260"/>
      <c r="C427" s="260"/>
      <c r="D427" s="260"/>
      <c r="E427" s="260"/>
      <c r="F427" s="260"/>
      <c r="G427" s="260"/>
      <c r="H427" s="260"/>
      <c r="I427" s="260"/>
      <c r="J427" s="260"/>
      <c r="K427" s="260"/>
      <c r="L427" s="260"/>
      <c r="M427" s="260"/>
      <c r="N427" s="261"/>
      <c r="O427" s="261"/>
      <c r="P427" s="261"/>
      <c r="Q427" s="261"/>
      <c r="R427" s="261"/>
      <c r="S427" s="261"/>
      <c r="T427" s="261"/>
      <c r="U427" s="261"/>
      <c r="V427" s="261"/>
      <c r="W427" s="261"/>
      <c r="X427" s="261"/>
      <c r="Y427" s="261"/>
    </row>
    <row r="428" customFormat="false" ht="13.5" hidden="false" customHeight="true" outlineLevel="0" collapsed="false">
      <c r="A428" s="259"/>
      <c r="B428" s="260"/>
      <c r="C428" s="260"/>
      <c r="D428" s="260"/>
      <c r="E428" s="260"/>
      <c r="F428" s="260"/>
      <c r="G428" s="260"/>
      <c r="H428" s="260"/>
      <c r="I428" s="260"/>
      <c r="J428" s="260"/>
      <c r="K428" s="260"/>
      <c r="L428" s="260"/>
      <c r="M428" s="260"/>
      <c r="N428" s="261"/>
      <c r="O428" s="261"/>
      <c r="P428" s="261"/>
      <c r="Q428" s="261"/>
      <c r="R428" s="261"/>
      <c r="S428" s="261"/>
      <c r="T428" s="261"/>
      <c r="U428" s="261"/>
      <c r="V428" s="261"/>
      <c r="W428" s="261"/>
      <c r="X428" s="261"/>
      <c r="Y428" s="261"/>
    </row>
    <row r="429" customFormat="false" ht="13.5" hidden="false" customHeight="true" outlineLevel="0" collapsed="false">
      <c r="A429" s="259"/>
      <c r="B429" s="260"/>
      <c r="C429" s="260"/>
      <c r="D429" s="260"/>
      <c r="E429" s="260"/>
      <c r="F429" s="260"/>
      <c r="G429" s="260"/>
      <c r="H429" s="260"/>
      <c r="I429" s="260"/>
      <c r="J429" s="260"/>
      <c r="K429" s="260"/>
      <c r="L429" s="260"/>
      <c r="M429" s="260"/>
      <c r="N429" s="261"/>
      <c r="O429" s="261"/>
      <c r="P429" s="261"/>
      <c r="Q429" s="261"/>
      <c r="R429" s="261"/>
      <c r="S429" s="261"/>
      <c r="T429" s="261"/>
      <c r="U429" s="261"/>
      <c r="V429" s="261"/>
      <c r="W429" s="261"/>
      <c r="X429" s="261"/>
      <c r="Y429" s="261"/>
    </row>
    <row r="430" customFormat="false" ht="13.5" hidden="false" customHeight="true" outlineLevel="0" collapsed="false">
      <c r="A430" s="259"/>
      <c r="B430" s="260"/>
      <c r="C430" s="260"/>
      <c r="D430" s="260"/>
      <c r="E430" s="260"/>
      <c r="F430" s="260"/>
      <c r="G430" s="260"/>
      <c r="H430" s="260"/>
      <c r="I430" s="260"/>
      <c r="J430" s="260"/>
      <c r="K430" s="260"/>
      <c r="L430" s="260"/>
      <c r="M430" s="260"/>
      <c r="N430" s="261"/>
      <c r="O430" s="261"/>
      <c r="P430" s="261"/>
      <c r="Q430" s="261"/>
      <c r="R430" s="261"/>
      <c r="S430" s="261"/>
      <c r="T430" s="261"/>
      <c r="U430" s="261"/>
      <c r="V430" s="261"/>
      <c r="W430" s="261"/>
      <c r="X430" s="261"/>
      <c r="Y430" s="261"/>
    </row>
    <row r="431" customFormat="false" ht="13.5" hidden="false" customHeight="true" outlineLevel="0" collapsed="false">
      <c r="A431" s="259"/>
      <c r="B431" s="260"/>
      <c r="C431" s="260"/>
      <c r="D431" s="260"/>
      <c r="E431" s="260"/>
      <c r="F431" s="260"/>
      <c r="G431" s="260"/>
      <c r="H431" s="260"/>
      <c r="I431" s="260"/>
      <c r="J431" s="260"/>
      <c r="K431" s="260"/>
      <c r="L431" s="260"/>
      <c r="M431" s="260"/>
      <c r="N431" s="261"/>
      <c r="O431" s="261"/>
      <c r="P431" s="261"/>
      <c r="Q431" s="261"/>
      <c r="R431" s="261"/>
      <c r="S431" s="261"/>
      <c r="T431" s="261"/>
      <c r="U431" s="261"/>
      <c r="V431" s="261"/>
      <c r="W431" s="261"/>
      <c r="X431" s="261"/>
      <c r="Y431" s="261"/>
    </row>
    <row r="432" customFormat="false" ht="13.5" hidden="false" customHeight="true" outlineLevel="0" collapsed="false">
      <c r="A432" s="259"/>
      <c r="B432" s="260"/>
      <c r="C432" s="260"/>
      <c r="D432" s="260"/>
      <c r="E432" s="260"/>
      <c r="F432" s="260"/>
      <c r="G432" s="260"/>
      <c r="H432" s="260"/>
      <c r="I432" s="260"/>
      <c r="J432" s="260"/>
      <c r="K432" s="260"/>
      <c r="L432" s="260"/>
      <c r="M432" s="260"/>
      <c r="N432" s="261"/>
      <c r="O432" s="261"/>
      <c r="P432" s="261"/>
      <c r="Q432" s="261"/>
      <c r="R432" s="261"/>
      <c r="S432" s="261"/>
      <c r="T432" s="261"/>
      <c r="U432" s="261"/>
      <c r="V432" s="261"/>
      <c r="W432" s="261"/>
      <c r="X432" s="261"/>
      <c r="Y432" s="261"/>
    </row>
    <row r="433" customFormat="false" ht="13.5" hidden="false" customHeight="true" outlineLevel="0" collapsed="false">
      <c r="A433" s="259"/>
      <c r="B433" s="260"/>
      <c r="C433" s="260"/>
      <c r="D433" s="260"/>
      <c r="E433" s="260"/>
      <c r="F433" s="260"/>
      <c r="G433" s="260"/>
      <c r="H433" s="260"/>
      <c r="I433" s="260"/>
      <c r="J433" s="260"/>
      <c r="K433" s="260"/>
      <c r="L433" s="260"/>
      <c r="M433" s="260"/>
      <c r="N433" s="261"/>
      <c r="O433" s="261"/>
      <c r="P433" s="261"/>
      <c r="Q433" s="261"/>
      <c r="R433" s="261"/>
      <c r="S433" s="261"/>
      <c r="T433" s="261"/>
      <c r="U433" s="261"/>
      <c r="V433" s="261"/>
      <c r="W433" s="261"/>
      <c r="X433" s="261"/>
      <c r="Y433" s="261"/>
    </row>
    <row r="434" customFormat="false" ht="13.5" hidden="false" customHeight="true" outlineLevel="0" collapsed="false">
      <c r="A434" s="259"/>
      <c r="B434" s="260"/>
      <c r="C434" s="260"/>
      <c r="D434" s="260"/>
      <c r="E434" s="260"/>
      <c r="F434" s="260"/>
      <c r="G434" s="260"/>
      <c r="H434" s="260"/>
      <c r="I434" s="260"/>
      <c r="J434" s="260"/>
      <c r="K434" s="260"/>
      <c r="L434" s="260"/>
      <c r="M434" s="260"/>
      <c r="N434" s="261"/>
      <c r="O434" s="261"/>
      <c r="P434" s="261"/>
      <c r="Q434" s="261"/>
      <c r="R434" s="261"/>
      <c r="S434" s="261"/>
      <c r="T434" s="261"/>
      <c r="U434" s="261"/>
      <c r="V434" s="261"/>
      <c r="W434" s="261"/>
      <c r="X434" s="261"/>
      <c r="Y434" s="261"/>
    </row>
    <row r="435" customFormat="false" ht="13.5" hidden="false" customHeight="true" outlineLevel="0" collapsed="false">
      <c r="A435" s="259"/>
      <c r="B435" s="260"/>
      <c r="C435" s="260"/>
      <c r="D435" s="260"/>
      <c r="E435" s="260"/>
      <c r="F435" s="260"/>
      <c r="G435" s="260"/>
      <c r="H435" s="260"/>
      <c r="I435" s="260"/>
      <c r="J435" s="260"/>
      <c r="K435" s="260"/>
      <c r="L435" s="260"/>
      <c r="M435" s="260"/>
      <c r="N435" s="261"/>
      <c r="O435" s="261"/>
      <c r="P435" s="261"/>
      <c r="Q435" s="261"/>
      <c r="R435" s="261"/>
      <c r="S435" s="261"/>
      <c r="T435" s="261"/>
      <c r="U435" s="261"/>
      <c r="V435" s="261"/>
      <c r="W435" s="261"/>
      <c r="X435" s="261"/>
      <c r="Y435" s="261"/>
    </row>
    <row r="436" customFormat="false" ht="13.5" hidden="false" customHeight="true" outlineLevel="0" collapsed="false">
      <c r="A436" s="259"/>
      <c r="B436" s="260"/>
      <c r="C436" s="260"/>
      <c r="D436" s="260"/>
      <c r="E436" s="260"/>
      <c r="F436" s="260"/>
      <c r="G436" s="260"/>
      <c r="H436" s="260"/>
      <c r="I436" s="260"/>
      <c r="J436" s="260"/>
      <c r="K436" s="260"/>
      <c r="L436" s="260"/>
      <c r="M436" s="260"/>
      <c r="N436" s="261"/>
      <c r="O436" s="261"/>
      <c r="P436" s="261"/>
      <c r="Q436" s="261"/>
      <c r="R436" s="261"/>
      <c r="S436" s="261"/>
      <c r="T436" s="261"/>
      <c r="U436" s="261"/>
      <c r="V436" s="261"/>
      <c r="W436" s="261"/>
      <c r="X436" s="261"/>
      <c r="Y436" s="261"/>
    </row>
    <row r="437" customFormat="false" ht="13.5" hidden="false" customHeight="true" outlineLevel="0" collapsed="false">
      <c r="A437" s="259"/>
      <c r="B437" s="260"/>
      <c r="C437" s="260"/>
      <c r="D437" s="260"/>
      <c r="E437" s="260"/>
      <c r="F437" s="260"/>
      <c r="G437" s="260"/>
      <c r="H437" s="260"/>
      <c r="I437" s="260"/>
      <c r="J437" s="260"/>
      <c r="K437" s="260"/>
      <c r="L437" s="260"/>
      <c r="M437" s="260"/>
      <c r="N437" s="261"/>
      <c r="O437" s="261"/>
      <c r="P437" s="261"/>
      <c r="Q437" s="261"/>
      <c r="R437" s="261"/>
      <c r="S437" s="261"/>
      <c r="T437" s="261"/>
      <c r="U437" s="261"/>
      <c r="V437" s="261"/>
      <c r="W437" s="261"/>
      <c r="X437" s="261"/>
      <c r="Y437" s="261"/>
    </row>
    <row r="438" customFormat="false" ht="13.5" hidden="false" customHeight="true" outlineLevel="0" collapsed="false">
      <c r="A438" s="259"/>
      <c r="B438" s="260"/>
      <c r="C438" s="260"/>
      <c r="D438" s="260"/>
      <c r="E438" s="260"/>
      <c r="F438" s="260"/>
      <c r="G438" s="260"/>
      <c r="H438" s="260"/>
      <c r="I438" s="260"/>
      <c r="J438" s="260"/>
      <c r="K438" s="260"/>
      <c r="L438" s="260"/>
      <c r="M438" s="260"/>
      <c r="N438" s="261"/>
      <c r="O438" s="261"/>
      <c r="P438" s="261"/>
      <c r="Q438" s="261"/>
      <c r="R438" s="261"/>
      <c r="S438" s="261"/>
      <c r="T438" s="261"/>
      <c r="U438" s="261"/>
      <c r="V438" s="261"/>
      <c r="W438" s="261"/>
      <c r="X438" s="261"/>
      <c r="Y438" s="261"/>
    </row>
    <row r="439" customFormat="false" ht="13.5" hidden="false" customHeight="true" outlineLevel="0" collapsed="false">
      <c r="A439" s="259"/>
      <c r="B439" s="260"/>
      <c r="C439" s="260"/>
      <c r="D439" s="260"/>
      <c r="E439" s="260"/>
      <c r="F439" s="260"/>
      <c r="G439" s="260"/>
      <c r="H439" s="260"/>
      <c r="I439" s="260"/>
      <c r="J439" s="260"/>
      <c r="K439" s="260"/>
      <c r="L439" s="260"/>
      <c r="M439" s="260"/>
      <c r="N439" s="261"/>
      <c r="O439" s="261"/>
      <c r="P439" s="261"/>
      <c r="Q439" s="261"/>
      <c r="R439" s="261"/>
      <c r="S439" s="261"/>
      <c r="T439" s="261"/>
      <c r="U439" s="261"/>
      <c r="V439" s="261"/>
      <c r="W439" s="261"/>
      <c r="X439" s="261"/>
      <c r="Y439" s="261"/>
    </row>
    <row r="440" customFormat="false" ht="13.5" hidden="false" customHeight="true" outlineLevel="0" collapsed="false">
      <c r="A440" s="259"/>
      <c r="B440" s="260"/>
      <c r="C440" s="260"/>
      <c r="D440" s="260"/>
      <c r="E440" s="260"/>
      <c r="F440" s="260"/>
      <c r="G440" s="260"/>
      <c r="H440" s="260"/>
      <c r="I440" s="260"/>
      <c r="J440" s="260"/>
      <c r="K440" s="260"/>
      <c r="L440" s="260"/>
      <c r="M440" s="260"/>
      <c r="N440" s="261"/>
      <c r="O440" s="261"/>
      <c r="P440" s="261"/>
      <c r="Q440" s="261"/>
      <c r="R440" s="261"/>
      <c r="S440" s="261"/>
      <c r="T440" s="261"/>
      <c r="U440" s="261"/>
      <c r="V440" s="261"/>
      <c r="W440" s="261"/>
      <c r="X440" s="261"/>
      <c r="Y440" s="261"/>
    </row>
    <row r="441" customFormat="false" ht="13.5" hidden="false" customHeight="true" outlineLevel="0" collapsed="false">
      <c r="A441" s="259"/>
      <c r="B441" s="260"/>
      <c r="C441" s="260"/>
      <c r="D441" s="260"/>
      <c r="E441" s="260"/>
      <c r="F441" s="260"/>
      <c r="G441" s="260"/>
      <c r="H441" s="260"/>
      <c r="I441" s="260"/>
      <c r="J441" s="260"/>
      <c r="K441" s="260"/>
      <c r="L441" s="260"/>
      <c r="M441" s="260"/>
      <c r="N441" s="261"/>
      <c r="O441" s="261"/>
      <c r="P441" s="261"/>
      <c r="Q441" s="261"/>
      <c r="R441" s="261"/>
      <c r="S441" s="261"/>
      <c r="T441" s="261"/>
      <c r="U441" s="261"/>
      <c r="V441" s="261"/>
      <c r="W441" s="261"/>
      <c r="X441" s="261"/>
      <c r="Y441" s="261"/>
    </row>
    <row r="442" customFormat="false" ht="13.5" hidden="false" customHeight="true" outlineLevel="0" collapsed="false">
      <c r="A442" s="259"/>
      <c r="B442" s="260"/>
      <c r="C442" s="260"/>
      <c r="D442" s="260"/>
      <c r="E442" s="260"/>
      <c r="F442" s="260"/>
      <c r="G442" s="260"/>
      <c r="H442" s="260"/>
      <c r="I442" s="260"/>
      <c r="J442" s="260"/>
      <c r="K442" s="260"/>
      <c r="L442" s="260"/>
      <c r="M442" s="260"/>
      <c r="N442" s="261"/>
      <c r="O442" s="261"/>
      <c r="P442" s="261"/>
      <c r="Q442" s="261"/>
      <c r="R442" s="261"/>
      <c r="S442" s="261"/>
      <c r="T442" s="261"/>
      <c r="U442" s="261"/>
      <c r="V442" s="261"/>
      <c r="W442" s="261"/>
      <c r="X442" s="261"/>
      <c r="Y442" s="261"/>
    </row>
    <row r="443" customFormat="false" ht="13.5" hidden="false" customHeight="true" outlineLevel="0" collapsed="false">
      <c r="A443" s="259"/>
      <c r="B443" s="260"/>
      <c r="C443" s="260"/>
      <c r="D443" s="260"/>
      <c r="E443" s="260"/>
      <c r="F443" s="260"/>
      <c r="G443" s="260"/>
      <c r="H443" s="260"/>
      <c r="I443" s="260"/>
      <c r="J443" s="260"/>
      <c r="K443" s="260"/>
      <c r="L443" s="260"/>
      <c r="M443" s="260"/>
      <c r="N443" s="261"/>
      <c r="O443" s="261"/>
      <c r="P443" s="261"/>
      <c r="Q443" s="261"/>
      <c r="R443" s="261"/>
      <c r="S443" s="261"/>
      <c r="T443" s="261"/>
      <c r="U443" s="261"/>
      <c r="V443" s="261"/>
      <c r="W443" s="261"/>
      <c r="X443" s="261"/>
      <c r="Y443" s="261"/>
    </row>
    <row r="444" customFormat="false" ht="13.5" hidden="false" customHeight="true" outlineLevel="0" collapsed="false">
      <c r="A444" s="259"/>
      <c r="B444" s="260"/>
      <c r="C444" s="260"/>
      <c r="D444" s="260"/>
      <c r="E444" s="260"/>
      <c r="F444" s="260"/>
      <c r="G444" s="260"/>
      <c r="H444" s="260"/>
      <c r="I444" s="260"/>
      <c r="J444" s="260"/>
      <c r="K444" s="260"/>
      <c r="L444" s="260"/>
      <c r="M444" s="260"/>
      <c r="N444" s="261"/>
      <c r="O444" s="261"/>
      <c r="P444" s="261"/>
      <c r="Q444" s="261"/>
      <c r="R444" s="261"/>
      <c r="S444" s="261"/>
      <c r="T444" s="261"/>
      <c r="U444" s="261"/>
      <c r="V444" s="261"/>
      <c r="W444" s="261"/>
      <c r="X444" s="261"/>
      <c r="Y444" s="261"/>
    </row>
    <row r="445" customFormat="false" ht="13.5" hidden="false" customHeight="true" outlineLevel="0" collapsed="false">
      <c r="A445" s="259"/>
      <c r="B445" s="260"/>
      <c r="C445" s="260"/>
      <c r="D445" s="260"/>
      <c r="E445" s="260"/>
      <c r="F445" s="260"/>
      <c r="G445" s="260"/>
      <c r="H445" s="260"/>
      <c r="I445" s="260"/>
      <c r="J445" s="260"/>
      <c r="K445" s="260"/>
      <c r="L445" s="260"/>
      <c r="M445" s="260"/>
      <c r="N445" s="261"/>
      <c r="O445" s="261"/>
      <c r="P445" s="261"/>
      <c r="Q445" s="261"/>
      <c r="R445" s="261"/>
      <c r="S445" s="261"/>
      <c r="T445" s="261"/>
      <c r="U445" s="261"/>
      <c r="V445" s="261"/>
      <c r="W445" s="261"/>
      <c r="X445" s="261"/>
      <c r="Y445" s="261"/>
    </row>
    <row r="446" customFormat="false" ht="13.5" hidden="false" customHeight="true" outlineLevel="0" collapsed="false">
      <c r="A446" s="259"/>
      <c r="B446" s="260"/>
      <c r="C446" s="260"/>
      <c r="D446" s="260"/>
      <c r="E446" s="260"/>
      <c r="F446" s="260"/>
      <c r="G446" s="260"/>
      <c r="H446" s="260"/>
      <c r="I446" s="260"/>
      <c r="J446" s="260"/>
      <c r="K446" s="260"/>
      <c r="L446" s="260"/>
      <c r="M446" s="260"/>
      <c r="N446" s="261"/>
      <c r="O446" s="261"/>
      <c r="P446" s="261"/>
      <c r="Q446" s="261"/>
      <c r="R446" s="261"/>
      <c r="S446" s="261"/>
      <c r="T446" s="261"/>
      <c r="U446" s="261"/>
      <c r="V446" s="261"/>
      <c r="W446" s="261"/>
      <c r="X446" s="261"/>
      <c r="Y446" s="261"/>
    </row>
    <row r="447" customFormat="false" ht="13.5" hidden="false" customHeight="true" outlineLevel="0" collapsed="false">
      <c r="A447" s="259"/>
      <c r="B447" s="260"/>
      <c r="C447" s="260"/>
      <c r="D447" s="260"/>
      <c r="E447" s="260"/>
      <c r="F447" s="260"/>
      <c r="G447" s="260"/>
      <c r="H447" s="260"/>
      <c r="I447" s="260"/>
      <c r="J447" s="260"/>
      <c r="K447" s="260"/>
      <c r="L447" s="260"/>
      <c r="M447" s="260"/>
      <c r="N447" s="261"/>
      <c r="O447" s="261"/>
      <c r="P447" s="261"/>
      <c r="Q447" s="261"/>
      <c r="R447" s="261"/>
      <c r="S447" s="261"/>
      <c r="T447" s="261"/>
      <c r="U447" s="261"/>
      <c r="V447" s="261"/>
      <c r="W447" s="261"/>
      <c r="X447" s="261"/>
      <c r="Y447" s="261"/>
    </row>
    <row r="448" customFormat="false" ht="13.5" hidden="false" customHeight="true" outlineLevel="0" collapsed="false">
      <c r="A448" s="259"/>
      <c r="B448" s="260"/>
      <c r="C448" s="260"/>
      <c r="D448" s="260"/>
      <c r="E448" s="260"/>
      <c r="F448" s="260"/>
      <c r="G448" s="260"/>
      <c r="H448" s="260"/>
      <c r="I448" s="260"/>
      <c r="J448" s="260"/>
      <c r="K448" s="260"/>
      <c r="L448" s="260"/>
      <c r="M448" s="260"/>
      <c r="N448" s="261"/>
      <c r="O448" s="261"/>
      <c r="P448" s="261"/>
      <c r="Q448" s="261"/>
      <c r="R448" s="261"/>
      <c r="S448" s="261"/>
      <c r="T448" s="261"/>
      <c r="U448" s="261"/>
      <c r="V448" s="261"/>
      <c r="W448" s="261"/>
      <c r="X448" s="261"/>
      <c r="Y448" s="261"/>
    </row>
    <row r="449" customFormat="false" ht="13.5" hidden="false" customHeight="true" outlineLevel="0" collapsed="false">
      <c r="A449" s="259"/>
      <c r="B449" s="260"/>
      <c r="C449" s="260"/>
      <c r="D449" s="260"/>
      <c r="E449" s="260"/>
      <c r="F449" s="260"/>
      <c r="G449" s="260"/>
      <c r="H449" s="260"/>
      <c r="I449" s="260"/>
      <c r="J449" s="260"/>
      <c r="K449" s="260"/>
      <c r="L449" s="260"/>
      <c r="M449" s="260"/>
      <c r="N449" s="261"/>
      <c r="O449" s="261"/>
      <c r="P449" s="261"/>
      <c r="Q449" s="261"/>
      <c r="R449" s="261"/>
      <c r="S449" s="261"/>
      <c r="T449" s="261"/>
      <c r="U449" s="261"/>
      <c r="V449" s="261"/>
      <c r="W449" s="261"/>
      <c r="X449" s="261"/>
      <c r="Y449" s="261"/>
    </row>
    <row r="450" customFormat="false" ht="13.5" hidden="false" customHeight="true" outlineLevel="0" collapsed="false">
      <c r="A450" s="259"/>
      <c r="B450" s="260"/>
      <c r="C450" s="260"/>
      <c r="D450" s="260"/>
      <c r="E450" s="260"/>
      <c r="F450" s="260"/>
      <c r="G450" s="260"/>
      <c r="H450" s="260"/>
      <c r="I450" s="260"/>
      <c r="J450" s="260"/>
      <c r="K450" s="260"/>
      <c r="L450" s="260"/>
      <c r="M450" s="260"/>
      <c r="N450" s="261"/>
      <c r="O450" s="261"/>
      <c r="P450" s="261"/>
      <c r="Q450" s="261"/>
      <c r="R450" s="261"/>
      <c r="S450" s="261"/>
      <c r="T450" s="261"/>
      <c r="U450" s="261"/>
      <c r="V450" s="261"/>
      <c r="W450" s="261"/>
      <c r="X450" s="261"/>
      <c r="Y450" s="261"/>
    </row>
    <row r="451" customFormat="false" ht="13.5" hidden="false" customHeight="true" outlineLevel="0" collapsed="false">
      <c r="A451" s="259"/>
      <c r="B451" s="260"/>
      <c r="C451" s="260"/>
      <c r="D451" s="260"/>
      <c r="E451" s="260"/>
      <c r="F451" s="260"/>
      <c r="G451" s="260"/>
      <c r="H451" s="260"/>
      <c r="I451" s="260"/>
      <c r="J451" s="260"/>
      <c r="K451" s="260"/>
      <c r="L451" s="260"/>
      <c r="M451" s="260"/>
      <c r="N451" s="261"/>
      <c r="O451" s="261"/>
      <c r="P451" s="261"/>
      <c r="Q451" s="261"/>
      <c r="R451" s="261"/>
      <c r="S451" s="261"/>
      <c r="T451" s="261"/>
      <c r="U451" s="261"/>
      <c r="V451" s="261"/>
      <c r="W451" s="261"/>
      <c r="X451" s="261"/>
      <c r="Y451" s="261"/>
    </row>
    <row r="452" customFormat="false" ht="13.5" hidden="false" customHeight="true" outlineLevel="0" collapsed="false">
      <c r="A452" s="259"/>
      <c r="B452" s="260"/>
      <c r="C452" s="260"/>
      <c r="D452" s="260"/>
      <c r="E452" s="260"/>
      <c r="F452" s="260"/>
      <c r="G452" s="260"/>
      <c r="H452" s="260"/>
      <c r="I452" s="260"/>
      <c r="J452" s="260"/>
      <c r="K452" s="260"/>
      <c r="L452" s="260"/>
      <c r="M452" s="260"/>
      <c r="N452" s="261"/>
      <c r="O452" s="261"/>
      <c r="P452" s="261"/>
      <c r="Q452" s="261"/>
      <c r="R452" s="261"/>
      <c r="S452" s="261"/>
      <c r="T452" s="261"/>
      <c r="U452" s="261"/>
      <c r="V452" s="261"/>
      <c r="W452" s="261"/>
      <c r="X452" s="261"/>
      <c r="Y452" s="261"/>
    </row>
    <row r="453" customFormat="false" ht="13.5" hidden="false" customHeight="true" outlineLevel="0" collapsed="false">
      <c r="A453" s="259"/>
      <c r="B453" s="260"/>
      <c r="C453" s="260"/>
      <c r="D453" s="260"/>
      <c r="E453" s="260"/>
      <c r="F453" s="260"/>
      <c r="G453" s="260"/>
      <c r="H453" s="260"/>
      <c r="I453" s="260"/>
      <c r="J453" s="260"/>
      <c r="K453" s="260"/>
      <c r="L453" s="260"/>
      <c r="M453" s="260"/>
      <c r="N453" s="261"/>
      <c r="O453" s="261"/>
      <c r="P453" s="261"/>
      <c r="Q453" s="261"/>
      <c r="R453" s="261"/>
      <c r="S453" s="261"/>
      <c r="T453" s="261"/>
      <c r="U453" s="261"/>
      <c r="V453" s="261"/>
      <c r="W453" s="261"/>
      <c r="X453" s="261"/>
      <c r="Y453" s="261"/>
    </row>
    <row r="454" customFormat="false" ht="13.5" hidden="false" customHeight="true" outlineLevel="0" collapsed="false">
      <c r="A454" s="259"/>
      <c r="B454" s="260"/>
      <c r="C454" s="260"/>
      <c r="D454" s="260"/>
      <c r="E454" s="260"/>
      <c r="F454" s="260"/>
      <c r="G454" s="260"/>
      <c r="H454" s="260"/>
      <c r="I454" s="260"/>
      <c r="J454" s="260"/>
      <c r="K454" s="260"/>
      <c r="L454" s="260"/>
      <c r="M454" s="260"/>
      <c r="N454" s="261"/>
      <c r="O454" s="261"/>
      <c r="P454" s="261"/>
      <c r="Q454" s="261"/>
      <c r="R454" s="261"/>
      <c r="S454" s="261"/>
      <c r="T454" s="261"/>
      <c r="U454" s="261"/>
      <c r="V454" s="261"/>
      <c r="W454" s="261"/>
      <c r="X454" s="261"/>
      <c r="Y454" s="261"/>
    </row>
    <row r="455" customFormat="false" ht="13.5" hidden="false" customHeight="true" outlineLevel="0" collapsed="false">
      <c r="A455" s="259"/>
      <c r="B455" s="260"/>
      <c r="C455" s="260"/>
      <c r="D455" s="260"/>
      <c r="E455" s="260"/>
      <c r="F455" s="260"/>
      <c r="G455" s="260"/>
      <c r="H455" s="260"/>
      <c r="I455" s="260"/>
      <c r="J455" s="260"/>
      <c r="K455" s="260"/>
      <c r="L455" s="260"/>
      <c r="M455" s="260"/>
      <c r="N455" s="261"/>
      <c r="O455" s="261"/>
      <c r="P455" s="261"/>
      <c r="Q455" s="261"/>
      <c r="R455" s="261"/>
      <c r="S455" s="261"/>
      <c r="T455" s="261"/>
      <c r="U455" s="261"/>
      <c r="V455" s="261"/>
      <c r="W455" s="261"/>
      <c r="X455" s="261"/>
      <c r="Y455" s="261"/>
    </row>
    <row r="456" customFormat="false" ht="13.5" hidden="false" customHeight="true" outlineLevel="0" collapsed="false">
      <c r="A456" s="259"/>
      <c r="B456" s="260"/>
      <c r="C456" s="260"/>
      <c r="D456" s="260"/>
      <c r="E456" s="260"/>
      <c r="F456" s="260"/>
      <c r="G456" s="260"/>
      <c r="H456" s="260"/>
      <c r="I456" s="260"/>
      <c r="J456" s="260"/>
      <c r="K456" s="260"/>
      <c r="L456" s="260"/>
      <c r="M456" s="260"/>
      <c r="N456" s="261"/>
      <c r="O456" s="261"/>
      <c r="P456" s="261"/>
      <c r="Q456" s="261"/>
      <c r="R456" s="261"/>
      <c r="S456" s="261"/>
      <c r="T456" s="261"/>
      <c r="U456" s="261"/>
      <c r="V456" s="261"/>
      <c r="W456" s="261"/>
      <c r="X456" s="261"/>
      <c r="Y456" s="261"/>
    </row>
    <row r="457" customFormat="false" ht="13.5" hidden="false" customHeight="true" outlineLevel="0" collapsed="false">
      <c r="A457" s="259"/>
      <c r="B457" s="260"/>
      <c r="C457" s="260"/>
      <c r="D457" s="260"/>
      <c r="E457" s="260"/>
      <c r="F457" s="260"/>
      <c r="G457" s="260"/>
      <c r="H457" s="260"/>
      <c r="I457" s="260"/>
      <c r="J457" s="260"/>
      <c r="K457" s="260"/>
      <c r="L457" s="260"/>
      <c r="M457" s="260"/>
      <c r="N457" s="261"/>
      <c r="O457" s="261"/>
      <c r="P457" s="261"/>
      <c r="Q457" s="261"/>
      <c r="R457" s="261"/>
      <c r="S457" s="261"/>
      <c r="T457" s="261"/>
      <c r="U457" s="261"/>
      <c r="V457" s="261"/>
      <c r="W457" s="261"/>
      <c r="X457" s="261"/>
      <c r="Y457" s="261"/>
    </row>
    <row r="458" customFormat="false" ht="13.5" hidden="false" customHeight="true" outlineLevel="0" collapsed="false">
      <c r="A458" s="259"/>
      <c r="B458" s="260"/>
      <c r="C458" s="260"/>
      <c r="D458" s="260"/>
      <c r="E458" s="260"/>
      <c r="F458" s="260"/>
      <c r="G458" s="260"/>
      <c r="H458" s="260"/>
      <c r="I458" s="260"/>
      <c r="J458" s="260"/>
      <c r="K458" s="260"/>
      <c r="L458" s="260"/>
      <c r="M458" s="260"/>
      <c r="N458" s="261"/>
      <c r="O458" s="261"/>
      <c r="P458" s="261"/>
      <c r="Q458" s="261"/>
      <c r="R458" s="261"/>
      <c r="S458" s="261"/>
      <c r="T458" s="261"/>
      <c r="U458" s="261"/>
      <c r="V458" s="261"/>
      <c r="W458" s="261"/>
      <c r="X458" s="261"/>
      <c r="Y458" s="261"/>
    </row>
    <row r="459" customFormat="false" ht="13.5" hidden="false" customHeight="true" outlineLevel="0" collapsed="false">
      <c r="A459" s="259"/>
      <c r="B459" s="260"/>
      <c r="C459" s="260"/>
      <c r="D459" s="260"/>
      <c r="E459" s="260"/>
      <c r="F459" s="260"/>
      <c r="G459" s="260"/>
      <c r="H459" s="260"/>
      <c r="I459" s="260"/>
      <c r="J459" s="260"/>
      <c r="K459" s="260"/>
      <c r="L459" s="260"/>
      <c r="M459" s="260"/>
      <c r="N459" s="261"/>
      <c r="O459" s="261"/>
      <c r="P459" s="261"/>
      <c r="Q459" s="261"/>
      <c r="R459" s="261"/>
      <c r="S459" s="261"/>
      <c r="T459" s="261"/>
      <c r="U459" s="261"/>
      <c r="V459" s="261"/>
      <c r="W459" s="261"/>
      <c r="X459" s="261"/>
      <c r="Y459" s="261"/>
    </row>
    <row r="460" customFormat="false" ht="13.5" hidden="false" customHeight="true" outlineLevel="0" collapsed="false">
      <c r="A460" s="259"/>
      <c r="B460" s="260"/>
      <c r="C460" s="260"/>
      <c r="D460" s="260"/>
      <c r="E460" s="260"/>
      <c r="F460" s="260"/>
      <c r="G460" s="260"/>
      <c r="H460" s="260"/>
      <c r="I460" s="260"/>
      <c r="J460" s="260"/>
      <c r="K460" s="260"/>
      <c r="L460" s="260"/>
      <c r="M460" s="260"/>
      <c r="N460" s="261"/>
      <c r="O460" s="261"/>
      <c r="P460" s="261"/>
      <c r="Q460" s="261"/>
      <c r="R460" s="261"/>
      <c r="S460" s="261"/>
      <c r="T460" s="261"/>
      <c r="U460" s="261"/>
      <c r="V460" s="261"/>
      <c r="W460" s="261"/>
      <c r="X460" s="261"/>
      <c r="Y460" s="261"/>
    </row>
    <row r="461" customFormat="false" ht="13.5" hidden="false" customHeight="true" outlineLevel="0" collapsed="false">
      <c r="A461" s="259"/>
      <c r="B461" s="260"/>
      <c r="C461" s="260"/>
      <c r="D461" s="260"/>
      <c r="E461" s="260"/>
      <c r="F461" s="260"/>
      <c r="G461" s="260"/>
      <c r="H461" s="260"/>
      <c r="I461" s="260"/>
      <c r="J461" s="260"/>
      <c r="K461" s="260"/>
      <c r="L461" s="260"/>
      <c r="M461" s="260"/>
      <c r="N461" s="261"/>
      <c r="O461" s="261"/>
      <c r="P461" s="261"/>
      <c r="Q461" s="261"/>
      <c r="R461" s="261"/>
      <c r="S461" s="261"/>
      <c r="T461" s="261"/>
      <c r="U461" s="261"/>
      <c r="V461" s="261"/>
      <c r="W461" s="261"/>
      <c r="X461" s="261"/>
      <c r="Y461" s="261"/>
    </row>
    <row r="462" customFormat="false" ht="13.5" hidden="false" customHeight="true" outlineLevel="0" collapsed="false">
      <c r="A462" s="259"/>
      <c r="B462" s="260"/>
      <c r="C462" s="260"/>
      <c r="D462" s="260"/>
      <c r="E462" s="260"/>
      <c r="F462" s="260"/>
      <c r="G462" s="260"/>
      <c r="H462" s="260"/>
      <c r="I462" s="260"/>
      <c r="J462" s="260"/>
      <c r="K462" s="260"/>
      <c r="L462" s="260"/>
      <c r="M462" s="260"/>
      <c r="N462" s="261"/>
      <c r="O462" s="261"/>
      <c r="P462" s="261"/>
      <c r="Q462" s="261"/>
      <c r="R462" s="261"/>
      <c r="S462" s="261"/>
      <c r="T462" s="261"/>
      <c r="U462" s="261"/>
      <c r="V462" s="261"/>
      <c r="W462" s="261"/>
      <c r="X462" s="261"/>
      <c r="Y462" s="261"/>
    </row>
    <row r="463" customFormat="false" ht="13.5" hidden="false" customHeight="true" outlineLevel="0" collapsed="false">
      <c r="A463" s="259"/>
      <c r="B463" s="260"/>
      <c r="C463" s="260"/>
      <c r="D463" s="260"/>
      <c r="E463" s="260"/>
      <c r="F463" s="260"/>
      <c r="G463" s="260"/>
      <c r="H463" s="260"/>
      <c r="I463" s="260"/>
      <c r="J463" s="260"/>
      <c r="K463" s="260"/>
      <c r="L463" s="260"/>
      <c r="M463" s="260"/>
      <c r="N463" s="261"/>
      <c r="O463" s="261"/>
      <c r="P463" s="261"/>
      <c r="Q463" s="261"/>
      <c r="R463" s="261"/>
      <c r="S463" s="261"/>
      <c r="T463" s="261"/>
      <c r="U463" s="261"/>
      <c r="V463" s="261"/>
      <c r="W463" s="261"/>
      <c r="X463" s="261"/>
      <c r="Y463" s="261"/>
    </row>
    <row r="464" customFormat="false" ht="13.5" hidden="false" customHeight="true" outlineLevel="0" collapsed="false">
      <c r="A464" s="259"/>
      <c r="B464" s="260"/>
      <c r="C464" s="260"/>
      <c r="D464" s="260"/>
      <c r="E464" s="260"/>
      <c r="F464" s="260"/>
      <c r="G464" s="260"/>
      <c r="H464" s="260"/>
      <c r="I464" s="260"/>
      <c r="J464" s="260"/>
      <c r="K464" s="260"/>
      <c r="L464" s="260"/>
      <c r="M464" s="260"/>
      <c r="N464" s="261"/>
      <c r="O464" s="261"/>
      <c r="P464" s="261"/>
      <c r="Q464" s="261"/>
      <c r="R464" s="261"/>
      <c r="S464" s="261"/>
      <c r="T464" s="261"/>
      <c r="U464" s="261"/>
      <c r="V464" s="261"/>
      <c r="W464" s="261"/>
      <c r="X464" s="261"/>
      <c r="Y464" s="261"/>
    </row>
    <row r="465" customFormat="false" ht="13.5" hidden="false" customHeight="true" outlineLevel="0" collapsed="false">
      <c r="A465" s="259"/>
      <c r="B465" s="260"/>
      <c r="C465" s="260"/>
      <c r="D465" s="260"/>
      <c r="E465" s="260"/>
      <c r="F465" s="260"/>
      <c r="G465" s="260"/>
      <c r="H465" s="260"/>
      <c r="I465" s="260"/>
      <c r="J465" s="260"/>
      <c r="K465" s="260"/>
      <c r="L465" s="260"/>
      <c r="M465" s="260"/>
      <c r="N465" s="261"/>
      <c r="O465" s="261"/>
      <c r="P465" s="261"/>
      <c r="Q465" s="261"/>
      <c r="R465" s="261"/>
      <c r="S465" s="261"/>
      <c r="T465" s="261"/>
      <c r="U465" s="261"/>
      <c r="V465" s="261"/>
      <c r="W465" s="261"/>
      <c r="X465" s="261"/>
      <c r="Y465" s="261"/>
    </row>
    <row r="466" customFormat="false" ht="13.5" hidden="false" customHeight="true" outlineLevel="0" collapsed="false">
      <c r="A466" s="259"/>
      <c r="B466" s="260"/>
      <c r="C466" s="260"/>
      <c r="D466" s="260"/>
      <c r="E466" s="260"/>
      <c r="F466" s="260"/>
      <c r="G466" s="260"/>
      <c r="H466" s="260"/>
      <c r="I466" s="260"/>
      <c r="J466" s="260"/>
      <c r="K466" s="260"/>
      <c r="L466" s="260"/>
      <c r="M466" s="260"/>
      <c r="N466" s="261"/>
      <c r="O466" s="261"/>
      <c r="P466" s="261"/>
      <c r="Q466" s="261"/>
      <c r="R466" s="261"/>
      <c r="S466" s="261"/>
      <c r="T466" s="261"/>
      <c r="U466" s="261"/>
      <c r="V466" s="261"/>
      <c r="W466" s="261"/>
      <c r="X466" s="261"/>
      <c r="Y466" s="261"/>
    </row>
    <row r="467" customFormat="false" ht="13.5" hidden="false" customHeight="true" outlineLevel="0" collapsed="false">
      <c r="A467" s="259"/>
      <c r="B467" s="260"/>
      <c r="C467" s="260"/>
      <c r="D467" s="260"/>
      <c r="E467" s="260"/>
      <c r="F467" s="260"/>
      <c r="G467" s="260"/>
      <c r="H467" s="260"/>
      <c r="I467" s="260"/>
      <c r="J467" s="260"/>
      <c r="K467" s="260"/>
      <c r="L467" s="260"/>
      <c r="M467" s="260"/>
      <c r="N467" s="261"/>
      <c r="O467" s="261"/>
      <c r="P467" s="261"/>
      <c r="Q467" s="261"/>
      <c r="R467" s="261"/>
      <c r="S467" s="261"/>
      <c r="T467" s="261"/>
      <c r="U467" s="261"/>
      <c r="V467" s="261"/>
      <c r="W467" s="261"/>
      <c r="X467" s="261"/>
      <c r="Y467" s="261"/>
    </row>
    <row r="468" customFormat="false" ht="13.5" hidden="false" customHeight="true" outlineLevel="0" collapsed="false">
      <c r="A468" s="259"/>
      <c r="B468" s="260"/>
      <c r="C468" s="260"/>
      <c r="D468" s="260"/>
      <c r="E468" s="260"/>
      <c r="F468" s="260"/>
      <c r="G468" s="260"/>
      <c r="H468" s="260"/>
      <c r="I468" s="260"/>
      <c r="J468" s="260"/>
      <c r="K468" s="260"/>
      <c r="L468" s="260"/>
      <c r="M468" s="260"/>
      <c r="N468" s="261"/>
      <c r="O468" s="261"/>
      <c r="P468" s="261"/>
      <c r="Q468" s="261"/>
      <c r="R468" s="261"/>
      <c r="S468" s="261"/>
      <c r="T468" s="261"/>
      <c r="U468" s="261"/>
      <c r="V468" s="261"/>
      <c r="W468" s="261"/>
      <c r="X468" s="261"/>
      <c r="Y468" s="261"/>
    </row>
    <row r="469" customFormat="false" ht="13.5" hidden="false" customHeight="true" outlineLevel="0" collapsed="false">
      <c r="A469" s="259"/>
      <c r="B469" s="260"/>
      <c r="C469" s="260"/>
      <c r="D469" s="260"/>
      <c r="E469" s="260"/>
      <c r="F469" s="260"/>
      <c r="G469" s="260"/>
      <c r="H469" s="260"/>
      <c r="I469" s="260"/>
      <c r="J469" s="260"/>
      <c r="K469" s="260"/>
      <c r="L469" s="260"/>
      <c r="M469" s="260"/>
      <c r="N469" s="261"/>
      <c r="O469" s="261"/>
      <c r="P469" s="261"/>
      <c r="Q469" s="261"/>
      <c r="R469" s="261"/>
      <c r="S469" s="261"/>
      <c r="T469" s="261"/>
      <c r="U469" s="261"/>
      <c r="V469" s="261"/>
      <c r="W469" s="261"/>
      <c r="X469" s="261"/>
      <c r="Y469" s="261"/>
    </row>
    <row r="470" customFormat="false" ht="13.5" hidden="false" customHeight="true" outlineLevel="0" collapsed="false">
      <c r="A470" s="259"/>
      <c r="B470" s="260"/>
      <c r="C470" s="260"/>
      <c r="D470" s="260"/>
      <c r="E470" s="260"/>
      <c r="F470" s="260"/>
      <c r="G470" s="260"/>
      <c r="H470" s="260"/>
      <c r="I470" s="260"/>
      <c r="J470" s="260"/>
      <c r="K470" s="260"/>
      <c r="L470" s="260"/>
      <c r="M470" s="260"/>
      <c r="N470" s="261"/>
      <c r="O470" s="261"/>
      <c r="P470" s="261"/>
      <c r="Q470" s="261"/>
      <c r="R470" s="261"/>
      <c r="S470" s="261"/>
      <c r="T470" s="261"/>
      <c r="U470" s="261"/>
      <c r="V470" s="261"/>
      <c r="W470" s="261"/>
      <c r="X470" s="261"/>
      <c r="Y470" s="261"/>
    </row>
    <row r="471" customFormat="false" ht="15.75" hidden="false" customHeight="true" outlineLevel="0" collapsed="false">
      <c r="A471" s="261"/>
      <c r="B471" s="261"/>
      <c r="C471" s="261"/>
      <c r="D471" s="261"/>
      <c r="E471" s="261"/>
      <c r="F471" s="261"/>
      <c r="G471" s="261"/>
      <c r="H471" s="261"/>
      <c r="I471" s="261"/>
      <c r="J471" s="261"/>
      <c r="K471" s="261"/>
      <c r="L471" s="261"/>
      <c r="M471" s="261"/>
      <c r="N471" s="261"/>
      <c r="O471" s="261"/>
      <c r="P471" s="261"/>
      <c r="Q471" s="261"/>
      <c r="R471" s="261"/>
      <c r="S471" s="261"/>
      <c r="T471" s="261"/>
      <c r="U471" s="261"/>
      <c r="V471" s="261"/>
      <c r="W471" s="261"/>
      <c r="X471" s="261"/>
      <c r="Y471" s="261"/>
    </row>
    <row r="472" customFormat="false" ht="15.75" hidden="false" customHeight="true" outlineLevel="0" collapsed="false">
      <c r="A472" s="261"/>
      <c r="B472" s="261"/>
      <c r="C472" s="261"/>
      <c r="D472" s="261"/>
      <c r="E472" s="261"/>
      <c r="F472" s="261"/>
      <c r="G472" s="261"/>
      <c r="H472" s="261"/>
      <c r="I472" s="261"/>
      <c r="J472" s="261"/>
      <c r="K472" s="261"/>
      <c r="L472" s="261"/>
      <c r="M472" s="261"/>
      <c r="N472" s="261"/>
      <c r="O472" s="261"/>
      <c r="P472" s="261"/>
      <c r="Q472" s="261"/>
      <c r="R472" s="261"/>
      <c r="S472" s="261"/>
      <c r="T472" s="261"/>
      <c r="U472" s="261"/>
      <c r="V472" s="261"/>
      <c r="W472" s="261"/>
      <c r="X472" s="261"/>
      <c r="Y472" s="261"/>
    </row>
    <row r="473" customFormat="false" ht="15.75" hidden="false" customHeight="true" outlineLevel="0" collapsed="false">
      <c r="A473" s="261"/>
      <c r="B473" s="261"/>
      <c r="C473" s="261"/>
      <c r="D473" s="261"/>
      <c r="E473" s="261"/>
      <c r="F473" s="261"/>
      <c r="G473" s="261"/>
      <c r="H473" s="261"/>
      <c r="I473" s="261"/>
      <c r="J473" s="261"/>
      <c r="K473" s="261"/>
      <c r="L473" s="261"/>
      <c r="M473" s="261"/>
      <c r="N473" s="261"/>
      <c r="O473" s="261"/>
      <c r="P473" s="261"/>
      <c r="Q473" s="261"/>
      <c r="R473" s="261"/>
      <c r="S473" s="261"/>
      <c r="T473" s="261"/>
      <c r="U473" s="261"/>
      <c r="V473" s="261"/>
      <c r="W473" s="261"/>
      <c r="X473" s="261"/>
      <c r="Y473" s="261"/>
    </row>
    <row r="474" customFormat="false" ht="15.75" hidden="false" customHeight="true" outlineLevel="0" collapsed="false">
      <c r="A474" s="261"/>
      <c r="B474" s="261"/>
      <c r="C474" s="261"/>
      <c r="D474" s="261"/>
      <c r="E474" s="261"/>
      <c r="F474" s="261"/>
      <c r="G474" s="261"/>
      <c r="H474" s="261"/>
      <c r="I474" s="261"/>
      <c r="J474" s="261"/>
      <c r="K474" s="261"/>
      <c r="L474" s="261"/>
      <c r="M474" s="261"/>
      <c r="N474" s="261"/>
      <c r="O474" s="261"/>
      <c r="P474" s="261"/>
      <c r="Q474" s="261"/>
      <c r="R474" s="261"/>
      <c r="S474" s="261"/>
      <c r="T474" s="261"/>
      <c r="U474" s="261"/>
      <c r="V474" s="261"/>
      <c r="W474" s="261"/>
      <c r="X474" s="261"/>
      <c r="Y474" s="261"/>
    </row>
    <row r="475" customFormat="false" ht="15.75" hidden="false" customHeight="true" outlineLevel="0" collapsed="false">
      <c r="A475" s="261"/>
      <c r="B475" s="261"/>
      <c r="C475" s="261"/>
      <c r="D475" s="261"/>
      <c r="E475" s="261"/>
      <c r="F475" s="261"/>
      <c r="G475" s="261"/>
      <c r="H475" s="261"/>
      <c r="I475" s="261"/>
      <c r="J475" s="261"/>
      <c r="K475" s="261"/>
      <c r="L475" s="261"/>
      <c r="M475" s="261"/>
      <c r="N475" s="261"/>
      <c r="O475" s="261"/>
      <c r="P475" s="261"/>
      <c r="Q475" s="261"/>
      <c r="R475" s="261"/>
      <c r="S475" s="261"/>
      <c r="T475" s="261"/>
      <c r="U475" s="261"/>
      <c r="V475" s="261"/>
      <c r="W475" s="261"/>
      <c r="X475" s="261"/>
      <c r="Y475" s="261"/>
    </row>
    <row r="476" customFormat="false" ht="15.75" hidden="false" customHeight="true" outlineLevel="0" collapsed="false">
      <c r="A476" s="261"/>
      <c r="B476" s="261"/>
      <c r="C476" s="261"/>
      <c r="D476" s="261"/>
      <c r="E476" s="261"/>
      <c r="F476" s="261"/>
      <c r="G476" s="261"/>
      <c r="H476" s="261"/>
      <c r="I476" s="261"/>
      <c r="J476" s="261"/>
      <c r="K476" s="261"/>
      <c r="L476" s="261"/>
      <c r="M476" s="261"/>
      <c r="N476" s="261"/>
      <c r="O476" s="261"/>
      <c r="P476" s="261"/>
      <c r="Q476" s="261"/>
      <c r="R476" s="261"/>
      <c r="S476" s="261"/>
      <c r="T476" s="261"/>
      <c r="U476" s="261"/>
      <c r="V476" s="261"/>
      <c r="W476" s="261"/>
      <c r="X476" s="261"/>
      <c r="Y476" s="261"/>
    </row>
    <row r="477" customFormat="false" ht="15.75" hidden="false" customHeight="true" outlineLevel="0" collapsed="false">
      <c r="A477" s="261"/>
      <c r="B477" s="261"/>
      <c r="C477" s="261"/>
      <c r="D477" s="261"/>
      <c r="E477" s="261"/>
      <c r="F477" s="261"/>
      <c r="G477" s="261"/>
      <c r="H477" s="261"/>
      <c r="I477" s="261"/>
      <c r="J477" s="261"/>
      <c r="K477" s="261"/>
      <c r="L477" s="261"/>
      <c r="M477" s="261"/>
      <c r="N477" s="261"/>
      <c r="O477" s="261"/>
      <c r="P477" s="261"/>
      <c r="Q477" s="261"/>
      <c r="R477" s="261"/>
      <c r="S477" s="261"/>
      <c r="T477" s="261"/>
      <c r="U477" s="261"/>
      <c r="V477" s="261"/>
      <c r="W477" s="261"/>
      <c r="X477" s="261"/>
      <c r="Y477" s="261"/>
    </row>
    <row r="478" customFormat="false" ht="15.75" hidden="false" customHeight="true" outlineLevel="0" collapsed="false">
      <c r="A478" s="261"/>
      <c r="B478" s="261"/>
      <c r="C478" s="261"/>
      <c r="D478" s="261"/>
      <c r="E478" s="261"/>
      <c r="F478" s="261"/>
      <c r="G478" s="261"/>
      <c r="H478" s="261"/>
      <c r="I478" s="261"/>
      <c r="J478" s="261"/>
      <c r="K478" s="261"/>
      <c r="L478" s="261"/>
      <c r="M478" s="261"/>
      <c r="N478" s="261"/>
      <c r="O478" s="261"/>
      <c r="P478" s="261"/>
      <c r="Q478" s="261"/>
      <c r="R478" s="261"/>
      <c r="S478" s="261"/>
      <c r="T478" s="261"/>
      <c r="U478" s="261"/>
      <c r="V478" s="261"/>
      <c r="W478" s="261"/>
      <c r="X478" s="261"/>
      <c r="Y478" s="261"/>
    </row>
    <row r="479" customFormat="false" ht="15.75" hidden="false" customHeight="true" outlineLevel="0" collapsed="false">
      <c r="A479" s="261"/>
      <c r="B479" s="261"/>
      <c r="C479" s="261"/>
      <c r="D479" s="261"/>
      <c r="E479" s="261"/>
      <c r="F479" s="261"/>
      <c r="G479" s="261"/>
      <c r="H479" s="261"/>
      <c r="I479" s="261"/>
      <c r="J479" s="261"/>
      <c r="K479" s="261"/>
      <c r="L479" s="261"/>
      <c r="M479" s="261"/>
      <c r="N479" s="261"/>
      <c r="O479" s="261"/>
      <c r="P479" s="261"/>
      <c r="Q479" s="261"/>
      <c r="R479" s="261"/>
      <c r="S479" s="261"/>
      <c r="T479" s="261"/>
      <c r="U479" s="261"/>
      <c r="V479" s="261"/>
      <c r="W479" s="261"/>
      <c r="X479" s="261"/>
      <c r="Y479" s="261"/>
    </row>
    <row r="480" customFormat="false" ht="15.75" hidden="false" customHeight="true" outlineLevel="0" collapsed="false">
      <c r="A480" s="261"/>
      <c r="B480" s="261"/>
      <c r="C480" s="261"/>
      <c r="D480" s="261"/>
      <c r="E480" s="261"/>
      <c r="F480" s="261"/>
      <c r="G480" s="261"/>
      <c r="H480" s="261"/>
      <c r="I480" s="261"/>
      <c r="J480" s="261"/>
      <c r="K480" s="261"/>
      <c r="L480" s="261"/>
      <c r="M480" s="261"/>
      <c r="N480" s="261"/>
      <c r="O480" s="261"/>
      <c r="P480" s="261"/>
      <c r="Q480" s="261"/>
      <c r="R480" s="261"/>
      <c r="S480" s="261"/>
      <c r="T480" s="261"/>
      <c r="U480" s="261"/>
      <c r="V480" s="261"/>
      <c r="W480" s="261"/>
      <c r="X480" s="261"/>
      <c r="Y480" s="261"/>
    </row>
    <row r="481" customFormat="false" ht="15.75" hidden="false" customHeight="true" outlineLevel="0" collapsed="false">
      <c r="A481" s="261"/>
      <c r="B481" s="261"/>
      <c r="C481" s="261"/>
      <c r="D481" s="261"/>
      <c r="E481" s="261"/>
      <c r="F481" s="261"/>
      <c r="G481" s="261"/>
      <c r="H481" s="261"/>
      <c r="I481" s="261"/>
      <c r="J481" s="261"/>
      <c r="K481" s="261"/>
      <c r="L481" s="261"/>
      <c r="M481" s="261"/>
      <c r="N481" s="261"/>
      <c r="O481" s="261"/>
      <c r="P481" s="261"/>
      <c r="Q481" s="261"/>
      <c r="R481" s="261"/>
      <c r="S481" s="261"/>
      <c r="T481" s="261"/>
      <c r="U481" s="261"/>
      <c r="V481" s="261"/>
      <c r="W481" s="261"/>
      <c r="X481" s="261"/>
      <c r="Y481" s="261"/>
    </row>
    <row r="482" customFormat="false" ht="15.75" hidden="false" customHeight="true" outlineLevel="0" collapsed="false">
      <c r="A482" s="261"/>
      <c r="B482" s="261"/>
      <c r="C482" s="261"/>
      <c r="D482" s="261"/>
      <c r="E482" s="261"/>
      <c r="F482" s="261"/>
      <c r="G482" s="261"/>
      <c r="H482" s="261"/>
      <c r="I482" s="261"/>
      <c r="J482" s="261"/>
      <c r="K482" s="261"/>
      <c r="L482" s="261"/>
      <c r="M482" s="261"/>
      <c r="N482" s="261"/>
      <c r="O482" s="261"/>
      <c r="P482" s="261"/>
      <c r="Q482" s="261"/>
      <c r="R482" s="261"/>
      <c r="S482" s="261"/>
      <c r="T482" s="261"/>
      <c r="U482" s="261"/>
      <c r="V482" s="261"/>
      <c r="W482" s="261"/>
      <c r="X482" s="261"/>
      <c r="Y482" s="261"/>
    </row>
    <row r="483" customFormat="false" ht="15.75" hidden="false" customHeight="true" outlineLevel="0" collapsed="false">
      <c r="A483" s="261"/>
      <c r="B483" s="261"/>
      <c r="C483" s="261"/>
      <c r="D483" s="261"/>
      <c r="E483" s="261"/>
      <c r="F483" s="261"/>
      <c r="G483" s="261"/>
      <c r="H483" s="261"/>
      <c r="I483" s="261"/>
      <c r="J483" s="261"/>
      <c r="K483" s="261"/>
      <c r="L483" s="261"/>
      <c r="M483" s="261"/>
      <c r="N483" s="261"/>
      <c r="O483" s="261"/>
      <c r="P483" s="261"/>
      <c r="Q483" s="261"/>
      <c r="R483" s="261"/>
      <c r="S483" s="261"/>
      <c r="T483" s="261"/>
      <c r="U483" s="261"/>
      <c r="V483" s="261"/>
      <c r="W483" s="261"/>
      <c r="X483" s="261"/>
      <c r="Y483" s="261"/>
    </row>
    <row r="484" customFormat="false" ht="15.75" hidden="false" customHeight="true" outlineLevel="0" collapsed="false">
      <c r="A484" s="261"/>
      <c r="B484" s="261"/>
      <c r="C484" s="261"/>
      <c r="D484" s="261"/>
      <c r="E484" s="261"/>
      <c r="F484" s="261"/>
      <c r="G484" s="261"/>
      <c r="H484" s="261"/>
      <c r="I484" s="261"/>
      <c r="J484" s="261"/>
      <c r="K484" s="261"/>
      <c r="L484" s="261"/>
      <c r="M484" s="261"/>
      <c r="N484" s="261"/>
      <c r="O484" s="261"/>
      <c r="P484" s="261"/>
      <c r="Q484" s="261"/>
      <c r="R484" s="261"/>
      <c r="S484" s="261"/>
      <c r="T484" s="261"/>
      <c r="U484" s="261"/>
      <c r="V484" s="261"/>
      <c r="W484" s="261"/>
      <c r="X484" s="261"/>
      <c r="Y484" s="261"/>
    </row>
    <row r="485" customFormat="false" ht="15.75" hidden="false" customHeight="true" outlineLevel="0" collapsed="false">
      <c r="A485" s="261"/>
      <c r="B485" s="261"/>
      <c r="C485" s="261"/>
      <c r="D485" s="261"/>
      <c r="E485" s="261"/>
      <c r="F485" s="261"/>
      <c r="G485" s="261"/>
      <c r="H485" s="261"/>
      <c r="I485" s="261"/>
      <c r="J485" s="261"/>
      <c r="K485" s="261"/>
      <c r="L485" s="261"/>
      <c r="M485" s="261"/>
      <c r="N485" s="261"/>
      <c r="O485" s="261"/>
      <c r="P485" s="261"/>
      <c r="Q485" s="261"/>
      <c r="R485" s="261"/>
      <c r="S485" s="261"/>
      <c r="T485" s="261"/>
      <c r="U485" s="261"/>
      <c r="V485" s="261"/>
      <c r="W485" s="261"/>
      <c r="X485" s="261"/>
      <c r="Y485" s="261"/>
    </row>
    <row r="486" customFormat="false" ht="15.75" hidden="false" customHeight="true" outlineLevel="0" collapsed="false">
      <c r="A486" s="261"/>
      <c r="B486" s="261"/>
      <c r="C486" s="261"/>
      <c r="D486" s="261"/>
      <c r="E486" s="261"/>
      <c r="F486" s="261"/>
      <c r="G486" s="261"/>
      <c r="H486" s="261"/>
      <c r="I486" s="261"/>
      <c r="J486" s="261"/>
      <c r="K486" s="261"/>
      <c r="L486" s="261"/>
      <c r="M486" s="261"/>
      <c r="N486" s="261"/>
      <c r="O486" s="261"/>
      <c r="P486" s="261"/>
      <c r="Q486" s="261"/>
      <c r="R486" s="261"/>
      <c r="S486" s="261"/>
      <c r="T486" s="261"/>
      <c r="U486" s="261"/>
      <c r="V486" s="261"/>
      <c r="W486" s="261"/>
      <c r="X486" s="261"/>
      <c r="Y486" s="261"/>
    </row>
    <row r="487" customFormat="false" ht="15.75" hidden="false" customHeight="true" outlineLevel="0" collapsed="false">
      <c r="A487" s="261"/>
      <c r="B487" s="261"/>
      <c r="C487" s="261"/>
      <c r="D487" s="261"/>
      <c r="E487" s="261"/>
      <c r="F487" s="261"/>
      <c r="G487" s="261"/>
      <c r="H487" s="261"/>
      <c r="I487" s="261"/>
      <c r="J487" s="261"/>
      <c r="K487" s="261"/>
      <c r="L487" s="261"/>
      <c r="M487" s="261"/>
      <c r="N487" s="261"/>
      <c r="O487" s="261"/>
      <c r="P487" s="261"/>
      <c r="Q487" s="261"/>
      <c r="R487" s="261"/>
      <c r="S487" s="261"/>
      <c r="T487" s="261"/>
      <c r="U487" s="261"/>
      <c r="V487" s="261"/>
      <c r="W487" s="261"/>
      <c r="X487" s="261"/>
      <c r="Y487" s="261"/>
    </row>
    <row r="488" customFormat="false" ht="15.75" hidden="false" customHeight="true" outlineLevel="0" collapsed="false">
      <c r="A488" s="261"/>
      <c r="B488" s="261"/>
      <c r="C488" s="261"/>
      <c r="D488" s="261"/>
      <c r="E488" s="261"/>
      <c r="F488" s="261"/>
      <c r="G488" s="261"/>
      <c r="H488" s="261"/>
      <c r="I488" s="261"/>
      <c r="J488" s="261"/>
      <c r="K488" s="261"/>
      <c r="L488" s="261"/>
      <c r="M488" s="261"/>
      <c r="N488" s="261"/>
      <c r="O488" s="261"/>
      <c r="P488" s="261"/>
      <c r="Q488" s="261"/>
      <c r="R488" s="261"/>
      <c r="S488" s="261"/>
      <c r="T488" s="261"/>
      <c r="U488" s="261"/>
      <c r="V488" s="261"/>
      <c r="W488" s="261"/>
      <c r="X488" s="261"/>
      <c r="Y488" s="261"/>
    </row>
    <row r="489" customFormat="false" ht="15.75" hidden="false" customHeight="true" outlineLevel="0" collapsed="false">
      <c r="A489" s="261"/>
      <c r="B489" s="261"/>
      <c r="C489" s="261"/>
      <c r="D489" s="261"/>
      <c r="E489" s="261"/>
      <c r="F489" s="261"/>
      <c r="G489" s="261"/>
      <c r="H489" s="261"/>
      <c r="I489" s="261"/>
      <c r="J489" s="261"/>
      <c r="K489" s="261"/>
      <c r="L489" s="261"/>
      <c r="M489" s="261"/>
      <c r="N489" s="261"/>
      <c r="O489" s="261"/>
      <c r="P489" s="261"/>
      <c r="Q489" s="261"/>
      <c r="R489" s="261"/>
      <c r="S489" s="261"/>
      <c r="T489" s="261"/>
      <c r="U489" s="261"/>
      <c r="V489" s="261"/>
      <c r="W489" s="261"/>
      <c r="X489" s="261"/>
      <c r="Y489" s="261"/>
    </row>
    <row r="490" customFormat="false" ht="15.75" hidden="false" customHeight="true" outlineLevel="0" collapsed="false">
      <c r="A490" s="261"/>
      <c r="B490" s="261"/>
      <c r="C490" s="261"/>
      <c r="D490" s="261"/>
      <c r="E490" s="261"/>
      <c r="F490" s="261"/>
      <c r="G490" s="261"/>
      <c r="H490" s="261"/>
      <c r="I490" s="261"/>
      <c r="J490" s="261"/>
      <c r="K490" s="261"/>
      <c r="L490" s="261"/>
      <c r="M490" s="261"/>
      <c r="N490" s="261"/>
      <c r="O490" s="261"/>
      <c r="P490" s="261"/>
      <c r="Q490" s="261"/>
      <c r="R490" s="261"/>
      <c r="S490" s="261"/>
      <c r="T490" s="261"/>
      <c r="U490" s="261"/>
      <c r="V490" s="261"/>
      <c r="W490" s="261"/>
      <c r="X490" s="261"/>
      <c r="Y490" s="261"/>
    </row>
    <row r="491" customFormat="false" ht="15.75" hidden="false" customHeight="true" outlineLevel="0" collapsed="false">
      <c r="A491" s="261"/>
      <c r="B491" s="261"/>
      <c r="C491" s="261"/>
      <c r="D491" s="261"/>
      <c r="E491" s="261"/>
      <c r="F491" s="261"/>
      <c r="G491" s="261"/>
      <c r="H491" s="261"/>
      <c r="I491" s="261"/>
      <c r="J491" s="261"/>
      <c r="K491" s="261"/>
      <c r="L491" s="261"/>
      <c r="M491" s="261"/>
      <c r="N491" s="261"/>
      <c r="O491" s="261"/>
      <c r="P491" s="261"/>
      <c r="Q491" s="261"/>
      <c r="R491" s="261"/>
      <c r="S491" s="261"/>
      <c r="T491" s="261"/>
      <c r="U491" s="261"/>
      <c r="V491" s="261"/>
      <c r="W491" s="261"/>
      <c r="X491" s="261"/>
      <c r="Y491" s="261"/>
    </row>
    <row r="492" customFormat="false" ht="15.75" hidden="false" customHeight="true" outlineLevel="0" collapsed="false">
      <c r="A492" s="261"/>
      <c r="B492" s="261"/>
      <c r="C492" s="261"/>
      <c r="D492" s="261"/>
      <c r="E492" s="261"/>
      <c r="F492" s="261"/>
      <c r="G492" s="261"/>
      <c r="H492" s="261"/>
      <c r="I492" s="261"/>
      <c r="J492" s="261"/>
      <c r="K492" s="261"/>
      <c r="L492" s="261"/>
      <c r="M492" s="261"/>
      <c r="N492" s="261"/>
      <c r="O492" s="261"/>
      <c r="P492" s="261"/>
      <c r="Q492" s="261"/>
      <c r="R492" s="261"/>
      <c r="S492" s="261"/>
      <c r="T492" s="261"/>
      <c r="U492" s="261"/>
      <c r="V492" s="261"/>
      <c r="W492" s="261"/>
      <c r="X492" s="261"/>
      <c r="Y492" s="261"/>
    </row>
    <row r="493" customFormat="false" ht="15.75" hidden="false" customHeight="true" outlineLevel="0" collapsed="false">
      <c r="A493" s="261"/>
      <c r="B493" s="261"/>
      <c r="C493" s="261"/>
      <c r="D493" s="261"/>
      <c r="E493" s="261"/>
      <c r="F493" s="261"/>
      <c r="G493" s="261"/>
      <c r="H493" s="261"/>
      <c r="I493" s="261"/>
      <c r="J493" s="261"/>
      <c r="K493" s="261"/>
      <c r="L493" s="261"/>
      <c r="M493" s="261"/>
      <c r="N493" s="261"/>
      <c r="O493" s="261"/>
      <c r="P493" s="261"/>
      <c r="Q493" s="261"/>
      <c r="R493" s="261"/>
      <c r="S493" s="261"/>
      <c r="T493" s="261"/>
      <c r="U493" s="261"/>
      <c r="V493" s="261"/>
      <c r="W493" s="261"/>
      <c r="X493" s="261"/>
      <c r="Y493" s="261"/>
    </row>
    <row r="494" customFormat="false" ht="15.75" hidden="false" customHeight="true" outlineLevel="0" collapsed="false">
      <c r="A494" s="261"/>
      <c r="B494" s="261"/>
      <c r="C494" s="261"/>
      <c r="D494" s="261"/>
      <c r="E494" s="261"/>
      <c r="F494" s="261"/>
      <c r="G494" s="261"/>
      <c r="H494" s="261"/>
      <c r="I494" s="261"/>
      <c r="J494" s="261"/>
      <c r="K494" s="261"/>
      <c r="L494" s="261"/>
      <c r="M494" s="261"/>
      <c r="N494" s="261"/>
      <c r="O494" s="261"/>
      <c r="P494" s="261"/>
      <c r="Q494" s="261"/>
      <c r="R494" s="261"/>
      <c r="S494" s="261"/>
      <c r="T494" s="261"/>
      <c r="U494" s="261"/>
      <c r="V494" s="261"/>
      <c r="W494" s="261"/>
      <c r="X494" s="261"/>
      <c r="Y494" s="261"/>
    </row>
    <row r="495" customFormat="false" ht="15.75" hidden="false" customHeight="true" outlineLevel="0" collapsed="false">
      <c r="A495" s="261"/>
      <c r="B495" s="261"/>
      <c r="C495" s="261"/>
      <c r="D495" s="261"/>
      <c r="E495" s="261"/>
      <c r="F495" s="261"/>
      <c r="G495" s="261"/>
      <c r="H495" s="261"/>
      <c r="I495" s="261"/>
      <c r="J495" s="261"/>
      <c r="K495" s="261"/>
      <c r="L495" s="261"/>
      <c r="M495" s="261"/>
      <c r="N495" s="261"/>
      <c r="O495" s="261"/>
      <c r="P495" s="261"/>
      <c r="Q495" s="261"/>
      <c r="R495" s="261"/>
      <c r="S495" s="261"/>
      <c r="T495" s="261"/>
      <c r="U495" s="261"/>
      <c r="V495" s="261"/>
      <c r="W495" s="261"/>
      <c r="X495" s="261"/>
      <c r="Y495" s="261"/>
    </row>
    <row r="496" customFormat="false" ht="15.75" hidden="false" customHeight="true" outlineLevel="0" collapsed="false">
      <c r="A496" s="261"/>
      <c r="B496" s="261"/>
      <c r="C496" s="261"/>
      <c r="D496" s="261"/>
      <c r="E496" s="261"/>
      <c r="F496" s="261"/>
      <c r="G496" s="261"/>
      <c r="H496" s="261"/>
      <c r="I496" s="261"/>
      <c r="J496" s="261"/>
      <c r="K496" s="261"/>
      <c r="L496" s="261"/>
      <c r="M496" s="261"/>
      <c r="N496" s="261"/>
      <c r="O496" s="261"/>
      <c r="P496" s="261"/>
      <c r="Q496" s="261"/>
      <c r="R496" s="261"/>
      <c r="S496" s="261"/>
      <c r="T496" s="261"/>
      <c r="U496" s="261"/>
      <c r="V496" s="261"/>
      <c r="W496" s="261"/>
      <c r="X496" s="261"/>
      <c r="Y496" s="261"/>
    </row>
    <row r="497" customFormat="false" ht="15.75" hidden="false" customHeight="true" outlineLevel="0" collapsed="false">
      <c r="A497" s="261"/>
      <c r="B497" s="261"/>
      <c r="C497" s="261"/>
      <c r="D497" s="261"/>
      <c r="E497" s="261"/>
      <c r="F497" s="261"/>
      <c r="G497" s="261"/>
      <c r="H497" s="261"/>
      <c r="I497" s="261"/>
      <c r="J497" s="261"/>
      <c r="K497" s="261"/>
      <c r="L497" s="261"/>
      <c r="M497" s="261"/>
      <c r="N497" s="261"/>
      <c r="O497" s="261"/>
      <c r="P497" s="261"/>
      <c r="Q497" s="261"/>
      <c r="R497" s="261"/>
      <c r="S497" s="261"/>
      <c r="T497" s="261"/>
      <c r="U497" s="261"/>
      <c r="V497" s="261"/>
      <c r="W497" s="261"/>
      <c r="X497" s="261"/>
      <c r="Y497" s="261"/>
    </row>
    <row r="498" customFormat="false" ht="15.75" hidden="false" customHeight="true" outlineLevel="0" collapsed="false">
      <c r="A498" s="261"/>
      <c r="B498" s="261"/>
      <c r="C498" s="261"/>
      <c r="D498" s="261"/>
      <c r="E498" s="261"/>
      <c r="F498" s="261"/>
      <c r="G498" s="261"/>
      <c r="H498" s="261"/>
      <c r="I498" s="261"/>
      <c r="J498" s="261"/>
      <c r="K498" s="261"/>
      <c r="L498" s="261"/>
      <c r="M498" s="261"/>
      <c r="N498" s="261"/>
      <c r="O498" s="261"/>
      <c r="P498" s="261"/>
      <c r="Q498" s="261"/>
      <c r="R498" s="261"/>
      <c r="S498" s="261"/>
      <c r="T498" s="261"/>
      <c r="U498" s="261"/>
      <c r="V498" s="261"/>
      <c r="W498" s="261"/>
      <c r="X498" s="261"/>
      <c r="Y498" s="261"/>
    </row>
    <row r="499" customFormat="false" ht="15.75" hidden="false" customHeight="true" outlineLevel="0" collapsed="false">
      <c r="A499" s="261"/>
      <c r="B499" s="261"/>
      <c r="C499" s="261"/>
      <c r="D499" s="261"/>
      <c r="E499" s="261"/>
      <c r="F499" s="261"/>
      <c r="G499" s="261"/>
      <c r="H499" s="261"/>
      <c r="I499" s="261"/>
      <c r="J499" s="261"/>
      <c r="K499" s="261"/>
      <c r="L499" s="261"/>
      <c r="M499" s="261"/>
      <c r="N499" s="261"/>
      <c r="O499" s="261"/>
      <c r="P499" s="261"/>
      <c r="Q499" s="261"/>
      <c r="R499" s="261"/>
      <c r="S499" s="261"/>
      <c r="T499" s="261"/>
      <c r="U499" s="261"/>
      <c r="V499" s="261"/>
      <c r="W499" s="261"/>
      <c r="X499" s="261"/>
      <c r="Y499" s="261"/>
    </row>
    <row r="500" customFormat="false" ht="15.75" hidden="false" customHeight="true" outlineLevel="0" collapsed="false">
      <c r="A500" s="261"/>
      <c r="B500" s="261"/>
      <c r="C500" s="261"/>
      <c r="D500" s="261"/>
      <c r="E500" s="261"/>
      <c r="F500" s="261"/>
      <c r="G500" s="261"/>
      <c r="H500" s="261"/>
      <c r="I500" s="261"/>
      <c r="J500" s="261"/>
      <c r="K500" s="261"/>
      <c r="L500" s="261"/>
      <c r="M500" s="261"/>
      <c r="N500" s="261"/>
      <c r="O500" s="261"/>
      <c r="P500" s="261"/>
      <c r="Q500" s="261"/>
      <c r="R500" s="261"/>
      <c r="S500" s="261"/>
      <c r="T500" s="261"/>
      <c r="U500" s="261"/>
      <c r="V500" s="261"/>
      <c r="W500" s="261"/>
      <c r="X500" s="261"/>
      <c r="Y500" s="261"/>
    </row>
    <row r="501" customFormat="false" ht="15.75" hidden="false" customHeight="true" outlineLevel="0" collapsed="false">
      <c r="A501" s="261"/>
      <c r="B501" s="261"/>
      <c r="C501" s="261"/>
      <c r="D501" s="261"/>
      <c r="E501" s="261"/>
      <c r="F501" s="261"/>
      <c r="G501" s="261"/>
      <c r="H501" s="261"/>
      <c r="I501" s="261"/>
      <c r="J501" s="261"/>
      <c r="K501" s="261"/>
      <c r="L501" s="261"/>
      <c r="M501" s="261"/>
      <c r="N501" s="261"/>
      <c r="O501" s="261"/>
      <c r="P501" s="261"/>
      <c r="Q501" s="261"/>
      <c r="R501" s="261"/>
      <c r="S501" s="261"/>
      <c r="T501" s="261"/>
      <c r="U501" s="261"/>
      <c r="V501" s="261"/>
      <c r="W501" s="261"/>
      <c r="X501" s="261"/>
      <c r="Y501" s="261"/>
    </row>
    <row r="502" customFormat="false" ht="15.75" hidden="false" customHeight="true" outlineLevel="0" collapsed="false">
      <c r="A502" s="261"/>
      <c r="B502" s="261"/>
      <c r="C502" s="261"/>
      <c r="D502" s="261"/>
      <c r="E502" s="261"/>
      <c r="F502" s="261"/>
      <c r="G502" s="261"/>
      <c r="H502" s="261"/>
      <c r="I502" s="261"/>
      <c r="J502" s="261"/>
      <c r="K502" s="261"/>
      <c r="L502" s="261"/>
      <c r="M502" s="261"/>
      <c r="N502" s="261"/>
      <c r="O502" s="261"/>
      <c r="P502" s="261"/>
      <c r="Q502" s="261"/>
      <c r="R502" s="261"/>
      <c r="S502" s="261"/>
      <c r="T502" s="261"/>
      <c r="U502" s="261"/>
      <c r="V502" s="261"/>
      <c r="W502" s="261"/>
      <c r="X502" s="261"/>
      <c r="Y502" s="261"/>
    </row>
    <row r="503" customFormat="false" ht="15.75" hidden="false" customHeight="true" outlineLevel="0" collapsed="false">
      <c r="A503" s="261"/>
      <c r="B503" s="261"/>
      <c r="C503" s="261"/>
      <c r="D503" s="261"/>
      <c r="E503" s="261"/>
      <c r="F503" s="261"/>
      <c r="G503" s="261"/>
      <c r="H503" s="261"/>
      <c r="I503" s="261"/>
      <c r="J503" s="261"/>
      <c r="K503" s="261"/>
      <c r="L503" s="261"/>
      <c r="M503" s="261"/>
      <c r="N503" s="261"/>
      <c r="O503" s="261"/>
      <c r="P503" s="261"/>
      <c r="Q503" s="261"/>
      <c r="R503" s="261"/>
      <c r="S503" s="261"/>
      <c r="T503" s="261"/>
      <c r="U503" s="261"/>
      <c r="V503" s="261"/>
      <c r="W503" s="261"/>
      <c r="X503" s="261"/>
      <c r="Y503" s="261"/>
    </row>
    <row r="504" customFormat="false" ht="15.75" hidden="false" customHeight="true" outlineLevel="0" collapsed="false">
      <c r="A504" s="261"/>
      <c r="B504" s="261"/>
      <c r="C504" s="261"/>
      <c r="D504" s="261"/>
      <c r="E504" s="261"/>
      <c r="F504" s="261"/>
      <c r="G504" s="261"/>
      <c r="H504" s="261"/>
      <c r="I504" s="261"/>
      <c r="J504" s="261"/>
      <c r="K504" s="261"/>
      <c r="L504" s="261"/>
      <c r="M504" s="261"/>
      <c r="N504" s="261"/>
      <c r="O504" s="261"/>
      <c r="P504" s="261"/>
      <c r="Q504" s="261"/>
      <c r="R504" s="261"/>
      <c r="S504" s="261"/>
      <c r="T504" s="261"/>
      <c r="U504" s="261"/>
      <c r="V504" s="261"/>
      <c r="W504" s="261"/>
      <c r="X504" s="261"/>
      <c r="Y504" s="261"/>
    </row>
    <row r="505" customFormat="false" ht="15.75" hidden="false" customHeight="true" outlineLevel="0" collapsed="false">
      <c r="A505" s="261"/>
      <c r="B505" s="261"/>
      <c r="C505" s="261"/>
      <c r="D505" s="261"/>
      <c r="E505" s="261"/>
      <c r="F505" s="261"/>
      <c r="G505" s="261"/>
      <c r="H505" s="261"/>
      <c r="I505" s="261"/>
      <c r="J505" s="261"/>
      <c r="K505" s="261"/>
      <c r="L505" s="261"/>
      <c r="M505" s="261"/>
      <c r="N505" s="261"/>
      <c r="O505" s="261"/>
      <c r="P505" s="261"/>
      <c r="Q505" s="261"/>
      <c r="R505" s="261"/>
      <c r="S505" s="261"/>
      <c r="T505" s="261"/>
      <c r="U505" s="261"/>
      <c r="V505" s="261"/>
      <c r="W505" s="261"/>
      <c r="X505" s="261"/>
      <c r="Y505" s="261"/>
    </row>
    <row r="506" customFormat="false" ht="15.75" hidden="false" customHeight="true" outlineLevel="0" collapsed="false">
      <c r="A506" s="261"/>
      <c r="B506" s="261"/>
      <c r="C506" s="261"/>
      <c r="D506" s="261"/>
      <c r="E506" s="261"/>
      <c r="F506" s="261"/>
      <c r="G506" s="261"/>
      <c r="H506" s="261"/>
      <c r="I506" s="261"/>
      <c r="J506" s="261"/>
      <c r="K506" s="261"/>
      <c r="L506" s="261"/>
      <c r="M506" s="261"/>
      <c r="N506" s="261"/>
      <c r="O506" s="261"/>
      <c r="P506" s="261"/>
      <c r="Q506" s="261"/>
      <c r="R506" s="261"/>
      <c r="S506" s="261"/>
      <c r="T506" s="261"/>
      <c r="U506" s="261"/>
      <c r="V506" s="261"/>
      <c r="W506" s="261"/>
      <c r="X506" s="261"/>
      <c r="Y506" s="261"/>
    </row>
    <row r="507" customFormat="false" ht="15.75" hidden="false" customHeight="true" outlineLevel="0" collapsed="false">
      <c r="A507" s="261"/>
      <c r="B507" s="261"/>
      <c r="C507" s="261"/>
      <c r="D507" s="261"/>
      <c r="E507" s="261"/>
      <c r="F507" s="261"/>
      <c r="G507" s="261"/>
      <c r="H507" s="261"/>
      <c r="I507" s="261"/>
      <c r="J507" s="261"/>
      <c r="K507" s="261"/>
      <c r="L507" s="261"/>
      <c r="M507" s="261"/>
      <c r="N507" s="261"/>
      <c r="O507" s="261"/>
      <c r="P507" s="261"/>
      <c r="Q507" s="261"/>
      <c r="R507" s="261"/>
      <c r="S507" s="261"/>
      <c r="T507" s="261"/>
      <c r="U507" s="261"/>
      <c r="V507" s="261"/>
      <c r="W507" s="261"/>
      <c r="X507" s="261"/>
      <c r="Y507" s="261"/>
    </row>
    <row r="508" customFormat="false" ht="15.75" hidden="false" customHeight="true" outlineLevel="0" collapsed="false">
      <c r="A508" s="261"/>
      <c r="B508" s="261"/>
      <c r="C508" s="261"/>
      <c r="D508" s="261"/>
      <c r="E508" s="261"/>
      <c r="F508" s="261"/>
      <c r="G508" s="261"/>
      <c r="H508" s="261"/>
      <c r="I508" s="261"/>
      <c r="J508" s="261"/>
      <c r="K508" s="261"/>
      <c r="L508" s="261"/>
      <c r="M508" s="261"/>
      <c r="N508" s="261"/>
      <c r="O508" s="261"/>
      <c r="P508" s="261"/>
      <c r="Q508" s="261"/>
      <c r="R508" s="261"/>
      <c r="S508" s="261"/>
      <c r="T508" s="261"/>
      <c r="U508" s="261"/>
      <c r="V508" s="261"/>
      <c r="W508" s="261"/>
      <c r="X508" s="261"/>
      <c r="Y508" s="261"/>
    </row>
    <row r="509" customFormat="false" ht="15.75" hidden="false" customHeight="true" outlineLevel="0" collapsed="false">
      <c r="A509" s="261"/>
      <c r="B509" s="261"/>
      <c r="C509" s="261"/>
      <c r="D509" s="261"/>
      <c r="E509" s="261"/>
      <c r="F509" s="261"/>
      <c r="G509" s="261"/>
      <c r="H509" s="261"/>
      <c r="I509" s="261"/>
      <c r="J509" s="261"/>
      <c r="K509" s="261"/>
      <c r="L509" s="261"/>
      <c r="M509" s="261"/>
      <c r="N509" s="261"/>
      <c r="O509" s="261"/>
      <c r="P509" s="261"/>
      <c r="Q509" s="261"/>
      <c r="R509" s="261"/>
      <c r="S509" s="261"/>
      <c r="T509" s="261"/>
      <c r="U509" s="261"/>
      <c r="V509" s="261"/>
      <c r="W509" s="261"/>
      <c r="X509" s="261"/>
      <c r="Y509" s="261"/>
    </row>
    <row r="510" customFormat="false" ht="15.75" hidden="false" customHeight="true" outlineLevel="0" collapsed="false">
      <c r="A510" s="261"/>
      <c r="B510" s="261"/>
      <c r="C510" s="261"/>
      <c r="D510" s="261"/>
      <c r="E510" s="261"/>
      <c r="F510" s="261"/>
      <c r="G510" s="261"/>
      <c r="H510" s="261"/>
      <c r="I510" s="261"/>
      <c r="J510" s="261"/>
      <c r="K510" s="261"/>
      <c r="L510" s="261"/>
      <c r="M510" s="261"/>
      <c r="N510" s="261"/>
      <c r="O510" s="261"/>
      <c r="P510" s="261"/>
      <c r="Q510" s="261"/>
      <c r="R510" s="261"/>
      <c r="S510" s="261"/>
      <c r="T510" s="261"/>
      <c r="U510" s="261"/>
      <c r="V510" s="261"/>
      <c r="W510" s="261"/>
      <c r="X510" s="261"/>
      <c r="Y510" s="261"/>
    </row>
    <row r="511" customFormat="false" ht="15.75" hidden="false" customHeight="true" outlineLevel="0" collapsed="false">
      <c r="A511" s="261"/>
      <c r="B511" s="261"/>
      <c r="C511" s="261"/>
      <c r="D511" s="261"/>
      <c r="E511" s="261"/>
      <c r="F511" s="261"/>
      <c r="G511" s="261"/>
      <c r="H511" s="261"/>
      <c r="I511" s="261"/>
      <c r="J511" s="261"/>
      <c r="K511" s="261"/>
      <c r="L511" s="261"/>
      <c r="M511" s="261"/>
      <c r="N511" s="261"/>
      <c r="O511" s="261"/>
      <c r="P511" s="261"/>
      <c r="Q511" s="261"/>
      <c r="R511" s="261"/>
      <c r="S511" s="261"/>
      <c r="T511" s="261"/>
      <c r="U511" s="261"/>
      <c r="V511" s="261"/>
      <c r="W511" s="261"/>
      <c r="X511" s="261"/>
      <c r="Y511" s="261"/>
    </row>
    <row r="512" customFormat="false" ht="15.75" hidden="false" customHeight="true" outlineLevel="0" collapsed="false">
      <c r="A512" s="261"/>
      <c r="B512" s="261"/>
      <c r="C512" s="261"/>
      <c r="D512" s="261"/>
      <c r="E512" s="261"/>
      <c r="F512" s="261"/>
      <c r="G512" s="261"/>
      <c r="H512" s="261"/>
      <c r="I512" s="261"/>
      <c r="J512" s="261"/>
      <c r="K512" s="261"/>
      <c r="L512" s="261"/>
      <c r="M512" s="261"/>
      <c r="N512" s="261"/>
      <c r="O512" s="261"/>
      <c r="P512" s="261"/>
      <c r="Q512" s="261"/>
      <c r="R512" s="261"/>
      <c r="S512" s="261"/>
      <c r="T512" s="261"/>
      <c r="U512" s="261"/>
      <c r="V512" s="261"/>
      <c r="W512" s="261"/>
      <c r="X512" s="261"/>
      <c r="Y512" s="261"/>
    </row>
    <row r="513" customFormat="false" ht="15.75" hidden="false" customHeight="true" outlineLevel="0" collapsed="false">
      <c r="A513" s="261"/>
      <c r="B513" s="261"/>
      <c r="C513" s="261"/>
      <c r="D513" s="261"/>
      <c r="E513" s="261"/>
      <c r="F513" s="261"/>
      <c r="G513" s="261"/>
      <c r="H513" s="261"/>
      <c r="I513" s="261"/>
      <c r="J513" s="261"/>
      <c r="K513" s="261"/>
      <c r="L513" s="261"/>
      <c r="M513" s="261"/>
      <c r="N513" s="261"/>
      <c r="O513" s="261"/>
      <c r="P513" s="261"/>
      <c r="Q513" s="261"/>
      <c r="R513" s="261"/>
      <c r="S513" s="261"/>
      <c r="T513" s="261"/>
      <c r="U513" s="261"/>
      <c r="V513" s="261"/>
      <c r="W513" s="261"/>
      <c r="X513" s="261"/>
      <c r="Y513" s="261"/>
    </row>
    <row r="514" customFormat="false" ht="15.75" hidden="false" customHeight="true" outlineLevel="0" collapsed="false">
      <c r="A514" s="261"/>
      <c r="B514" s="261"/>
      <c r="C514" s="261"/>
      <c r="D514" s="261"/>
      <c r="E514" s="261"/>
      <c r="F514" s="261"/>
      <c r="G514" s="261"/>
      <c r="H514" s="261"/>
      <c r="I514" s="261"/>
      <c r="J514" s="261"/>
      <c r="K514" s="261"/>
      <c r="L514" s="261"/>
      <c r="M514" s="261"/>
      <c r="N514" s="261"/>
      <c r="O514" s="261"/>
      <c r="P514" s="261"/>
      <c r="Q514" s="261"/>
      <c r="R514" s="261"/>
      <c r="S514" s="261"/>
      <c r="T514" s="261"/>
      <c r="U514" s="261"/>
      <c r="V514" s="261"/>
      <c r="W514" s="261"/>
      <c r="X514" s="261"/>
      <c r="Y514" s="261"/>
    </row>
    <row r="515" customFormat="false" ht="15.75" hidden="false" customHeight="true" outlineLevel="0" collapsed="false">
      <c r="A515" s="261"/>
      <c r="B515" s="261"/>
      <c r="C515" s="261"/>
      <c r="D515" s="261"/>
      <c r="E515" s="261"/>
      <c r="F515" s="261"/>
      <c r="G515" s="261"/>
      <c r="H515" s="261"/>
      <c r="I515" s="261"/>
      <c r="J515" s="261"/>
      <c r="K515" s="261"/>
      <c r="L515" s="261"/>
      <c r="M515" s="261"/>
      <c r="N515" s="261"/>
      <c r="O515" s="261"/>
      <c r="P515" s="261"/>
      <c r="Q515" s="261"/>
      <c r="R515" s="261"/>
      <c r="S515" s="261"/>
      <c r="T515" s="261"/>
      <c r="U515" s="261"/>
      <c r="V515" s="261"/>
      <c r="W515" s="261"/>
      <c r="X515" s="261"/>
      <c r="Y515" s="261"/>
    </row>
    <row r="516" customFormat="false" ht="15.75" hidden="false" customHeight="true" outlineLevel="0" collapsed="false">
      <c r="A516" s="261"/>
      <c r="B516" s="261"/>
      <c r="C516" s="261"/>
      <c r="D516" s="261"/>
      <c r="E516" s="261"/>
      <c r="F516" s="261"/>
      <c r="G516" s="261"/>
      <c r="H516" s="261"/>
      <c r="I516" s="261"/>
      <c r="J516" s="261"/>
      <c r="K516" s="261"/>
      <c r="L516" s="261"/>
      <c r="M516" s="261"/>
      <c r="N516" s="261"/>
      <c r="O516" s="261"/>
      <c r="P516" s="261"/>
      <c r="Q516" s="261"/>
      <c r="R516" s="261"/>
      <c r="S516" s="261"/>
      <c r="T516" s="261"/>
      <c r="U516" s="261"/>
      <c r="V516" s="261"/>
      <c r="W516" s="261"/>
      <c r="X516" s="261"/>
      <c r="Y516" s="261"/>
    </row>
    <row r="517" customFormat="false" ht="15.75" hidden="false" customHeight="true" outlineLevel="0" collapsed="false">
      <c r="A517" s="261"/>
      <c r="B517" s="261"/>
      <c r="C517" s="261"/>
      <c r="D517" s="261"/>
      <c r="E517" s="261"/>
      <c r="F517" s="261"/>
      <c r="G517" s="261"/>
      <c r="H517" s="261"/>
      <c r="I517" s="261"/>
      <c r="J517" s="261"/>
      <c r="K517" s="261"/>
      <c r="L517" s="261"/>
      <c r="M517" s="261"/>
      <c r="N517" s="261"/>
      <c r="O517" s="261"/>
      <c r="P517" s="261"/>
      <c r="Q517" s="261"/>
      <c r="R517" s="261"/>
      <c r="S517" s="261"/>
      <c r="T517" s="261"/>
      <c r="U517" s="261"/>
      <c r="V517" s="261"/>
      <c r="W517" s="261"/>
      <c r="X517" s="261"/>
      <c r="Y517" s="261"/>
    </row>
    <row r="518" customFormat="false" ht="15.75" hidden="false" customHeight="true" outlineLevel="0" collapsed="false">
      <c r="A518" s="261"/>
      <c r="B518" s="261"/>
      <c r="C518" s="261"/>
      <c r="D518" s="261"/>
      <c r="E518" s="261"/>
      <c r="F518" s="261"/>
      <c r="G518" s="261"/>
      <c r="H518" s="261"/>
      <c r="I518" s="261"/>
      <c r="J518" s="261"/>
      <c r="K518" s="261"/>
      <c r="L518" s="261"/>
      <c r="M518" s="261"/>
      <c r="N518" s="261"/>
      <c r="O518" s="261"/>
      <c r="P518" s="261"/>
      <c r="Q518" s="261"/>
      <c r="R518" s="261"/>
      <c r="S518" s="261"/>
      <c r="T518" s="261"/>
      <c r="U518" s="261"/>
      <c r="V518" s="261"/>
      <c r="W518" s="261"/>
      <c r="X518" s="261"/>
      <c r="Y518" s="261"/>
    </row>
    <row r="519" customFormat="false" ht="15.75" hidden="false" customHeight="true" outlineLevel="0" collapsed="false">
      <c r="A519" s="261"/>
      <c r="B519" s="261"/>
      <c r="C519" s="261"/>
      <c r="D519" s="261"/>
      <c r="E519" s="261"/>
      <c r="F519" s="261"/>
      <c r="G519" s="261"/>
      <c r="H519" s="261"/>
      <c r="I519" s="261"/>
      <c r="J519" s="261"/>
      <c r="K519" s="261"/>
      <c r="L519" s="261"/>
      <c r="M519" s="261"/>
      <c r="N519" s="261"/>
      <c r="O519" s="261"/>
      <c r="P519" s="261"/>
      <c r="Q519" s="261"/>
      <c r="R519" s="261"/>
      <c r="S519" s="261"/>
      <c r="T519" s="261"/>
      <c r="U519" s="261"/>
      <c r="V519" s="261"/>
      <c r="W519" s="261"/>
      <c r="X519" s="261"/>
      <c r="Y519" s="261"/>
    </row>
    <row r="520" customFormat="false" ht="15.75" hidden="false" customHeight="true" outlineLevel="0" collapsed="false">
      <c r="A520" s="261"/>
      <c r="B520" s="261"/>
      <c r="C520" s="261"/>
      <c r="D520" s="261"/>
      <c r="E520" s="261"/>
      <c r="F520" s="261"/>
      <c r="G520" s="261"/>
      <c r="H520" s="261"/>
      <c r="I520" s="261"/>
      <c r="J520" s="261"/>
      <c r="K520" s="261"/>
      <c r="L520" s="261"/>
      <c r="M520" s="261"/>
      <c r="N520" s="261"/>
      <c r="O520" s="261"/>
      <c r="P520" s="261"/>
      <c r="Q520" s="261"/>
      <c r="R520" s="261"/>
      <c r="S520" s="261"/>
      <c r="T520" s="261"/>
      <c r="U520" s="261"/>
      <c r="V520" s="261"/>
      <c r="W520" s="261"/>
      <c r="X520" s="261"/>
      <c r="Y520" s="261"/>
    </row>
    <row r="521" customFormat="false" ht="15.75" hidden="false" customHeight="true" outlineLevel="0" collapsed="false">
      <c r="A521" s="261"/>
      <c r="B521" s="261"/>
      <c r="C521" s="261"/>
      <c r="D521" s="261"/>
      <c r="E521" s="261"/>
      <c r="F521" s="261"/>
      <c r="G521" s="261"/>
      <c r="H521" s="261"/>
      <c r="I521" s="261"/>
      <c r="J521" s="261"/>
      <c r="K521" s="261"/>
      <c r="L521" s="261"/>
      <c r="M521" s="261"/>
      <c r="N521" s="261"/>
      <c r="O521" s="261"/>
      <c r="P521" s="261"/>
      <c r="Q521" s="261"/>
      <c r="R521" s="261"/>
      <c r="S521" s="261"/>
      <c r="T521" s="261"/>
      <c r="U521" s="261"/>
      <c r="V521" s="261"/>
      <c r="W521" s="261"/>
      <c r="X521" s="261"/>
      <c r="Y521" s="261"/>
    </row>
    <row r="522" customFormat="false" ht="15.75" hidden="false" customHeight="true" outlineLevel="0" collapsed="false">
      <c r="A522" s="261"/>
      <c r="B522" s="261"/>
      <c r="C522" s="261"/>
      <c r="D522" s="261"/>
      <c r="E522" s="261"/>
      <c r="F522" s="261"/>
      <c r="G522" s="261"/>
      <c r="H522" s="261"/>
      <c r="I522" s="261"/>
      <c r="J522" s="261"/>
      <c r="K522" s="261"/>
      <c r="L522" s="261"/>
      <c r="M522" s="261"/>
      <c r="N522" s="261"/>
      <c r="O522" s="261"/>
      <c r="P522" s="261"/>
      <c r="Q522" s="261"/>
      <c r="R522" s="261"/>
      <c r="S522" s="261"/>
      <c r="T522" s="261"/>
      <c r="U522" s="261"/>
      <c r="V522" s="261"/>
      <c r="W522" s="261"/>
      <c r="X522" s="261"/>
      <c r="Y522" s="261"/>
    </row>
    <row r="523" customFormat="false" ht="15.75" hidden="false" customHeight="true" outlineLevel="0" collapsed="false">
      <c r="A523" s="261"/>
      <c r="B523" s="261"/>
      <c r="C523" s="261"/>
      <c r="D523" s="261"/>
      <c r="E523" s="261"/>
      <c r="F523" s="261"/>
      <c r="G523" s="261"/>
      <c r="H523" s="261"/>
      <c r="I523" s="261"/>
      <c r="J523" s="261"/>
      <c r="K523" s="261"/>
      <c r="L523" s="261"/>
      <c r="M523" s="261"/>
      <c r="N523" s="261"/>
      <c r="O523" s="261"/>
      <c r="P523" s="261"/>
      <c r="Q523" s="261"/>
      <c r="R523" s="261"/>
      <c r="S523" s="261"/>
      <c r="T523" s="261"/>
      <c r="U523" s="261"/>
      <c r="V523" s="261"/>
      <c r="W523" s="261"/>
      <c r="X523" s="261"/>
      <c r="Y523" s="261"/>
    </row>
    <row r="524" customFormat="false" ht="15.75" hidden="false" customHeight="true" outlineLevel="0" collapsed="false">
      <c r="A524" s="261"/>
      <c r="B524" s="261"/>
      <c r="C524" s="261"/>
      <c r="D524" s="261"/>
      <c r="E524" s="261"/>
      <c r="F524" s="261"/>
      <c r="G524" s="261"/>
      <c r="H524" s="261"/>
      <c r="I524" s="261"/>
      <c r="J524" s="261"/>
      <c r="K524" s="261"/>
      <c r="L524" s="261"/>
      <c r="M524" s="261"/>
      <c r="N524" s="261"/>
      <c r="O524" s="261"/>
      <c r="P524" s="261"/>
      <c r="Q524" s="261"/>
      <c r="R524" s="261"/>
      <c r="S524" s="261"/>
      <c r="T524" s="261"/>
      <c r="U524" s="261"/>
      <c r="V524" s="261"/>
      <c r="W524" s="261"/>
      <c r="X524" s="261"/>
      <c r="Y524" s="261"/>
    </row>
    <row r="525" customFormat="false" ht="15.75" hidden="false" customHeight="true" outlineLevel="0" collapsed="false">
      <c r="A525" s="261"/>
      <c r="B525" s="261"/>
      <c r="C525" s="261"/>
      <c r="D525" s="261"/>
      <c r="E525" s="261"/>
      <c r="F525" s="261"/>
      <c r="G525" s="261"/>
      <c r="H525" s="261"/>
      <c r="I525" s="261"/>
      <c r="J525" s="261"/>
      <c r="K525" s="261"/>
      <c r="L525" s="261"/>
      <c r="M525" s="261"/>
      <c r="N525" s="261"/>
      <c r="O525" s="261"/>
      <c r="P525" s="261"/>
      <c r="Q525" s="261"/>
      <c r="R525" s="261"/>
      <c r="S525" s="261"/>
      <c r="T525" s="261"/>
      <c r="U525" s="261"/>
      <c r="V525" s="261"/>
      <c r="W525" s="261"/>
      <c r="X525" s="261"/>
      <c r="Y525" s="261"/>
    </row>
    <row r="526" customFormat="false" ht="15.75" hidden="false" customHeight="true" outlineLevel="0" collapsed="false">
      <c r="A526" s="261"/>
      <c r="B526" s="261"/>
      <c r="C526" s="261"/>
      <c r="D526" s="261"/>
      <c r="E526" s="261"/>
      <c r="F526" s="261"/>
      <c r="G526" s="261"/>
      <c r="H526" s="261"/>
      <c r="I526" s="261"/>
      <c r="J526" s="261"/>
      <c r="K526" s="261"/>
      <c r="L526" s="261"/>
      <c r="M526" s="261"/>
      <c r="N526" s="261"/>
      <c r="O526" s="261"/>
      <c r="P526" s="261"/>
      <c r="Q526" s="261"/>
      <c r="R526" s="261"/>
      <c r="S526" s="261"/>
      <c r="T526" s="261"/>
      <c r="U526" s="261"/>
      <c r="V526" s="261"/>
      <c r="W526" s="261"/>
      <c r="X526" s="261"/>
      <c r="Y526" s="261"/>
    </row>
    <row r="527" customFormat="false" ht="15.75" hidden="false" customHeight="true" outlineLevel="0" collapsed="false">
      <c r="A527" s="261"/>
      <c r="B527" s="261"/>
      <c r="C527" s="261"/>
      <c r="D527" s="261"/>
      <c r="E527" s="261"/>
      <c r="F527" s="261"/>
      <c r="G527" s="261"/>
      <c r="H527" s="261"/>
      <c r="I527" s="261"/>
      <c r="J527" s="261"/>
      <c r="K527" s="261"/>
      <c r="L527" s="261"/>
      <c r="M527" s="261"/>
      <c r="N527" s="261"/>
      <c r="O527" s="261"/>
      <c r="P527" s="261"/>
      <c r="Q527" s="261"/>
      <c r="R527" s="261"/>
      <c r="S527" s="261"/>
      <c r="T527" s="261"/>
      <c r="U527" s="261"/>
      <c r="V527" s="261"/>
      <c r="W527" s="261"/>
      <c r="X527" s="261"/>
      <c r="Y527" s="261"/>
    </row>
    <row r="528" customFormat="false" ht="15.75" hidden="false" customHeight="true" outlineLevel="0" collapsed="false">
      <c r="A528" s="261"/>
      <c r="B528" s="261"/>
      <c r="C528" s="261"/>
      <c r="D528" s="261"/>
      <c r="E528" s="261"/>
      <c r="F528" s="261"/>
      <c r="G528" s="261"/>
      <c r="H528" s="261"/>
      <c r="I528" s="261"/>
      <c r="J528" s="261"/>
      <c r="K528" s="261"/>
      <c r="L528" s="261"/>
      <c r="M528" s="261"/>
      <c r="N528" s="261"/>
      <c r="O528" s="261"/>
      <c r="P528" s="261"/>
      <c r="Q528" s="261"/>
      <c r="R528" s="261"/>
      <c r="S528" s="261"/>
      <c r="T528" s="261"/>
      <c r="U528" s="261"/>
      <c r="V528" s="261"/>
      <c r="W528" s="261"/>
      <c r="X528" s="261"/>
      <c r="Y528" s="261"/>
    </row>
    <row r="529" customFormat="false" ht="15.75" hidden="false" customHeight="true" outlineLevel="0" collapsed="false">
      <c r="A529" s="261"/>
      <c r="B529" s="261"/>
      <c r="C529" s="261"/>
      <c r="D529" s="261"/>
      <c r="E529" s="261"/>
      <c r="F529" s="261"/>
      <c r="G529" s="261"/>
      <c r="H529" s="261"/>
      <c r="I529" s="261"/>
      <c r="J529" s="261"/>
      <c r="K529" s="261"/>
      <c r="L529" s="261"/>
      <c r="M529" s="261"/>
      <c r="N529" s="261"/>
      <c r="O529" s="261"/>
      <c r="P529" s="261"/>
      <c r="Q529" s="261"/>
      <c r="R529" s="261"/>
      <c r="S529" s="261"/>
      <c r="T529" s="261"/>
      <c r="U529" s="261"/>
      <c r="V529" s="261"/>
      <c r="W529" s="261"/>
      <c r="X529" s="261"/>
      <c r="Y529" s="261"/>
    </row>
    <row r="530" customFormat="false" ht="15.75" hidden="false" customHeight="true" outlineLevel="0" collapsed="false">
      <c r="A530" s="261"/>
      <c r="B530" s="261"/>
      <c r="C530" s="261"/>
      <c r="D530" s="261"/>
      <c r="E530" s="261"/>
      <c r="F530" s="261"/>
      <c r="G530" s="261"/>
      <c r="H530" s="261"/>
      <c r="I530" s="261"/>
      <c r="J530" s="261"/>
      <c r="K530" s="261"/>
      <c r="L530" s="261"/>
      <c r="M530" s="261"/>
      <c r="N530" s="261"/>
      <c r="O530" s="261"/>
      <c r="P530" s="261"/>
      <c r="Q530" s="261"/>
      <c r="R530" s="261"/>
      <c r="S530" s="261"/>
      <c r="T530" s="261"/>
      <c r="U530" s="261"/>
      <c r="V530" s="261"/>
      <c r="W530" s="261"/>
      <c r="X530" s="261"/>
      <c r="Y530" s="261"/>
    </row>
    <row r="531" customFormat="false" ht="15.75" hidden="false" customHeight="true" outlineLevel="0" collapsed="false">
      <c r="A531" s="261"/>
      <c r="B531" s="261"/>
      <c r="C531" s="261"/>
      <c r="D531" s="261"/>
      <c r="E531" s="261"/>
      <c r="F531" s="261"/>
      <c r="G531" s="261"/>
      <c r="H531" s="261"/>
      <c r="I531" s="261"/>
      <c r="J531" s="261"/>
      <c r="K531" s="261"/>
      <c r="L531" s="261"/>
      <c r="M531" s="261"/>
      <c r="N531" s="261"/>
      <c r="O531" s="261"/>
      <c r="P531" s="261"/>
      <c r="Q531" s="261"/>
      <c r="R531" s="261"/>
      <c r="S531" s="261"/>
      <c r="T531" s="261"/>
      <c r="U531" s="261"/>
      <c r="V531" s="261"/>
      <c r="W531" s="261"/>
      <c r="X531" s="261"/>
      <c r="Y531" s="261"/>
    </row>
    <row r="532" customFormat="false" ht="15.75" hidden="false" customHeight="true" outlineLevel="0" collapsed="false">
      <c r="A532" s="261"/>
      <c r="B532" s="261"/>
      <c r="C532" s="261"/>
      <c r="D532" s="261"/>
      <c r="E532" s="261"/>
      <c r="F532" s="261"/>
      <c r="G532" s="261"/>
      <c r="H532" s="261"/>
      <c r="I532" s="261"/>
      <c r="J532" s="261"/>
      <c r="K532" s="261"/>
      <c r="L532" s="261"/>
      <c r="M532" s="261"/>
      <c r="N532" s="261"/>
      <c r="O532" s="261"/>
      <c r="P532" s="261"/>
      <c r="Q532" s="261"/>
      <c r="R532" s="261"/>
      <c r="S532" s="261"/>
      <c r="T532" s="261"/>
      <c r="U532" s="261"/>
      <c r="V532" s="261"/>
      <c r="W532" s="261"/>
      <c r="X532" s="261"/>
      <c r="Y532" s="261"/>
    </row>
    <row r="533" customFormat="false" ht="15.75" hidden="false" customHeight="true" outlineLevel="0" collapsed="false">
      <c r="A533" s="261"/>
      <c r="B533" s="261"/>
      <c r="C533" s="261"/>
      <c r="D533" s="261"/>
      <c r="E533" s="261"/>
      <c r="F533" s="261"/>
      <c r="G533" s="261"/>
      <c r="H533" s="261"/>
      <c r="I533" s="261"/>
      <c r="J533" s="261"/>
      <c r="K533" s="261"/>
      <c r="L533" s="261"/>
      <c r="M533" s="261"/>
      <c r="N533" s="261"/>
      <c r="O533" s="261"/>
      <c r="P533" s="261"/>
      <c r="Q533" s="261"/>
      <c r="R533" s="261"/>
      <c r="S533" s="261"/>
      <c r="T533" s="261"/>
      <c r="U533" s="261"/>
      <c r="V533" s="261"/>
      <c r="W533" s="261"/>
      <c r="X533" s="261"/>
      <c r="Y533" s="261"/>
    </row>
    <row r="534" customFormat="false" ht="15.75" hidden="false" customHeight="true" outlineLevel="0" collapsed="false">
      <c r="A534" s="261"/>
      <c r="B534" s="261"/>
      <c r="C534" s="261"/>
      <c r="D534" s="261"/>
      <c r="E534" s="261"/>
      <c r="F534" s="261"/>
      <c r="G534" s="261"/>
      <c r="H534" s="261"/>
      <c r="I534" s="261"/>
      <c r="J534" s="261"/>
      <c r="K534" s="261"/>
      <c r="L534" s="261"/>
      <c r="M534" s="261"/>
      <c r="N534" s="261"/>
      <c r="O534" s="261"/>
      <c r="P534" s="261"/>
      <c r="Q534" s="261"/>
      <c r="R534" s="261"/>
      <c r="S534" s="261"/>
      <c r="T534" s="261"/>
      <c r="U534" s="261"/>
      <c r="V534" s="261"/>
      <c r="W534" s="261"/>
      <c r="X534" s="261"/>
      <c r="Y534" s="261"/>
    </row>
    <row r="535" customFormat="false" ht="15.75" hidden="false" customHeight="true" outlineLevel="0" collapsed="false">
      <c r="A535" s="261"/>
      <c r="B535" s="261"/>
      <c r="C535" s="261"/>
      <c r="D535" s="261"/>
      <c r="E535" s="261"/>
      <c r="F535" s="261"/>
      <c r="G535" s="261"/>
      <c r="H535" s="261"/>
      <c r="I535" s="261"/>
      <c r="J535" s="261"/>
      <c r="K535" s="261"/>
      <c r="L535" s="261"/>
      <c r="M535" s="261"/>
      <c r="N535" s="261"/>
      <c r="O535" s="261"/>
      <c r="P535" s="261"/>
      <c r="Q535" s="261"/>
      <c r="R535" s="261"/>
      <c r="S535" s="261"/>
      <c r="T535" s="261"/>
      <c r="U535" s="261"/>
      <c r="V535" s="261"/>
      <c r="W535" s="261"/>
      <c r="X535" s="261"/>
      <c r="Y535" s="261"/>
    </row>
    <row r="536" customFormat="false" ht="15.75" hidden="false" customHeight="true" outlineLevel="0" collapsed="false">
      <c r="A536" s="261"/>
      <c r="B536" s="261"/>
      <c r="C536" s="261"/>
      <c r="D536" s="261"/>
      <c r="E536" s="261"/>
      <c r="F536" s="261"/>
      <c r="G536" s="261"/>
      <c r="H536" s="261"/>
      <c r="I536" s="261"/>
      <c r="J536" s="261"/>
      <c r="K536" s="261"/>
      <c r="L536" s="261"/>
      <c r="M536" s="261"/>
      <c r="N536" s="261"/>
      <c r="O536" s="261"/>
      <c r="P536" s="261"/>
      <c r="Q536" s="261"/>
      <c r="R536" s="261"/>
      <c r="S536" s="261"/>
      <c r="T536" s="261"/>
      <c r="U536" s="261"/>
      <c r="V536" s="261"/>
      <c r="W536" s="261"/>
      <c r="X536" s="261"/>
      <c r="Y536" s="261"/>
    </row>
    <row r="537" customFormat="false" ht="15.75" hidden="false" customHeight="true" outlineLevel="0" collapsed="false">
      <c r="A537" s="261"/>
      <c r="B537" s="261"/>
      <c r="C537" s="261"/>
      <c r="D537" s="261"/>
      <c r="E537" s="261"/>
      <c r="F537" s="261"/>
      <c r="G537" s="261"/>
      <c r="H537" s="261"/>
      <c r="I537" s="261"/>
      <c r="J537" s="261"/>
      <c r="K537" s="261"/>
      <c r="L537" s="261"/>
      <c r="M537" s="261"/>
      <c r="N537" s="261"/>
      <c r="O537" s="261"/>
      <c r="P537" s="261"/>
      <c r="Q537" s="261"/>
      <c r="R537" s="261"/>
      <c r="S537" s="261"/>
      <c r="T537" s="261"/>
      <c r="U537" s="261"/>
      <c r="V537" s="261"/>
      <c r="W537" s="261"/>
      <c r="X537" s="261"/>
      <c r="Y537" s="261"/>
    </row>
    <row r="538" customFormat="false" ht="15.75" hidden="false" customHeight="true" outlineLevel="0" collapsed="false">
      <c r="A538" s="261"/>
      <c r="B538" s="261"/>
      <c r="C538" s="261"/>
      <c r="D538" s="261"/>
      <c r="E538" s="261"/>
      <c r="F538" s="261"/>
      <c r="G538" s="261"/>
      <c r="H538" s="261"/>
      <c r="I538" s="261"/>
      <c r="J538" s="261"/>
      <c r="K538" s="261"/>
      <c r="L538" s="261"/>
      <c r="M538" s="261"/>
      <c r="N538" s="261"/>
      <c r="O538" s="261"/>
      <c r="P538" s="261"/>
      <c r="Q538" s="261"/>
      <c r="R538" s="261"/>
      <c r="S538" s="261"/>
      <c r="T538" s="261"/>
      <c r="U538" s="261"/>
      <c r="V538" s="261"/>
      <c r="W538" s="261"/>
      <c r="X538" s="261"/>
      <c r="Y538" s="261"/>
    </row>
    <row r="539" customFormat="false" ht="15.75" hidden="false" customHeight="true" outlineLevel="0" collapsed="false">
      <c r="A539" s="261"/>
      <c r="B539" s="261"/>
      <c r="C539" s="261"/>
      <c r="D539" s="261"/>
      <c r="E539" s="261"/>
      <c r="F539" s="261"/>
      <c r="G539" s="261"/>
      <c r="H539" s="261"/>
      <c r="I539" s="261"/>
      <c r="J539" s="261"/>
      <c r="K539" s="261"/>
      <c r="L539" s="261"/>
      <c r="M539" s="261"/>
      <c r="N539" s="261"/>
      <c r="O539" s="261"/>
      <c r="P539" s="261"/>
      <c r="Q539" s="261"/>
      <c r="R539" s="261"/>
      <c r="S539" s="261"/>
      <c r="T539" s="261"/>
      <c r="U539" s="261"/>
      <c r="V539" s="261"/>
      <c r="W539" s="261"/>
      <c r="X539" s="261"/>
      <c r="Y539" s="261"/>
    </row>
    <row r="540" customFormat="false" ht="15.75" hidden="false" customHeight="true" outlineLevel="0" collapsed="false">
      <c r="A540" s="261"/>
      <c r="B540" s="261"/>
      <c r="C540" s="261"/>
      <c r="D540" s="261"/>
      <c r="E540" s="261"/>
      <c r="F540" s="261"/>
      <c r="G540" s="261"/>
      <c r="H540" s="261"/>
      <c r="I540" s="261"/>
      <c r="J540" s="261"/>
      <c r="K540" s="261"/>
      <c r="L540" s="261"/>
      <c r="M540" s="261"/>
      <c r="N540" s="261"/>
      <c r="O540" s="261"/>
      <c r="P540" s="261"/>
      <c r="Q540" s="261"/>
      <c r="R540" s="261"/>
      <c r="S540" s="261"/>
      <c r="T540" s="261"/>
      <c r="U540" s="261"/>
      <c r="V540" s="261"/>
      <c r="W540" s="261"/>
      <c r="X540" s="261"/>
      <c r="Y540" s="261"/>
    </row>
    <row r="541" customFormat="false" ht="15.75" hidden="false" customHeight="true" outlineLevel="0" collapsed="false">
      <c r="A541" s="261"/>
      <c r="B541" s="261"/>
      <c r="C541" s="261"/>
      <c r="D541" s="261"/>
      <c r="E541" s="261"/>
      <c r="F541" s="261"/>
      <c r="G541" s="261"/>
      <c r="H541" s="261"/>
      <c r="I541" s="261"/>
      <c r="J541" s="261"/>
      <c r="K541" s="261"/>
      <c r="L541" s="261"/>
      <c r="M541" s="261"/>
      <c r="N541" s="261"/>
      <c r="O541" s="261"/>
      <c r="P541" s="261"/>
      <c r="Q541" s="261"/>
      <c r="R541" s="261"/>
      <c r="S541" s="261"/>
      <c r="T541" s="261"/>
      <c r="U541" s="261"/>
      <c r="V541" s="261"/>
      <c r="W541" s="261"/>
      <c r="X541" s="261"/>
      <c r="Y541" s="261"/>
    </row>
    <row r="542" customFormat="false" ht="15.75" hidden="false" customHeight="true" outlineLevel="0" collapsed="false">
      <c r="A542" s="261"/>
      <c r="B542" s="261"/>
      <c r="C542" s="261"/>
      <c r="D542" s="261"/>
      <c r="E542" s="261"/>
      <c r="F542" s="261"/>
      <c r="G542" s="261"/>
      <c r="H542" s="261"/>
      <c r="I542" s="261"/>
      <c r="J542" s="261"/>
      <c r="K542" s="261"/>
      <c r="L542" s="261"/>
      <c r="M542" s="261"/>
      <c r="N542" s="261"/>
      <c r="O542" s="261"/>
      <c r="P542" s="261"/>
      <c r="Q542" s="261"/>
      <c r="R542" s="261"/>
      <c r="S542" s="261"/>
      <c r="T542" s="261"/>
      <c r="U542" s="261"/>
      <c r="V542" s="261"/>
      <c r="W542" s="261"/>
      <c r="X542" s="261"/>
      <c r="Y542" s="261"/>
    </row>
    <row r="543" customFormat="false" ht="15.75" hidden="false" customHeight="true" outlineLevel="0" collapsed="false">
      <c r="A543" s="261"/>
      <c r="B543" s="261"/>
      <c r="C543" s="261"/>
      <c r="D543" s="261"/>
      <c r="E543" s="261"/>
      <c r="F543" s="261"/>
      <c r="G543" s="261"/>
      <c r="H543" s="261"/>
      <c r="I543" s="261"/>
      <c r="J543" s="261"/>
      <c r="K543" s="261"/>
      <c r="L543" s="261"/>
      <c r="M543" s="261"/>
      <c r="N543" s="261"/>
      <c r="O543" s="261"/>
      <c r="P543" s="261"/>
      <c r="Q543" s="261"/>
      <c r="R543" s="261"/>
      <c r="S543" s="261"/>
      <c r="T543" s="261"/>
      <c r="U543" s="261"/>
      <c r="V543" s="261"/>
      <c r="W543" s="261"/>
      <c r="X543" s="261"/>
      <c r="Y543" s="261"/>
    </row>
    <row r="544" customFormat="false" ht="15.75" hidden="false" customHeight="true" outlineLevel="0" collapsed="false">
      <c r="A544" s="261"/>
      <c r="B544" s="261"/>
      <c r="C544" s="261"/>
      <c r="D544" s="261"/>
      <c r="E544" s="261"/>
      <c r="F544" s="261"/>
      <c r="G544" s="261"/>
      <c r="H544" s="261"/>
      <c r="I544" s="261"/>
      <c r="J544" s="261"/>
      <c r="K544" s="261"/>
      <c r="L544" s="261"/>
      <c r="M544" s="261"/>
      <c r="N544" s="261"/>
      <c r="O544" s="261"/>
      <c r="P544" s="261"/>
      <c r="Q544" s="261"/>
      <c r="R544" s="261"/>
      <c r="S544" s="261"/>
      <c r="T544" s="261"/>
      <c r="U544" s="261"/>
      <c r="V544" s="261"/>
      <c r="W544" s="261"/>
      <c r="X544" s="261"/>
      <c r="Y544" s="261"/>
    </row>
    <row r="545" customFormat="false" ht="15.75" hidden="false" customHeight="true" outlineLevel="0" collapsed="false">
      <c r="A545" s="261"/>
      <c r="B545" s="261"/>
      <c r="C545" s="261"/>
      <c r="D545" s="261"/>
      <c r="E545" s="261"/>
      <c r="F545" s="261"/>
      <c r="G545" s="261"/>
      <c r="H545" s="261"/>
      <c r="I545" s="261"/>
      <c r="J545" s="261"/>
      <c r="K545" s="261"/>
      <c r="L545" s="261"/>
      <c r="M545" s="261"/>
      <c r="N545" s="261"/>
      <c r="O545" s="261"/>
      <c r="P545" s="261"/>
      <c r="Q545" s="261"/>
      <c r="R545" s="261"/>
      <c r="S545" s="261"/>
      <c r="T545" s="261"/>
      <c r="U545" s="261"/>
      <c r="V545" s="261"/>
      <c r="W545" s="261"/>
      <c r="X545" s="261"/>
      <c r="Y545" s="261"/>
    </row>
    <row r="546" customFormat="false" ht="15.75" hidden="false" customHeight="true" outlineLevel="0" collapsed="false">
      <c r="A546" s="261"/>
      <c r="B546" s="261"/>
      <c r="C546" s="261"/>
      <c r="D546" s="261"/>
      <c r="E546" s="261"/>
      <c r="F546" s="261"/>
      <c r="G546" s="261"/>
      <c r="H546" s="261"/>
      <c r="I546" s="261"/>
      <c r="J546" s="261"/>
      <c r="K546" s="261"/>
      <c r="L546" s="261"/>
      <c r="M546" s="261"/>
      <c r="N546" s="261"/>
      <c r="O546" s="261"/>
      <c r="P546" s="261"/>
      <c r="Q546" s="261"/>
      <c r="R546" s="261"/>
      <c r="S546" s="261"/>
      <c r="T546" s="261"/>
      <c r="U546" s="261"/>
      <c r="V546" s="261"/>
      <c r="W546" s="261"/>
      <c r="X546" s="261"/>
      <c r="Y546" s="261"/>
    </row>
    <row r="547" customFormat="false" ht="15.75" hidden="false" customHeight="true" outlineLevel="0" collapsed="false">
      <c r="A547" s="261"/>
      <c r="B547" s="261"/>
      <c r="C547" s="261"/>
      <c r="D547" s="261"/>
      <c r="E547" s="261"/>
      <c r="F547" s="261"/>
      <c r="G547" s="261"/>
      <c r="H547" s="261"/>
      <c r="I547" s="261"/>
      <c r="J547" s="261"/>
      <c r="K547" s="261"/>
      <c r="L547" s="261"/>
      <c r="M547" s="261"/>
      <c r="N547" s="261"/>
      <c r="O547" s="261"/>
      <c r="P547" s="261"/>
      <c r="Q547" s="261"/>
      <c r="R547" s="261"/>
      <c r="S547" s="261"/>
      <c r="T547" s="261"/>
      <c r="U547" s="261"/>
      <c r="V547" s="261"/>
      <c r="W547" s="261"/>
      <c r="X547" s="261"/>
      <c r="Y547" s="261"/>
    </row>
    <row r="548" customFormat="false" ht="15.75" hidden="false" customHeight="true" outlineLevel="0" collapsed="false">
      <c r="A548" s="261"/>
      <c r="B548" s="261"/>
      <c r="C548" s="261"/>
      <c r="D548" s="261"/>
      <c r="E548" s="261"/>
      <c r="F548" s="261"/>
      <c r="G548" s="261"/>
      <c r="H548" s="261"/>
      <c r="I548" s="261"/>
      <c r="J548" s="261"/>
      <c r="K548" s="261"/>
      <c r="L548" s="261"/>
      <c r="M548" s="261"/>
      <c r="N548" s="261"/>
      <c r="O548" s="261"/>
      <c r="P548" s="261"/>
      <c r="Q548" s="261"/>
      <c r="R548" s="261"/>
      <c r="S548" s="261"/>
      <c r="T548" s="261"/>
      <c r="U548" s="261"/>
      <c r="V548" s="261"/>
      <c r="W548" s="261"/>
      <c r="X548" s="261"/>
      <c r="Y548" s="261"/>
    </row>
    <row r="549" customFormat="false" ht="15.75" hidden="false" customHeight="true" outlineLevel="0" collapsed="false">
      <c r="A549" s="261"/>
      <c r="B549" s="261"/>
      <c r="C549" s="261"/>
      <c r="D549" s="261"/>
      <c r="E549" s="261"/>
      <c r="F549" s="261"/>
      <c r="G549" s="261"/>
      <c r="H549" s="261"/>
      <c r="I549" s="261"/>
      <c r="J549" s="261"/>
      <c r="K549" s="261"/>
      <c r="L549" s="261"/>
      <c r="M549" s="261"/>
      <c r="N549" s="261"/>
      <c r="O549" s="261"/>
      <c r="P549" s="261"/>
      <c r="Q549" s="261"/>
      <c r="R549" s="261"/>
      <c r="S549" s="261"/>
      <c r="T549" s="261"/>
      <c r="U549" s="261"/>
      <c r="V549" s="261"/>
      <c r="W549" s="261"/>
      <c r="X549" s="261"/>
      <c r="Y549" s="261"/>
    </row>
    <row r="550" customFormat="false" ht="15.75" hidden="false" customHeight="true" outlineLevel="0" collapsed="false">
      <c r="A550" s="261"/>
      <c r="B550" s="261"/>
      <c r="C550" s="261"/>
      <c r="D550" s="261"/>
      <c r="E550" s="261"/>
      <c r="F550" s="261"/>
      <c r="G550" s="261"/>
      <c r="H550" s="261"/>
      <c r="I550" s="261"/>
      <c r="J550" s="261"/>
      <c r="K550" s="261"/>
      <c r="L550" s="261"/>
      <c r="M550" s="261"/>
      <c r="N550" s="261"/>
      <c r="O550" s="261"/>
      <c r="P550" s="261"/>
      <c r="Q550" s="261"/>
      <c r="R550" s="261"/>
      <c r="S550" s="261"/>
      <c r="T550" s="261"/>
      <c r="U550" s="261"/>
      <c r="V550" s="261"/>
      <c r="W550" s="261"/>
      <c r="X550" s="261"/>
      <c r="Y550" s="261"/>
    </row>
    <row r="551" customFormat="false" ht="15.75" hidden="false" customHeight="true" outlineLevel="0" collapsed="false">
      <c r="A551" s="261"/>
      <c r="B551" s="261"/>
      <c r="C551" s="261"/>
      <c r="D551" s="261"/>
      <c r="E551" s="261"/>
      <c r="F551" s="261"/>
      <c r="G551" s="261"/>
      <c r="H551" s="261"/>
      <c r="I551" s="261"/>
      <c r="J551" s="261"/>
      <c r="K551" s="261"/>
      <c r="L551" s="261"/>
      <c r="M551" s="261"/>
      <c r="N551" s="261"/>
      <c r="O551" s="261"/>
      <c r="P551" s="261"/>
      <c r="Q551" s="261"/>
      <c r="R551" s="261"/>
      <c r="S551" s="261"/>
      <c r="T551" s="261"/>
      <c r="U551" s="261"/>
      <c r="V551" s="261"/>
      <c r="W551" s="261"/>
      <c r="X551" s="261"/>
      <c r="Y551" s="261"/>
    </row>
    <row r="552" customFormat="false" ht="15.75" hidden="false" customHeight="true" outlineLevel="0" collapsed="false">
      <c r="A552" s="261"/>
      <c r="B552" s="261"/>
      <c r="C552" s="261"/>
      <c r="D552" s="261"/>
      <c r="E552" s="261"/>
      <c r="F552" s="261"/>
      <c r="G552" s="261"/>
      <c r="H552" s="261"/>
      <c r="I552" s="261"/>
      <c r="J552" s="261"/>
      <c r="K552" s="261"/>
      <c r="L552" s="261"/>
      <c r="M552" s="261"/>
      <c r="N552" s="261"/>
      <c r="O552" s="261"/>
      <c r="P552" s="261"/>
      <c r="Q552" s="261"/>
      <c r="R552" s="261"/>
      <c r="S552" s="261"/>
      <c r="T552" s="261"/>
      <c r="U552" s="261"/>
      <c r="V552" s="261"/>
      <c r="W552" s="261"/>
      <c r="X552" s="261"/>
      <c r="Y552" s="261"/>
    </row>
    <row r="553" customFormat="false" ht="15.75" hidden="false" customHeight="true" outlineLevel="0" collapsed="false">
      <c r="A553" s="261"/>
      <c r="B553" s="261"/>
      <c r="C553" s="261"/>
      <c r="D553" s="261"/>
      <c r="E553" s="261"/>
      <c r="F553" s="261"/>
      <c r="G553" s="261"/>
      <c r="H553" s="261"/>
      <c r="I553" s="261"/>
      <c r="J553" s="261"/>
      <c r="K553" s="261"/>
      <c r="L553" s="261"/>
      <c r="M553" s="261"/>
      <c r="N553" s="261"/>
      <c r="O553" s="261"/>
      <c r="P553" s="261"/>
      <c r="Q553" s="261"/>
      <c r="R553" s="261"/>
      <c r="S553" s="261"/>
      <c r="T553" s="261"/>
      <c r="U553" s="261"/>
      <c r="V553" s="261"/>
      <c r="W553" s="261"/>
      <c r="X553" s="261"/>
      <c r="Y553" s="261"/>
    </row>
    <row r="554" customFormat="false" ht="15.75" hidden="false" customHeight="true" outlineLevel="0" collapsed="false">
      <c r="A554" s="261"/>
      <c r="B554" s="261"/>
      <c r="C554" s="261"/>
      <c r="D554" s="261"/>
      <c r="E554" s="261"/>
      <c r="F554" s="261"/>
      <c r="G554" s="261"/>
      <c r="H554" s="261"/>
      <c r="I554" s="261"/>
      <c r="J554" s="261"/>
      <c r="K554" s="261"/>
      <c r="L554" s="261"/>
      <c r="M554" s="261"/>
      <c r="N554" s="261"/>
      <c r="O554" s="261"/>
      <c r="P554" s="261"/>
      <c r="Q554" s="261"/>
      <c r="R554" s="261"/>
      <c r="S554" s="261"/>
      <c r="T554" s="261"/>
      <c r="U554" s="261"/>
      <c r="V554" s="261"/>
      <c r="W554" s="261"/>
      <c r="X554" s="261"/>
      <c r="Y554" s="261"/>
    </row>
    <row r="555" customFormat="false" ht="15.75" hidden="false" customHeight="true" outlineLevel="0" collapsed="false">
      <c r="A555" s="261"/>
      <c r="B555" s="261"/>
      <c r="C555" s="261"/>
      <c r="D555" s="261"/>
      <c r="E555" s="261"/>
      <c r="F555" s="261"/>
      <c r="G555" s="261"/>
      <c r="H555" s="261"/>
      <c r="I555" s="261"/>
      <c r="J555" s="261"/>
      <c r="K555" s="261"/>
      <c r="L555" s="261"/>
      <c r="M555" s="261"/>
      <c r="N555" s="261"/>
      <c r="O555" s="261"/>
      <c r="P555" s="261"/>
      <c r="Q555" s="261"/>
      <c r="R555" s="261"/>
      <c r="S555" s="261"/>
      <c r="T555" s="261"/>
      <c r="U555" s="261"/>
      <c r="V555" s="261"/>
      <c r="W555" s="261"/>
      <c r="X555" s="261"/>
      <c r="Y555" s="261"/>
    </row>
    <row r="556" customFormat="false" ht="15.75" hidden="false" customHeight="true" outlineLevel="0" collapsed="false">
      <c r="A556" s="261"/>
      <c r="B556" s="261"/>
      <c r="C556" s="261"/>
      <c r="D556" s="261"/>
      <c r="E556" s="261"/>
      <c r="F556" s="261"/>
      <c r="G556" s="261"/>
      <c r="H556" s="261"/>
      <c r="I556" s="261"/>
      <c r="J556" s="261"/>
      <c r="K556" s="261"/>
      <c r="L556" s="261"/>
      <c r="M556" s="261"/>
      <c r="N556" s="261"/>
      <c r="O556" s="261"/>
      <c r="P556" s="261"/>
      <c r="Q556" s="261"/>
      <c r="R556" s="261"/>
      <c r="S556" s="261"/>
      <c r="T556" s="261"/>
      <c r="U556" s="261"/>
      <c r="V556" s="261"/>
      <c r="W556" s="261"/>
      <c r="X556" s="261"/>
      <c r="Y556" s="261"/>
    </row>
    <row r="557" customFormat="false" ht="15.75" hidden="false" customHeight="true" outlineLevel="0" collapsed="false">
      <c r="A557" s="261"/>
      <c r="B557" s="261"/>
      <c r="C557" s="261"/>
      <c r="D557" s="261"/>
      <c r="E557" s="261"/>
      <c r="F557" s="261"/>
      <c r="G557" s="261"/>
      <c r="H557" s="261"/>
      <c r="I557" s="261"/>
      <c r="J557" s="261"/>
      <c r="K557" s="261"/>
      <c r="L557" s="261"/>
      <c r="M557" s="261"/>
      <c r="N557" s="261"/>
      <c r="O557" s="261"/>
      <c r="P557" s="261"/>
      <c r="Q557" s="261"/>
      <c r="R557" s="261"/>
      <c r="S557" s="261"/>
      <c r="T557" s="261"/>
      <c r="U557" s="261"/>
      <c r="V557" s="261"/>
      <c r="W557" s="261"/>
      <c r="X557" s="261"/>
      <c r="Y557" s="261"/>
    </row>
    <row r="558" customFormat="false" ht="15.75" hidden="false" customHeight="true" outlineLevel="0" collapsed="false">
      <c r="A558" s="261"/>
      <c r="B558" s="261"/>
      <c r="C558" s="261"/>
      <c r="D558" s="261"/>
      <c r="E558" s="261"/>
      <c r="F558" s="261"/>
      <c r="G558" s="261"/>
      <c r="H558" s="261"/>
      <c r="I558" s="261"/>
      <c r="J558" s="261"/>
      <c r="K558" s="261"/>
      <c r="L558" s="261"/>
      <c r="M558" s="261"/>
      <c r="N558" s="261"/>
      <c r="O558" s="261"/>
      <c r="P558" s="261"/>
      <c r="Q558" s="261"/>
      <c r="R558" s="261"/>
      <c r="S558" s="261"/>
      <c r="T558" s="261"/>
      <c r="U558" s="261"/>
      <c r="V558" s="261"/>
      <c r="W558" s="261"/>
      <c r="X558" s="261"/>
      <c r="Y558" s="261"/>
    </row>
    <row r="559" customFormat="false" ht="15.75" hidden="false" customHeight="true" outlineLevel="0" collapsed="false">
      <c r="A559" s="261"/>
      <c r="B559" s="261"/>
      <c r="C559" s="261"/>
      <c r="D559" s="261"/>
      <c r="E559" s="261"/>
      <c r="F559" s="261"/>
      <c r="G559" s="261"/>
      <c r="H559" s="261"/>
      <c r="I559" s="261"/>
      <c r="J559" s="261"/>
      <c r="K559" s="261"/>
      <c r="L559" s="261"/>
      <c r="M559" s="261"/>
      <c r="N559" s="261"/>
      <c r="O559" s="261"/>
      <c r="P559" s="261"/>
      <c r="Q559" s="261"/>
      <c r="R559" s="261"/>
      <c r="S559" s="261"/>
      <c r="T559" s="261"/>
      <c r="U559" s="261"/>
      <c r="V559" s="261"/>
      <c r="W559" s="261"/>
      <c r="X559" s="261"/>
      <c r="Y559" s="261"/>
    </row>
    <row r="560" customFormat="false" ht="15.75" hidden="false" customHeight="true" outlineLevel="0" collapsed="false">
      <c r="A560" s="261"/>
      <c r="B560" s="261"/>
      <c r="C560" s="261"/>
      <c r="D560" s="261"/>
      <c r="E560" s="261"/>
      <c r="F560" s="261"/>
      <c r="G560" s="261"/>
      <c r="H560" s="261"/>
      <c r="I560" s="261"/>
      <c r="J560" s="261"/>
      <c r="K560" s="261"/>
      <c r="L560" s="261"/>
      <c r="M560" s="261"/>
      <c r="N560" s="261"/>
      <c r="O560" s="261"/>
      <c r="P560" s="261"/>
      <c r="Q560" s="261"/>
      <c r="R560" s="261"/>
      <c r="S560" s="261"/>
      <c r="T560" s="261"/>
      <c r="U560" s="261"/>
      <c r="V560" s="261"/>
      <c r="W560" s="261"/>
      <c r="X560" s="261"/>
      <c r="Y560" s="261"/>
    </row>
    <row r="561" customFormat="false" ht="15.75" hidden="false" customHeight="true" outlineLevel="0" collapsed="false">
      <c r="A561" s="261"/>
      <c r="B561" s="261"/>
      <c r="C561" s="261"/>
      <c r="D561" s="261"/>
      <c r="E561" s="261"/>
      <c r="F561" s="261"/>
      <c r="G561" s="261"/>
      <c r="H561" s="261"/>
      <c r="I561" s="261"/>
      <c r="J561" s="261"/>
      <c r="K561" s="261"/>
      <c r="L561" s="261"/>
      <c r="M561" s="261"/>
      <c r="N561" s="261"/>
      <c r="O561" s="261"/>
      <c r="P561" s="261"/>
      <c r="Q561" s="261"/>
      <c r="R561" s="261"/>
      <c r="S561" s="261"/>
      <c r="T561" s="261"/>
      <c r="U561" s="261"/>
      <c r="V561" s="261"/>
      <c r="W561" s="261"/>
      <c r="X561" s="261"/>
      <c r="Y561" s="261"/>
    </row>
    <row r="562" customFormat="false" ht="15.75" hidden="false" customHeight="true" outlineLevel="0" collapsed="false">
      <c r="A562" s="261"/>
      <c r="B562" s="261"/>
      <c r="C562" s="261"/>
      <c r="D562" s="261"/>
      <c r="E562" s="261"/>
      <c r="F562" s="261"/>
      <c r="G562" s="261"/>
      <c r="H562" s="261"/>
      <c r="I562" s="261"/>
      <c r="J562" s="261"/>
      <c r="K562" s="261"/>
      <c r="L562" s="261"/>
      <c r="M562" s="261"/>
      <c r="N562" s="261"/>
      <c r="O562" s="261"/>
      <c r="P562" s="261"/>
      <c r="Q562" s="261"/>
      <c r="R562" s="261"/>
      <c r="S562" s="261"/>
      <c r="T562" s="261"/>
      <c r="U562" s="261"/>
      <c r="V562" s="261"/>
      <c r="W562" s="261"/>
      <c r="X562" s="261"/>
      <c r="Y562" s="261"/>
    </row>
    <row r="563" customFormat="false" ht="15.75" hidden="false" customHeight="true" outlineLevel="0" collapsed="false">
      <c r="A563" s="261"/>
      <c r="B563" s="261"/>
      <c r="C563" s="261"/>
      <c r="D563" s="261"/>
      <c r="E563" s="261"/>
      <c r="F563" s="261"/>
      <c r="G563" s="261"/>
      <c r="H563" s="261"/>
      <c r="I563" s="261"/>
      <c r="J563" s="261"/>
      <c r="K563" s="261"/>
      <c r="L563" s="261"/>
      <c r="M563" s="261"/>
      <c r="N563" s="261"/>
      <c r="O563" s="261"/>
      <c r="P563" s="261"/>
      <c r="Q563" s="261"/>
      <c r="R563" s="261"/>
      <c r="S563" s="261"/>
      <c r="T563" s="261"/>
      <c r="U563" s="261"/>
      <c r="V563" s="261"/>
      <c r="W563" s="261"/>
      <c r="X563" s="261"/>
      <c r="Y563" s="261"/>
    </row>
    <row r="564" customFormat="false" ht="15.75" hidden="false" customHeight="true" outlineLevel="0" collapsed="false">
      <c r="A564" s="261"/>
      <c r="B564" s="261"/>
      <c r="C564" s="261"/>
      <c r="D564" s="261"/>
      <c r="E564" s="261"/>
      <c r="F564" s="261"/>
      <c r="G564" s="261"/>
      <c r="H564" s="261"/>
      <c r="I564" s="261"/>
      <c r="J564" s="261"/>
      <c r="K564" s="261"/>
      <c r="L564" s="261"/>
      <c r="M564" s="261"/>
      <c r="N564" s="261"/>
      <c r="O564" s="261"/>
      <c r="P564" s="261"/>
      <c r="Q564" s="261"/>
      <c r="R564" s="261"/>
      <c r="S564" s="261"/>
      <c r="T564" s="261"/>
      <c r="U564" s="261"/>
      <c r="V564" s="261"/>
      <c r="W564" s="261"/>
      <c r="X564" s="261"/>
      <c r="Y564" s="261"/>
    </row>
    <row r="565" customFormat="false" ht="15.75" hidden="false" customHeight="true" outlineLevel="0" collapsed="false">
      <c r="A565" s="261"/>
      <c r="B565" s="261"/>
      <c r="C565" s="261"/>
      <c r="D565" s="261"/>
      <c r="E565" s="261"/>
      <c r="F565" s="261"/>
      <c r="G565" s="261"/>
      <c r="H565" s="261"/>
      <c r="I565" s="261"/>
      <c r="J565" s="261"/>
      <c r="K565" s="261"/>
      <c r="L565" s="261"/>
      <c r="M565" s="261"/>
      <c r="N565" s="261"/>
      <c r="O565" s="261"/>
      <c r="P565" s="261"/>
      <c r="Q565" s="261"/>
      <c r="R565" s="261"/>
      <c r="S565" s="261"/>
      <c r="T565" s="261"/>
      <c r="U565" s="261"/>
      <c r="V565" s="261"/>
      <c r="W565" s="261"/>
      <c r="X565" s="261"/>
      <c r="Y565" s="261"/>
    </row>
    <row r="566" customFormat="false" ht="15.75" hidden="false" customHeight="true" outlineLevel="0" collapsed="false">
      <c r="A566" s="261"/>
      <c r="B566" s="261"/>
      <c r="C566" s="261"/>
      <c r="D566" s="261"/>
      <c r="E566" s="261"/>
      <c r="F566" s="261"/>
      <c r="G566" s="261"/>
      <c r="H566" s="261"/>
      <c r="I566" s="261"/>
      <c r="J566" s="261"/>
      <c r="K566" s="261"/>
      <c r="L566" s="261"/>
      <c r="M566" s="261"/>
      <c r="N566" s="261"/>
      <c r="O566" s="261"/>
      <c r="P566" s="261"/>
      <c r="Q566" s="261"/>
      <c r="R566" s="261"/>
      <c r="S566" s="261"/>
      <c r="T566" s="261"/>
      <c r="U566" s="261"/>
      <c r="V566" s="261"/>
      <c r="W566" s="261"/>
      <c r="X566" s="261"/>
      <c r="Y566" s="261"/>
    </row>
    <row r="567" customFormat="false" ht="15.75" hidden="false" customHeight="true" outlineLevel="0" collapsed="false">
      <c r="A567" s="261"/>
      <c r="B567" s="261"/>
      <c r="C567" s="261"/>
      <c r="D567" s="261"/>
      <c r="E567" s="261"/>
      <c r="F567" s="261"/>
      <c r="G567" s="261"/>
      <c r="H567" s="261"/>
      <c r="I567" s="261"/>
      <c r="J567" s="261"/>
      <c r="K567" s="261"/>
      <c r="L567" s="261"/>
      <c r="M567" s="261"/>
      <c r="N567" s="261"/>
      <c r="O567" s="261"/>
      <c r="P567" s="261"/>
      <c r="Q567" s="261"/>
      <c r="R567" s="261"/>
      <c r="S567" s="261"/>
      <c r="T567" s="261"/>
      <c r="U567" s="261"/>
      <c r="V567" s="261"/>
      <c r="W567" s="261"/>
      <c r="X567" s="261"/>
      <c r="Y567" s="261"/>
    </row>
    <row r="568" customFormat="false" ht="15.75" hidden="false" customHeight="true" outlineLevel="0" collapsed="false">
      <c r="A568" s="261"/>
      <c r="B568" s="261"/>
      <c r="C568" s="261"/>
      <c r="D568" s="261"/>
      <c r="E568" s="261"/>
      <c r="F568" s="261"/>
      <c r="G568" s="261"/>
      <c r="H568" s="261"/>
      <c r="I568" s="261"/>
      <c r="J568" s="261"/>
      <c r="K568" s="261"/>
      <c r="L568" s="261"/>
      <c r="M568" s="261"/>
      <c r="N568" s="261"/>
      <c r="O568" s="261"/>
      <c r="P568" s="261"/>
      <c r="Q568" s="261"/>
      <c r="R568" s="261"/>
      <c r="S568" s="261"/>
      <c r="T568" s="261"/>
      <c r="U568" s="261"/>
      <c r="V568" s="261"/>
      <c r="W568" s="261"/>
      <c r="X568" s="261"/>
      <c r="Y568" s="261"/>
    </row>
    <row r="569" customFormat="false" ht="15.75" hidden="false" customHeight="true" outlineLevel="0" collapsed="false">
      <c r="A569" s="261"/>
      <c r="B569" s="261"/>
      <c r="C569" s="261"/>
      <c r="D569" s="261"/>
      <c r="E569" s="261"/>
      <c r="F569" s="261"/>
      <c r="G569" s="261"/>
      <c r="H569" s="261"/>
      <c r="I569" s="261"/>
      <c r="J569" s="261"/>
      <c r="K569" s="261"/>
      <c r="L569" s="261"/>
      <c r="M569" s="261"/>
      <c r="N569" s="261"/>
      <c r="O569" s="261"/>
      <c r="P569" s="261"/>
      <c r="Q569" s="261"/>
      <c r="R569" s="261"/>
      <c r="S569" s="261"/>
      <c r="T569" s="261"/>
      <c r="U569" s="261"/>
      <c r="V569" s="261"/>
      <c r="W569" s="261"/>
      <c r="X569" s="261"/>
      <c r="Y569" s="261"/>
    </row>
    <row r="570" customFormat="false" ht="15.75" hidden="false" customHeight="true" outlineLevel="0" collapsed="false">
      <c r="A570" s="261"/>
      <c r="B570" s="261"/>
      <c r="C570" s="261"/>
      <c r="D570" s="261"/>
      <c r="E570" s="261"/>
      <c r="F570" s="261"/>
      <c r="G570" s="261"/>
      <c r="H570" s="261"/>
      <c r="I570" s="261"/>
      <c r="J570" s="261"/>
      <c r="K570" s="261"/>
      <c r="L570" s="261"/>
      <c r="M570" s="261"/>
      <c r="N570" s="261"/>
      <c r="O570" s="261"/>
      <c r="P570" s="261"/>
      <c r="Q570" s="261"/>
      <c r="R570" s="261"/>
      <c r="S570" s="261"/>
      <c r="T570" s="261"/>
      <c r="U570" s="261"/>
      <c r="V570" s="261"/>
      <c r="W570" s="261"/>
      <c r="X570" s="261"/>
      <c r="Y570" s="261"/>
    </row>
    <row r="571" customFormat="false" ht="15.75" hidden="false" customHeight="true" outlineLevel="0" collapsed="false">
      <c r="A571" s="261"/>
      <c r="B571" s="261"/>
      <c r="C571" s="261"/>
      <c r="D571" s="261"/>
      <c r="E571" s="261"/>
      <c r="F571" s="261"/>
      <c r="G571" s="261"/>
      <c r="H571" s="261"/>
      <c r="I571" s="261"/>
      <c r="J571" s="261"/>
      <c r="K571" s="261"/>
      <c r="L571" s="261"/>
      <c r="M571" s="261"/>
      <c r="N571" s="261"/>
      <c r="O571" s="261"/>
      <c r="P571" s="261"/>
      <c r="Q571" s="261"/>
      <c r="R571" s="261"/>
      <c r="S571" s="261"/>
      <c r="T571" s="261"/>
      <c r="U571" s="261"/>
      <c r="V571" s="261"/>
      <c r="W571" s="261"/>
      <c r="X571" s="261"/>
      <c r="Y571" s="261"/>
    </row>
    <row r="572" customFormat="false" ht="15.75" hidden="false" customHeight="true" outlineLevel="0" collapsed="false">
      <c r="A572" s="261"/>
      <c r="B572" s="261"/>
      <c r="C572" s="261"/>
      <c r="D572" s="261"/>
      <c r="E572" s="261"/>
      <c r="F572" s="261"/>
      <c r="G572" s="261"/>
      <c r="H572" s="261"/>
      <c r="I572" s="261"/>
      <c r="J572" s="261"/>
      <c r="K572" s="261"/>
      <c r="L572" s="261"/>
      <c r="M572" s="261"/>
      <c r="N572" s="261"/>
      <c r="O572" s="261"/>
      <c r="P572" s="261"/>
      <c r="Q572" s="261"/>
      <c r="R572" s="261"/>
      <c r="S572" s="261"/>
      <c r="T572" s="261"/>
      <c r="U572" s="261"/>
      <c r="V572" s="261"/>
      <c r="W572" s="261"/>
      <c r="X572" s="261"/>
      <c r="Y572" s="261"/>
    </row>
    <row r="573" customFormat="false" ht="15.75" hidden="false" customHeight="true" outlineLevel="0" collapsed="false">
      <c r="A573" s="261"/>
      <c r="B573" s="261"/>
      <c r="C573" s="261"/>
      <c r="D573" s="261"/>
      <c r="E573" s="261"/>
      <c r="F573" s="261"/>
      <c r="G573" s="261"/>
      <c r="H573" s="261"/>
      <c r="I573" s="261"/>
      <c r="J573" s="261"/>
      <c r="K573" s="261"/>
      <c r="L573" s="261"/>
      <c r="M573" s="261"/>
      <c r="N573" s="261"/>
      <c r="O573" s="261"/>
      <c r="P573" s="261"/>
      <c r="Q573" s="261"/>
      <c r="R573" s="261"/>
      <c r="S573" s="261"/>
      <c r="T573" s="261"/>
      <c r="U573" s="261"/>
      <c r="V573" s="261"/>
      <c r="W573" s="261"/>
      <c r="X573" s="261"/>
      <c r="Y573" s="261"/>
    </row>
    <row r="574" customFormat="false" ht="15.75" hidden="false" customHeight="true" outlineLevel="0" collapsed="false">
      <c r="A574" s="261"/>
      <c r="B574" s="261"/>
      <c r="C574" s="261"/>
      <c r="D574" s="261"/>
      <c r="E574" s="261"/>
      <c r="F574" s="261"/>
      <c r="G574" s="261"/>
      <c r="H574" s="261"/>
      <c r="I574" s="261"/>
      <c r="J574" s="261"/>
      <c r="K574" s="261"/>
      <c r="L574" s="261"/>
      <c r="M574" s="261"/>
      <c r="N574" s="261"/>
      <c r="O574" s="261"/>
      <c r="P574" s="261"/>
      <c r="Q574" s="261"/>
      <c r="R574" s="261"/>
      <c r="S574" s="261"/>
      <c r="T574" s="261"/>
      <c r="U574" s="261"/>
      <c r="V574" s="261"/>
      <c r="W574" s="261"/>
      <c r="X574" s="261"/>
      <c r="Y574" s="261"/>
    </row>
    <row r="575" customFormat="false" ht="15.75" hidden="false" customHeight="true" outlineLevel="0" collapsed="false">
      <c r="A575" s="261"/>
      <c r="B575" s="261"/>
      <c r="C575" s="261"/>
      <c r="D575" s="261"/>
      <c r="E575" s="261"/>
      <c r="F575" s="261"/>
      <c r="G575" s="261"/>
      <c r="H575" s="261"/>
      <c r="I575" s="261"/>
      <c r="J575" s="261"/>
      <c r="K575" s="261"/>
      <c r="L575" s="261"/>
      <c r="M575" s="261"/>
      <c r="N575" s="261"/>
      <c r="O575" s="261"/>
      <c r="P575" s="261"/>
      <c r="Q575" s="261"/>
      <c r="R575" s="261"/>
      <c r="S575" s="261"/>
      <c r="T575" s="261"/>
      <c r="U575" s="261"/>
      <c r="V575" s="261"/>
      <c r="W575" s="261"/>
      <c r="X575" s="261"/>
      <c r="Y575" s="261"/>
    </row>
    <row r="576" customFormat="false" ht="15.75" hidden="false" customHeight="true" outlineLevel="0" collapsed="false">
      <c r="A576" s="261"/>
      <c r="B576" s="261"/>
      <c r="C576" s="261"/>
      <c r="D576" s="261"/>
      <c r="E576" s="261"/>
      <c r="F576" s="261"/>
      <c r="G576" s="261"/>
      <c r="H576" s="261"/>
      <c r="I576" s="261"/>
      <c r="J576" s="261"/>
      <c r="K576" s="261"/>
      <c r="L576" s="261"/>
      <c r="M576" s="261"/>
      <c r="N576" s="261"/>
      <c r="O576" s="261"/>
      <c r="P576" s="261"/>
      <c r="Q576" s="261"/>
      <c r="R576" s="261"/>
      <c r="S576" s="261"/>
      <c r="T576" s="261"/>
      <c r="U576" s="261"/>
      <c r="V576" s="261"/>
      <c r="W576" s="261"/>
      <c r="X576" s="261"/>
      <c r="Y576" s="261"/>
    </row>
    <row r="577" customFormat="false" ht="15.75" hidden="false" customHeight="true" outlineLevel="0" collapsed="false">
      <c r="A577" s="261"/>
      <c r="B577" s="261"/>
      <c r="C577" s="261"/>
      <c r="D577" s="261"/>
      <c r="E577" s="261"/>
      <c r="F577" s="261"/>
      <c r="G577" s="261"/>
      <c r="H577" s="261"/>
      <c r="I577" s="261"/>
      <c r="J577" s="261"/>
      <c r="K577" s="261"/>
      <c r="L577" s="261"/>
      <c r="M577" s="261"/>
      <c r="N577" s="261"/>
      <c r="O577" s="261"/>
      <c r="P577" s="261"/>
      <c r="Q577" s="261"/>
      <c r="R577" s="261"/>
      <c r="S577" s="261"/>
      <c r="T577" s="261"/>
      <c r="U577" s="261"/>
      <c r="V577" s="261"/>
      <c r="W577" s="261"/>
      <c r="X577" s="261"/>
      <c r="Y577" s="261"/>
    </row>
    <row r="578" customFormat="false" ht="15.75" hidden="false" customHeight="true" outlineLevel="0" collapsed="false">
      <c r="A578" s="261"/>
      <c r="B578" s="261"/>
      <c r="C578" s="261"/>
      <c r="D578" s="261"/>
      <c r="E578" s="261"/>
      <c r="F578" s="261"/>
      <c r="G578" s="261"/>
      <c r="H578" s="261"/>
      <c r="I578" s="261"/>
      <c r="J578" s="261"/>
      <c r="K578" s="261"/>
      <c r="L578" s="261"/>
      <c r="M578" s="261"/>
      <c r="N578" s="261"/>
      <c r="O578" s="261"/>
      <c r="P578" s="261"/>
      <c r="Q578" s="261"/>
      <c r="R578" s="261"/>
      <c r="S578" s="261"/>
      <c r="T578" s="261"/>
      <c r="U578" s="261"/>
      <c r="V578" s="261"/>
      <c r="W578" s="261"/>
      <c r="X578" s="261"/>
      <c r="Y578" s="261"/>
    </row>
    <row r="579" customFormat="false" ht="15.75" hidden="false" customHeight="true" outlineLevel="0" collapsed="false">
      <c r="A579" s="261"/>
      <c r="B579" s="261"/>
      <c r="C579" s="261"/>
      <c r="D579" s="261"/>
      <c r="E579" s="261"/>
      <c r="F579" s="261"/>
      <c r="G579" s="261"/>
      <c r="H579" s="261"/>
      <c r="I579" s="261"/>
      <c r="J579" s="261"/>
      <c r="K579" s="261"/>
      <c r="L579" s="261"/>
      <c r="M579" s="261"/>
      <c r="N579" s="261"/>
      <c r="O579" s="261"/>
      <c r="P579" s="261"/>
      <c r="Q579" s="261"/>
      <c r="R579" s="261"/>
      <c r="S579" s="261"/>
      <c r="T579" s="261"/>
      <c r="U579" s="261"/>
      <c r="V579" s="261"/>
      <c r="W579" s="261"/>
      <c r="X579" s="261"/>
      <c r="Y579" s="261"/>
    </row>
    <row r="580" customFormat="false" ht="15.75" hidden="false" customHeight="true" outlineLevel="0" collapsed="false">
      <c r="A580" s="261"/>
      <c r="B580" s="261"/>
      <c r="C580" s="261"/>
      <c r="D580" s="261"/>
      <c r="E580" s="261"/>
      <c r="F580" s="261"/>
      <c r="G580" s="261"/>
      <c r="H580" s="261"/>
      <c r="I580" s="261"/>
      <c r="J580" s="261"/>
      <c r="K580" s="261"/>
      <c r="L580" s="261"/>
      <c r="M580" s="261"/>
      <c r="N580" s="261"/>
      <c r="O580" s="261"/>
      <c r="P580" s="261"/>
      <c r="Q580" s="261"/>
      <c r="R580" s="261"/>
      <c r="S580" s="261"/>
      <c r="T580" s="261"/>
      <c r="U580" s="261"/>
      <c r="V580" s="261"/>
      <c r="W580" s="261"/>
      <c r="X580" s="261"/>
      <c r="Y580" s="261"/>
    </row>
    <row r="581" customFormat="false" ht="15.75" hidden="false" customHeight="true" outlineLevel="0" collapsed="false">
      <c r="A581" s="261"/>
      <c r="B581" s="261"/>
      <c r="C581" s="261"/>
      <c r="D581" s="261"/>
      <c r="E581" s="261"/>
      <c r="F581" s="261"/>
      <c r="G581" s="261"/>
      <c r="H581" s="261"/>
      <c r="I581" s="261"/>
      <c r="J581" s="261"/>
      <c r="K581" s="261"/>
      <c r="L581" s="261"/>
      <c r="M581" s="261"/>
      <c r="N581" s="261"/>
      <c r="O581" s="261"/>
      <c r="P581" s="261"/>
      <c r="Q581" s="261"/>
      <c r="R581" s="261"/>
      <c r="S581" s="261"/>
      <c r="T581" s="261"/>
      <c r="U581" s="261"/>
      <c r="V581" s="261"/>
      <c r="W581" s="261"/>
      <c r="X581" s="261"/>
      <c r="Y581" s="261"/>
    </row>
    <row r="582" customFormat="false" ht="15.75" hidden="false" customHeight="true" outlineLevel="0" collapsed="false">
      <c r="A582" s="261"/>
      <c r="B582" s="261"/>
      <c r="C582" s="261"/>
      <c r="D582" s="261"/>
      <c r="E582" s="261"/>
      <c r="F582" s="261"/>
      <c r="G582" s="261"/>
      <c r="H582" s="261"/>
      <c r="I582" s="261"/>
      <c r="J582" s="261"/>
      <c r="K582" s="261"/>
      <c r="L582" s="261"/>
      <c r="M582" s="261"/>
      <c r="N582" s="261"/>
      <c r="O582" s="261"/>
      <c r="P582" s="261"/>
      <c r="Q582" s="261"/>
      <c r="R582" s="261"/>
      <c r="S582" s="261"/>
      <c r="T582" s="261"/>
      <c r="U582" s="261"/>
      <c r="V582" s="261"/>
      <c r="W582" s="261"/>
      <c r="X582" s="261"/>
      <c r="Y582" s="261"/>
    </row>
    <row r="583" customFormat="false" ht="15.75" hidden="false" customHeight="true" outlineLevel="0" collapsed="false">
      <c r="A583" s="261"/>
      <c r="B583" s="261"/>
      <c r="C583" s="261"/>
      <c r="D583" s="261"/>
      <c r="E583" s="261"/>
      <c r="F583" s="261"/>
      <c r="G583" s="261"/>
      <c r="H583" s="261"/>
      <c r="I583" s="261"/>
      <c r="J583" s="261"/>
      <c r="K583" s="261"/>
      <c r="L583" s="261"/>
      <c r="M583" s="261"/>
      <c r="N583" s="261"/>
      <c r="O583" s="261"/>
      <c r="P583" s="261"/>
      <c r="Q583" s="261"/>
      <c r="R583" s="261"/>
      <c r="S583" s="261"/>
      <c r="T583" s="261"/>
      <c r="U583" s="261"/>
      <c r="V583" s="261"/>
      <c r="W583" s="261"/>
      <c r="X583" s="261"/>
      <c r="Y583" s="261"/>
    </row>
    <row r="584" customFormat="false" ht="15.75" hidden="false" customHeight="true" outlineLevel="0" collapsed="false">
      <c r="A584" s="261"/>
      <c r="B584" s="261"/>
      <c r="C584" s="261"/>
      <c r="D584" s="261"/>
      <c r="E584" s="261"/>
      <c r="F584" s="261"/>
      <c r="G584" s="261"/>
      <c r="H584" s="261"/>
      <c r="I584" s="261"/>
      <c r="J584" s="261"/>
      <c r="K584" s="261"/>
      <c r="L584" s="261"/>
      <c r="M584" s="261"/>
      <c r="N584" s="261"/>
      <c r="O584" s="261"/>
      <c r="P584" s="261"/>
      <c r="Q584" s="261"/>
      <c r="R584" s="261"/>
      <c r="S584" s="261"/>
      <c r="T584" s="261"/>
      <c r="U584" s="261"/>
      <c r="V584" s="261"/>
      <c r="W584" s="261"/>
      <c r="X584" s="261"/>
      <c r="Y584" s="261"/>
    </row>
    <row r="585" customFormat="false" ht="15.75" hidden="false" customHeight="true" outlineLevel="0" collapsed="false">
      <c r="A585" s="261"/>
      <c r="B585" s="261"/>
      <c r="C585" s="261"/>
      <c r="D585" s="261"/>
      <c r="E585" s="261"/>
      <c r="F585" s="261"/>
      <c r="G585" s="261"/>
      <c r="H585" s="261"/>
      <c r="I585" s="261"/>
      <c r="J585" s="261"/>
      <c r="K585" s="261"/>
      <c r="L585" s="261"/>
      <c r="M585" s="261"/>
      <c r="N585" s="261"/>
      <c r="O585" s="261"/>
      <c r="P585" s="261"/>
      <c r="Q585" s="261"/>
      <c r="R585" s="261"/>
      <c r="S585" s="261"/>
      <c r="T585" s="261"/>
      <c r="U585" s="261"/>
      <c r="V585" s="261"/>
      <c r="W585" s="261"/>
      <c r="X585" s="261"/>
      <c r="Y585" s="261"/>
    </row>
    <row r="586" customFormat="false" ht="15.75" hidden="false" customHeight="true" outlineLevel="0" collapsed="false">
      <c r="A586" s="261"/>
      <c r="B586" s="261"/>
      <c r="C586" s="261"/>
      <c r="D586" s="261"/>
      <c r="E586" s="261"/>
      <c r="F586" s="261"/>
      <c r="G586" s="261"/>
      <c r="H586" s="261"/>
      <c r="I586" s="261"/>
      <c r="J586" s="261"/>
      <c r="K586" s="261"/>
      <c r="L586" s="261"/>
      <c r="M586" s="261"/>
      <c r="N586" s="261"/>
      <c r="O586" s="261"/>
      <c r="P586" s="261"/>
      <c r="Q586" s="261"/>
      <c r="R586" s="261"/>
      <c r="S586" s="261"/>
      <c r="T586" s="261"/>
      <c r="U586" s="261"/>
      <c r="V586" s="261"/>
      <c r="W586" s="261"/>
      <c r="X586" s="261"/>
      <c r="Y586" s="261"/>
    </row>
    <row r="587" customFormat="false" ht="15.75" hidden="false" customHeight="true" outlineLevel="0" collapsed="false">
      <c r="A587" s="261"/>
      <c r="B587" s="261"/>
      <c r="C587" s="261"/>
      <c r="D587" s="261"/>
      <c r="E587" s="261"/>
      <c r="F587" s="261"/>
      <c r="G587" s="261"/>
      <c r="H587" s="261"/>
      <c r="I587" s="261"/>
      <c r="J587" s="261"/>
      <c r="K587" s="261"/>
      <c r="L587" s="261"/>
      <c r="M587" s="261"/>
      <c r="N587" s="261"/>
      <c r="O587" s="261"/>
      <c r="P587" s="261"/>
      <c r="Q587" s="261"/>
      <c r="R587" s="261"/>
      <c r="S587" s="261"/>
      <c r="T587" s="261"/>
      <c r="U587" s="261"/>
      <c r="V587" s="261"/>
      <c r="W587" s="261"/>
      <c r="X587" s="261"/>
      <c r="Y587" s="261"/>
    </row>
    <row r="588" customFormat="false" ht="15.75" hidden="false" customHeight="true" outlineLevel="0" collapsed="false">
      <c r="A588" s="261"/>
      <c r="B588" s="261"/>
      <c r="C588" s="261"/>
      <c r="D588" s="261"/>
      <c r="E588" s="261"/>
      <c r="F588" s="261"/>
      <c r="G588" s="261"/>
      <c r="H588" s="261"/>
      <c r="I588" s="261"/>
      <c r="J588" s="261"/>
      <c r="K588" s="261"/>
      <c r="L588" s="261"/>
      <c r="M588" s="261"/>
      <c r="N588" s="261"/>
      <c r="O588" s="261"/>
      <c r="P588" s="261"/>
      <c r="Q588" s="261"/>
      <c r="R588" s="261"/>
      <c r="S588" s="261"/>
      <c r="T588" s="261"/>
      <c r="U588" s="261"/>
      <c r="V588" s="261"/>
      <c r="W588" s="261"/>
      <c r="X588" s="261"/>
      <c r="Y588" s="261"/>
    </row>
    <row r="589" customFormat="false" ht="15.75" hidden="false" customHeight="true" outlineLevel="0" collapsed="false">
      <c r="A589" s="261"/>
      <c r="B589" s="261"/>
      <c r="C589" s="261"/>
      <c r="D589" s="261"/>
      <c r="E589" s="261"/>
      <c r="F589" s="261"/>
      <c r="G589" s="261"/>
      <c r="H589" s="261"/>
      <c r="I589" s="261"/>
      <c r="J589" s="261"/>
      <c r="K589" s="261"/>
      <c r="L589" s="261"/>
      <c r="M589" s="261"/>
      <c r="N589" s="261"/>
      <c r="O589" s="261"/>
      <c r="P589" s="261"/>
      <c r="Q589" s="261"/>
      <c r="R589" s="261"/>
      <c r="S589" s="261"/>
      <c r="T589" s="261"/>
      <c r="U589" s="261"/>
      <c r="V589" s="261"/>
      <c r="W589" s="261"/>
      <c r="X589" s="261"/>
      <c r="Y589" s="261"/>
    </row>
    <row r="590" customFormat="false" ht="15.75" hidden="false" customHeight="true" outlineLevel="0" collapsed="false">
      <c r="A590" s="261"/>
      <c r="B590" s="261"/>
      <c r="C590" s="261"/>
      <c r="D590" s="261"/>
      <c r="E590" s="261"/>
      <c r="F590" s="261"/>
      <c r="G590" s="261"/>
      <c r="H590" s="261"/>
      <c r="I590" s="261"/>
      <c r="J590" s="261"/>
      <c r="K590" s="261"/>
      <c r="L590" s="261"/>
      <c r="M590" s="261"/>
      <c r="N590" s="261"/>
      <c r="O590" s="261"/>
      <c r="P590" s="261"/>
      <c r="Q590" s="261"/>
      <c r="R590" s="261"/>
      <c r="S590" s="261"/>
      <c r="T590" s="261"/>
      <c r="U590" s="261"/>
      <c r="V590" s="261"/>
      <c r="W590" s="261"/>
      <c r="X590" s="261"/>
      <c r="Y590" s="261"/>
    </row>
    <row r="591" customFormat="false" ht="15.75" hidden="false" customHeight="true" outlineLevel="0" collapsed="false">
      <c r="A591" s="261"/>
      <c r="B591" s="261"/>
      <c r="C591" s="261"/>
      <c r="D591" s="261"/>
      <c r="E591" s="261"/>
      <c r="F591" s="261"/>
      <c r="G591" s="261"/>
      <c r="H591" s="261"/>
      <c r="I591" s="261"/>
      <c r="J591" s="261"/>
      <c r="K591" s="261"/>
      <c r="L591" s="261"/>
      <c r="M591" s="261"/>
      <c r="N591" s="261"/>
      <c r="O591" s="261"/>
      <c r="P591" s="261"/>
      <c r="Q591" s="261"/>
      <c r="R591" s="261"/>
      <c r="S591" s="261"/>
      <c r="T591" s="261"/>
      <c r="U591" s="261"/>
      <c r="V591" s="261"/>
      <c r="W591" s="261"/>
      <c r="X591" s="261"/>
      <c r="Y591" s="261"/>
    </row>
    <row r="592" customFormat="false" ht="15.75" hidden="false" customHeight="true" outlineLevel="0" collapsed="false">
      <c r="A592" s="261"/>
      <c r="B592" s="261"/>
      <c r="C592" s="261"/>
      <c r="D592" s="261"/>
      <c r="E592" s="261"/>
      <c r="F592" s="261"/>
      <c r="G592" s="261"/>
      <c r="H592" s="261"/>
      <c r="I592" s="261"/>
      <c r="J592" s="261"/>
      <c r="K592" s="261"/>
      <c r="L592" s="261"/>
      <c r="M592" s="261"/>
      <c r="N592" s="261"/>
      <c r="O592" s="261"/>
      <c r="P592" s="261"/>
      <c r="Q592" s="261"/>
      <c r="R592" s="261"/>
      <c r="S592" s="261"/>
      <c r="T592" s="261"/>
      <c r="U592" s="261"/>
      <c r="V592" s="261"/>
      <c r="W592" s="261"/>
      <c r="X592" s="261"/>
      <c r="Y592" s="261"/>
    </row>
    <row r="593" customFormat="false" ht="15.75" hidden="false" customHeight="true" outlineLevel="0" collapsed="false">
      <c r="A593" s="261"/>
      <c r="B593" s="261"/>
      <c r="C593" s="261"/>
      <c r="D593" s="261"/>
      <c r="E593" s="261"/>
      <c r="F593" s="261"/>
      <c r="G593" s="261"/>
      <c r="H593" s="261"/>
      <c r="I593" s="261"/>
      <c r="J593" s="261"/>
      <c r="K593" s="261"/>
      <c r="L593" s="261"/>
      <c r="M593" s="261"/>
      <c r="N593" s="261"/>
      <c r="O593" s="261"/>
      <c r="P593" s="261"/>
      <c r="Q593" s="261"/>
      <c r="R593" s="261"/>
      <c r="S593" s="261"/>
      <c r="T593" s="261"/>
      <c r="U593" s="261"/>
      <c r="V593" s="261"/>
      <c r="W593" s="261"/>
      <c r="X593" s="261"/>
      <c r="Y593" s="261"/>
    </row>
    <row r="594" customFormat="false" ht="15.75" hidden="false" customHeight="true" outlineLevel="0" collapsed="false">
      <c r="A594" s="261"/>
      <c r="B594" s="261"/>
      <c r="C594" s="261"/>
      <c r="D594" s="261"/>
      <c r="E594" s="261"/>
      <c r="F594" s="261"/>
      <c r="G594" s="261"/>
      <c r="H594" s="261"/>
      <c r="I594" s="261"/>
      <c r="J594" s="261"/>
      <c r="K594" s="261"/>
      <c r="L594" s="261"/>
      <c r="M594" s="261"/>
      <c r="N594" s="261"/>
      <c r="O594" s="261"/>
      <c r="P594" s="261"/>
      <c r="Q594" s="261"/>
      <c r="R594" s="261"/>
      <c r="S594" s="261"/>
      <c r="T594" s="261"/>
      <c r="U594" s="261"/>
      <c r="V594" s="261"/>
      <c r="W594" s="261"/>
      <c r="X594" s="261"/>
      <c r="Y594" s="261"/>
    </row>
    <row r="595" customFormat="false" ht="15.75" hidden="false" customHeight="true" outlineLevel="0" collapsed="false">
      <c r="A595" s="261"/>
      <c r="B595" s="261"/>
      <c r="C595" s="261"/>
      <c r="D595" s="261"/>
      <c r="E595" s="261"/>
      <c r="F595" s="261"/>
      <c r="G595" s="261"/>
      <c r="H595" s="261"/>
      <c r="I595" s="261"/>
      <c r="J595" s="261"/>
      <c r="K595" s="261"/>
      <c r="L595" s="261"/>
      <c r="M595" s="261"/>
      <c r="N595" s="261"/>
      <c r="O595" s="261"/>
      <c r="P595" s="261"/>
      <c r="Q595" s="261"/>
      <c r="R595" s="261"/>
      <c r="S595" s="261"/>
      <c r="T595" s="261"/>
      <c r="U595" s="261"/>
      <c r="V595" s="261"/>
      <c r="W595" s="261"/>
      <c r="X595" s="261"/>
      <c r="Y595" s="261"/>
    </row>
    <row r="596" customFormat="false" ht="15.75" hidden="false" customHeight="true" outlineLevel="0" collapsed="false">
      <c r="A596" s="261"/>
      <c r="B596" s="261"/>
      <c r="C596" s="261"/>
      <c r="D596" s="261"/>
      <c r="E596" s="261"/>
      <c r="F596" s="261"/>
      <c r="G596" s="261"/>
      <c r="H596" s="261"/>
      <c r="I596" s="261"/>
      <c r="J596" s="261"/>
      <c r="K596" s="261"/>
      <c r="L596" s="261"/>
      <c r="M596" s="261"/>
      <c r="N596" s="261"/>
      <c r="O596" s="261"/>
      <c r="P596" s="261"/>
      <c r="Q596" s="261"/>
      <c r="R596" s="261"/>
      <c r="S596" s="261"/>
      <c r="T596" s="261"/>
      <c r="U596" s="261"/>
      <c r="V596" s="261"/>
      <c r="W596" s="261"/>
      <c r="X596" s="261"/>
      <c r="Y596" s="261"/>
    </row>
    <row r="597" customFormat="false" ht="15.75" hidden="false" customHeight="true" outlineLevel="0" collapsed="false">
      <c r="A597" s="261"/>
      <c r="B597" s="261"/>
      <c r="C597" s="261"/>
      <c r="D597" s="261"/>
      <c r="E597" s="261"/>
      <c r="F597" s="261"/>
      <c r="G597" s="261"/>
      <c r="H597" s="261"/>
      <c r="I597" s="261"/>
      <c r="J597" s="261"/>
      <c r="K597" s="261"/>
      <c r="L597" s="261"/>
      <c r="M597" s="261"/>
      <c r="N597" s="261"/>
      <c r="O597" s="261"/>
      <c r="P597" s="261"/>
      <c r="Q597" s="261"/>
      <c r="R597" s="261"/>
      <c r="S597" s="261"/>
      <c r="T597" s="261"/>
      <c r="U597" s="261"/>
      <c r="V597" s="261"/>
      <c r="W597" s="261"/>
      <c r="X597" s="261"/>
      <c r="Y597" s="261"/>
    </row>
    <row r="598" customFormat="false" ht="15.75" hidden="false" customHeight="true" outlineLevel="0" collapsed="false">
      <c r="A598" s="261"/>
      <c r="B598" s="261"/>
      <c r="C598" s="261"/>
      <c r="D598" s="261"/>
      <c r="E598" s="261"/>
      <c r="F598" s="261"/>
      <c r="G598" s="261"/>
      <c r="H598" s="261"/>
      <c r="I598" s="261"/>
      <c r="J598" s="261"/>
      <c r="K598" s="261"/>
      <c r="L598" s="261"/>
      <c r="M598" s="261"/>
      <c r="N598" s="261"/>
      <c r="O598" s="261"/>
      <c r="P598" s="261"/>
      <c r="Q598" s="261"/>
      <c r="R598" s="261"/>
      <c r="S598" s="261"/>
      <c r="T598" s="261"/>
      <c r="U598" s="261"/>
      <c r="V598" s="261"/>
      <c r="W598" s="261"/>
      <c r="X598" s="261"/>
      <c r="Y598" s="261"/>
    </row>
    <row r="599" customFormat="false" ht="15.75" hidden="false" customHeight="true" outlineLevel="0" collapsed="false">
      <c r="A599" s="261"/>
      <c r="B599" s="261"/>
      <c r="C599" s="261"/>
      <c r="D599" s="261"/>
      <c r="E599" s="261"/>
      <c r="F599" s="261"/>
      <c r="G599" s="261"/>
      <c r="H599" s="261"/>
      <c r="I599" s="261"/>
      <c r="J599" s="261"/>
      <c r="K599" s="261"/>
      <c r="L599" s="261"/>
      <c r="M599" s="261"/>
      <c r="N599" s="261"/>
      <c r="O599" s="261"/>
      <c r="P599" s="261"/>
      <c r="Q599" s="261"/>
      <c r="R599" s="261"/>
      <c r="S599" s="261"/>
      <c r="T599" s="261"/>
      <c r="U599" s="261"/>
      <c r="V599" s="261"/>
      <c r="W599" s="261"/>
      <c r="X599" s="261"/>
      <c r="Y599" s="261"/>
    </row>
    <row r="600" customFormat="false" ht="15.75" hidden="false" customHeight="true" outlineLevel="0" collapsed="false">
      <c r="A600" s="261"/>
      <c r="B600" s="261"/>
      <c r="C600" s="261"/>
      <c r="D600" s="261"/>
      <c r="E600" s="261"/>
      <c r="F600" s="261"/>
      <c r="G600" s="261"/>
      <c r="H600" s="261"/>
      <c r="I600" s="261"/>
      <c r="J600" s="261"/>
      <c r="K600" s="261"/>
      <c r="L600" s="261"/>
      <c r="M600" s="261"/>
      <c r="N600" s="261"/>
      <c r="O600" s="261"/>
      <c r="P600" s="261"/>
      <c r="Q600" s="261"/>
      <c r="R600" s="261"/>
      <c r="S600" s="261"/>
      <c r="T600" s="261"/>
      <c r="U600" s="261"/>
      <c r="V600" s="261"/>
      <c r="W600" s="261"/>
      <c r="X600" s="261"/>
      <c r="Y600" s="261"/>
    </row>
    <row r="601" customFormat="false" ht="15.75" hidden="false" customHeight="true" outlineLevel="0" collapsed="false">
      <c r="A601" s="261"/>
      <c r="B601" s="261"/>
      <c r="C601" s="261"/>
      <c r="D601" s="261"/>
      <c r="E601" s="261"/>
      <c r="F601" s="261"/>
      <c r="G601" s="261"/>
      <c r="H601" s="261"/>
      <c r="I601" s="261"/>
      <c r="J601" s="261"/>
      <c r="K601" s="261"/>
      <c r="L601" s="261"/>
      <c r="M601" s="261"/>
      <c r="N601" s="261"/>
      <c r="O601" s="261"/>
      <c r="P601" s="261"/>
      <c r="Q601" s="261"/>
      <c r="R601" s="261"/>
      <c r="S601" s="261"/>
      <c r="T601" s="261"/>
      <c r="U601" s="261"/>
      <c r="V601" s="261"/>
      <c r="W601" s="261"/>
      <c r="X601" s="261"/>
      <c r="Y601" s="261"/>
    </row>
    <row r="602" customFormat="false" ht="15.75" hidden="false" customHeight="true" outlineLevel="0" collapsed="false">
      <c r="A602" s="261"/>
      <c r="B602" s="261"/>
      <c r="C602" s="261"/>
      <c r="D602" s="261"/>
      <c r="E602" s="261"/>
      <c r="F602" s="261"/>
      <c r="G602" s="261"/>
      <c r="H602" s="261"/>
      <c r="I602" s="261"/>
      <c r="J602" s="261"/>
      <c r="K602" s="261"/>
      <c r="L602" s="261"/>
      <c r="M602" s="261"/>
      <c r="N602" s="261"/>
      <c r="O602" s="261"/>
      <c r="P602" s="261"/>
      <c r="Q602" s="261"/>
      <c r="R602" s="261"/>
      <c r="S602" s="261"/>
      <c r="T602" s="261"/>
      <c r="U602" s="261"/>
      <c r="V602" s="261"/>
      <c r="W602" s="261"/>
      <c r="X602" s="261"/>
      <c r="Y602" s="261"/>
    </row>
    <row r="603" customFormat="false" ht="15.75" hidden="false" customHeight="true" outlineLevel="0" collapsed="false">
      <c r="A603" s="261"/>
      <c r="B603" s="261"/>
      <c r="C603" s="261"/>
      <c r="D603" s="261"/>
      <c r="E603" s="261"/>
      <c r="F603" s="261"/>
      <c r="G603" s="261"/>
      <c r="H603" s="261"/>
      <c r="I603" s="261"/>
      <c r="J603" s="261"/>
      <c r="K603" s="261"/>
      <c r="L603" s="261"/>
      <c r="M603" s="261"/>
      <c r="N603" s="261"/>
      <c r="O603" s="261"/>
      <c r="P603" s="261"/>
      <c r="Q603" s="261"/>
      <c r="R603" s="261"/>
      <c r="S603" s="261"/>
      <c r="T603" s="261"/>
      <c r="U603" s="261"/>
      <c r="V603" s="261"/>
      <c r="W603" s="261"/>
      <c r="X603" s="261"/>
      <c r="Y603" s="261"/>
    </row>
    <row r="604" customFormat="false" ht="15.75" hidden="false" customHeight="true" outlineLevel="0" collapsed="false">
      <c r="A604" s="261"/>
      <c r="B604" s="261"/>
      <c r="C604" s="261"/>
      <c r="D604" s="261"/>
      <c r="E604" s="261"/>
      <c r="F604" s="261"/>
      <c r="G604" s="261"/>
      <c r="H604" s="261"/>
      <c r="I604" s="261"/>
      <c r="J604" s="261"/>
      <c r="K604" s="261"/>
      <c r="L604" s="261"/>
      <c r="M604" s="261"/>
      <c r="N604" s="261"/>
      <c r="O604" s="261"/>
      <c r="P604" s="261"/>
      <c r="Q604" s="261"/>
      <c r="R604" s="261"/>
      <c r="S604" s="261"/>
      <c r="T604" s="261"/>
      <c r="U604" s="261"/>
      <c r="V604" s="261"/>
      <c r="W604" s="261"/>
      <c r="X604" s="261"/>
      <c r="Y604" s="261"/>
    </row>
    <row r="605" customFormat="false" ht="15.75" hidden="false" customHeight="true" outlineLevel="0" collapsed="false">
      <c r="A605" s="261"/>
      <c r="B605" s="261"/>
      <c r="C605" s="261"/>
      <c r="D605" s="261"/>
      <c r="E605" s="261"/>
      <c r="F605" s="261"/>
      <c r="G605" s="261"/>
      <c r="H605" s="261"/>
      <c r="I605" s="261"/>
      <c r="J605" s="261"/>
      <c r="K605" s="261"/>
      <c r="L605" s="261"/>
      <c r="M605" s="261"/>
      <c r="N605" s="261"/>
      <c r="O605" s="261"/>
      <c r="P605" s="261"/>
      <c r="Q605" s="261"/>
      <c r="R605" s="261"/>
      <c r="S605" s="261"/>
      <c r="T605" s="261"/>
      <c r="U605" s="261"/>
      <c r="V605" s="261"/>
      <c r="W605" s="261"/>
      <c r="X605" s="261"/>
      <c r="Y605" s="261"/>
    </row>
    <row r="606" customFormat="false" ht="15.75" hidden="false" customHeight="true" outlineLevel="0" collapsed="false">
      <c r="A606" s="261"/>
      <c r="B606" s="261"/>
      <c r="C606" s="261"/>
      <c r="D606" s="261"/>
      <c r="E606" s="261"/>
      <c r="F606" s="261"/>
      <c r="G606" s="261"/>
      <c r="H606" s="261"/>
      <c r="I606" s="261"/>
      <c r="J606" s="261"/>
      <c r="K606" s="261"/>
      <c r="L606" s="261"/>
      <c r="M606" s="261"/>
      <c r="N606" s="261"/>
      <c r="O606" s="261"/>
      <c r="P606" s="261"/>
      <c r="Q606" s="261"/>
      <c r="R606" s="261"/>
      <c r="S606" s="261"/>
      <c r="T606" s="261"/>
      <c r="U606" s="261"/>
      <c r="V606" s="261"/>
      <c r="W606" s="261"/>
      <c r="X606" s="261"/>
      <c r="Y606" s="261"/>
    </row>
    <row r="607" customFormat="false" ht="15.75" hidden="false" customHeight="true" outlineLevel="0" collapsed="false">
      <c r="A607" s="261"/>
      <c r="B607" s="261"/>
      <c r="C607" s="261"/>
      <c r="D607" s="261"/>
      <c r="E607" s="261"/>
      <c r="F607" s="261"/>
      <c r="G607" s="261"/>
      <c r="H607" s="261"/>
      <c r="I607" s="261"/>
      <c r="J607" s="261"/>
      <c r="K607" s="261"/>
      <c r="L607" s="261"/>
      <c r="M607" s="261"/>
      <c r="N607" s="261"/>
      <c r="O607" s="261"/>
      <c r="P607" s="261"/>
      <c r="Q607" s="261"/>
      <c r="R607" s="261"/>
      <c r="S607" s="261"/>
      <c r="T607" s="261"/>
      <c r="U607" s="261"/>
      <c r="V607" s="261"/>
      <c r="W607" s="261"/>
      <c r="X607" s="261"/>
      <c r="Y607" s="261"/>
    </row>
    <row r="608" customFormat="false" ht="15.75" hidden="false" customHeight="true" outlineLevel="0" collapsed="false">
      <c r="A608" s="261"/>
      <c r="B608" s="261"/>
      <c r="C608" s="261"/>
      <c r="D608" s="261"/>
      <c r="E608" s="261"/>
      <c r="F608" s="261"/>
      <c r="G608" s="261"/>
      <c r="H608" s="261"/>
      <c r="I608" s="261"/>
      <c r="J608" s="261"/>
      <c r="K608" s="261"/>
      <c r="L608" s="261"/>
      <c r="M608" s="261"/>
      <c r="N608" s="261"/>
      <c r="O608" s="261"/>
      <c r="P608" s="261"/>
      <c r="Q608" s="261"/>
      <c r="R608" s="261"/>
      <c r="S608" s="261"/>
      <c r="T608" s="261"/>
      <c r="U608" s="261"/>
      <c r="V608" s="261"/>
      <c r="W608" s="261"/>
      <c r="X608" s="261"/>
      <c r="Y608" s="261"/>
    </row>
    <row r="609" customFormat="false" ht="15.75" hidden="false" customHeight="true" outlineLevel="0" collapsed="false">
      <c r="A609" s="261"/>
      <c r="B609" s="261"/>
      <c r="C609" s="261"/>
      <c r="D609" s="261"/>
      <c r="E609" s="261"/>
      <c r="F609" s="261"/>
      <c r="G609" s="261"/>
      <c r="H609" s="261"/>
      <c r="I609" s="261"/>
      <c r="J609" s="261"/>
      <c r="K609" s="261"/>
      <c r="L609" s="261"/>
      <c r="M609" s="261"/>
      <c r="N609" s="261"/>
      <c r="O609" s="261"/>
      <c r="P609" s="261"/>
      <c r="Q609" s="261"/>
      <c r="R609" s="261"/>
      <c r="S609" s="261"/>
      <c r="T609" s="261"/>
      <c r="U609" s="261"/>
      <c r="V609" s="261"/>
      <c r="W609" s="261"/>
      <c r="X609" s="261"/>
      <c r="Y609" s="261"/>
    </row>
    <row r="610" customFormat="false" ht="15.75" hidden="false" customHeight="true" outlineLevel="0" collapsed="false">
      <c r="A610" s="261"/>
      <c r="B610" s="261"/>
      <c r="C610" s="261"/>
      <c r="D610" s="261"/>
      <c r="E610" s="261"/>
      <c r="F610" s="261"/>
      <c r="G610" s="261"/>
      <c r="H610" s="261"/>
      <c r="I610" s="261"/>
      <c r="J610" s="261"/>
      <c r="K610" s="261"/>
      <c r="L610" s="261"/>
      <c r="M610" s="261"/>
      <c r="N610" s="261"/>
      <c r="O610" s="261"/>
      <c r="P610" s="261"/>
      <c r="Q610" s="261"/>
      <c r="R610" s="261"/>
      <c r="S610" s="261"/>
      <c r="T610" s="261"/>
      <c r="U610" s="261"/>
      <c r="V610" s="261"/>
      <c r="W610" s="261"/>
      <c r="X610" s="261"/>
      <c r="Y610" s="261"/>
    </row>
    <row r="611" customFormat="false" ht="15.75" hidden="false" customHeight="true" outlineLevel="0" collapsed="false">
      <c r="A611" s="261"/>
      <c r="B611" s="261"/>
      <c r="C611" s="261"/>
      <c r="D611" s="261"/>
      <c r="E611" s="261"/>
      <c r="F611" s="261"/>
      <c r="G611" s="261"/>
      <c r="H611" s="261"/>
      <c r="I611" s="261"/>
      <c r="J611" s="261"/>
      <c r="K611" s="261"/>
      <c r="L611" s="261"/>
      <c r="M611" s="261"/>
      <c r="N611" s="261"/>
      <c r="O611" s="261"/>
      <c r="P611" s="261"/>
      <c r="Q611" s="261"/>
      <c r="R611" s="261"/>
      <c r="S611" s="261"/>
      <c r="T611" s="261"/>
      <c r="U611" s="261"/>
      <c r="V611" s="261"/>
      <c r="W611" s="261"/>
      <c r="X611" s="261"/>
      <c r="Y611" s="261"/>
    </row>
    <row r="612" customFormat="false" ht="15.75" hidden="false" customHeight="true" outlineLevel="0" collapsed="false">
      <c r="A612" s="261"/>
      <c r="B612" s="261"/>
      <c r="C612" s="261"/>
      <c r="D612" s="261"/>
      <c r="E612" s="261"/>
      <c r="F612" s="261"/>
      <c r="G612" s="261"/>
      <c r="H612" s="261"/>
      <c r="I612" s="261"/>
      <c r="J612" s="261"/>
      <c r="K612" s="261"/>
      <c r="L612" s="261"/>
      <c r="M612" s="261"/>
      <c r="N612" s="261"/>
      <c r="O612" s="261"/>
      <c r="P612" s="261"/>
      <c r="Q612" s="261"/>
      <c r="R612" s="261"/>
      <c r="S612" s="261"/>
      <c r="T612" s="261"/>
      <c r="U612" s="261"/>
      <c r="V612" s="261"/>
      <c r="W612" s="261"/>
      <c r="X612" s="261"/>
      <c r="Y612" s="261"/>
    </row>
    <row r="613" customFormat="false" ht="15.75" hidden="false" customHeight="true" outlineLevel="0" collapsed="false">
      <c r="A613" s="261"/>
      <c r="B613" s="261"/>
      <c r="C613" s="261"/>
      <c r="D613" s="261"/>
      <c r="E613" s="261"/>
      <c r="F613" s="261"/>
      <c r="G613" s="261"/>
      <c r="H613" s="261"/>
      <c r="I613" s="261"/>
      <c r="J613" s="261"/>
      <c r="K613" s="261"/>
      <c r="L613" s="261"/>
      <c r="M613" s="261"/>
      <c r="N613" s="261"/>
      <c r="O613" s="261"/>
      <c r="P613" s="261"/>
      <c r="Q613" s="261"/>
      <c r="R613" s="261"/>
      <c r="S613" s="261"/>
      <c r="T613" s="261"/>
      <c r="U613" s="261"/>
      <c r="V613" s="261"/>
      <c r="W613" s="261"/>
      <c r="X613" s="261"/>
      <c r="Y613" s="261"/>
    </row>
    <row r="614" customFormat="false" ht="15.75" hidden="false" customHeight="true" outlineLevel="0" collapsed="false">
      <c r="A614" s="261"/>
      <c r="B614" s="261"/>
      <c r="C614" s="261"/>
      <c r="D614" s="261"/>
      <c r="E614" s="261"/>
      <c r="F614" s="261"/>
      <c r="G614" s="261"/>
      <c r="H614" s="261"/>
      <c r="I614" s="261"/>
      <c r="J614" s="261"/>
      <c r="K614" s="261"/>
      <c r="L614" s="261"/>
      <c r="M614" s="261"/>
      <c r="N614" s="261"/>
      <c r="O614" s="261"/>
      <c r="P614" s="261"/>
      <c r="Q614" s="261"/>
      <c r="R614" s="261"/>
      <c r="S614" s="261"/>
      <c r="T614" s="261"/>
      <c r="U614" s="261"/>
      <c r="V614" s="261"/>
      <c r="W614" s="261"/>
      <c r="X614" s="261"/>
      <c r="Y614" s="261"/>
    </row>
    <row r="615" customFormat="false" ht="15.75" hidden="false" customHeight="true" outlineLevel="0" collapsed="false">
      <c r="A615" s="261"/>
      <c r="B615" s="261"/>
      <c r="C615" s="261"/>
      <c r="D615" s="261"/>
      <c r="E615" s="261"/>
      <c r="F615" s="261"/>
      <c r="G615" s="261"/>
      <c r="H615" s="261"/>
      <c r="I615" s="261"/>
      <c r="J615" s="261"/>
      <c r="K615" s="261"/>
      <c r="L615" s="261"/>
      <c r="M615" s="261"/>
      <c r="N615" s="261"/>
      <c r="O615" s="261"/>
      <c r="P615" s="261"/>
      <c r="Q615" s="261"/>
      <c r="R615" s="261"/>
      <c r="S615" s="261"/>
      <c r="T615" s="261"/>
      <c r="U615" s="261"/>
      <c r="V615" s="261"/>
      <c r="W615" s="261"/>
      <c r="X615" s="261"/>
      <c r="Y615" s="261"/>
    </row>
    <row r="616" customFormat="false" ht="15.75" hidden="false" customHeight="true" outlineLevel="0" collapsed="false">
      <c r="A616" s="261"/>
      <c r="B616" s="261"/>
      <c r="C616" s="261"/>
      <c r="D616" s="261"/>
      <c r="E616" s="261"/>
      <c r="F616" s="261"/>
      <c r="G616" s="261"/>
      <c r="H616" s="261"/>
      <c r="I616" s="261"/>
      <c r="J616" s="261"/>
      <c r="K616" s="261"/>
      <c r="L616" s="261"/>
      <c r="M616" s="261"/>
      <c r="N616" s="261"/>
      <c r="O616" s="261"/>
      <c r="P616" s="261"/>
      <c r="Q616" s="261"/>
      <c r="R616" s="261"/>
      <c r="S616" s="261"/>
      <c r="T616" s="261"/>
      <c r="U616" s="261"/>
      <c r="V616" s="261"/>
      <c r="W616" s="261"/>
      <c r="X616" s="261"/>
      <c r="Y616" s="261"/>
    </row>
    <row r="617" customFormat="false" ht="15.75" hidden="false" customHeight="true" outlineLevel="0" collapsed="false">
      <c r="A617" s="261"/>
      <c r="B617" s="261"/>
      <c r="C617" s="261"/>
      <c r="D617" s="261"/>
      <c r="E617" s="261"/>
      <c r="F617" s="261"/>
      <c r="G617" s="261"/>
      <c r="H617" s="261"/>
      <c r="I617" s="261"/>
      <c r="J617" s="261"/>
      <c r="K617" s="261"/>
      <c r="L617" s="261"/>
      <c r="M617" s="261"/>
      <c r="N617" s="261"/>
      <c r="O617" s="261"/>
      <c r="P617" s="261"/>
      <c r="Q617" s="261"/>
      <c r="R617" s="261"/>
      <c r="S617" s="261"/>
      <c r="T617" s="261"/>
      <c r="U617" s="261"/>
      <c r="V617" s="261"/>
      <c r="W617" s="261"/>
      <c r="X617" s="261"/>
      <c r="Y617" s="261"/>
    </row>
    <row r="618" customFormat="false" ht="15.75" hidden="false" customHeight="true" outlineLevel="0" collapsed="false">
      <c r="A618" s="261"/>
      <c r="B618" s="261"/>
      <c r="C618" s="261"/>
      <c r="D618" s="261"/>
      <c r="E618" s="261"/>
      <c r="F618" s="261"/>
      <c r="G618" s="261"/>
      <c r="H618" s="261"/>
      <c r="I618" s="261"/>
      <c r="J618" s="261"/>
      <c r="K618" s="261"/>
      <c r="L618" s="261"/>
      <c r="M618" s="261"/>
      <c r="N618" s="261"/>
      <c r="O618" s="261"/>
      <c r="P618" s="261"/>
      <c r="Q618" s="261"/>
      <c r="R618" s="261"/>
      <c r="S618" s="261"/>
      <c r="T618" s="261"/>
      <c r="U618" s="261"/>
      <c r="V618" s="261"/>
      <c r="W618" s="261"/>
      <c r="X618" s="261"/>
      <c r="Y618" s="261"/>
    </row>
    <row r="619" customFormat="false" ht="15.75" hidden="false" customHeight="true" outlineLevel="0" collapsed="false">
      <c r="A619" s="261"/>
      <c r="B619" s="261"/>
      <c r="C619" s="261"/>
      <c r="D619" s="261"/>
      <c r="E619" s="261"/>
      <c r="F619" s="261"/>
      <c r="G619" s="261"/>
      <c r="H619" s="261"/>
      <c r="I619" s="261"/>
      <c r="J619" s="261"/>
      <c r="K619" s="261"/>
      <c r="L619" s="261"/>
      <c r="M619" s="261"/>
      <c r="N619" s="261"/>
      <c r="O619" s="261"/>
      <c r="P619" s="261"/>
      <c r="Q619" s="261"/>
      <c r="R619" s="261"/>
      <c r="S619" s="261"/>
      <c r="T619" s="261"/>
      <c r="U619" s="261"/>
      <c r="V619" s="261"/>
      <c r="W619" s="261"/>
      <c r="X619" s="261"/>
      <c r="Y619" s="261"/>
    </row>
    <row r="620" customFormat="false" ht="15.75" hidden="false" customHeight="true" outlineLevel="0" collapsed="false">
      <c r="A620" s="261"/>
      <c r="B620" s="261"/>
      <c r="C620" s="261"/>
      <c r="D620" s="261"/>
      <c r="E620" s="261"/>
      <c r="F620" s="261"/>
      <c r="G620" s="261"/>
      <c r="H620" s="261"/>
      <c r="I620" s="261"/>
      <c r="J620" s="261"/>
      <c r="K620" s="261"/>
      <c r="L620" s="261"/>
      <c r="M620" s="261"/>
      <c r="N620" s="261"/>
      <c r="O620" s="261"/>
      <c r="P620" s="261"/>
      <c r="Q620" s="261"/>
      <c r="R620" s="261"/>
      <c r="S620" s="261"/>
      <c r="T620" s="261"/>
      <c r="U620" s="261"/>
      <c r="V620" s="261"/>
      <c r="W620" s="261"/>
      <c r="X620" s="261"/>
      <c r="Y620" s="261"/>
    </row>
    <row r="621" customFormat="false" ht="15.75" hidden="false" customHeight="true" outlineLevel="0" collapsed="false">
      <c r="A621" s="261"/>
      <c r="B621" s="261"/>
      <c r="C621" s="261"/>
      <c r="D621" s="261"/>
      <c r="E621" s="261"/>
      <c r="F621" s="261"/>
      <c r="G621" s="261"/>
      <c r="H621" s="261"/>
      <c r="I621" s="261"/>
      <c r="J621" s="261"/>
      <c r="K621" s="261"/>
      <c r="L621" s="261"/>
      <c r="M621" s="261"/>
      <c r="N621" s="261"/>
      <c r="O621" s="261"/>
      <c r="P621" s="261"/>
      <c r="Q621" s="261"/>
      <c r="R621" s="261"/>
      <c r="S621" s="261"/>
      <c r="T621" s="261"/>
      <c r="U621" s="261"/>
      <c r="V621" s="261"/>
      <c r="W621" s="261"/>
      <c r="X621" s="261"/>
      <c r="Y621" s="261"/>
    </row>
    <row r="622" customFormat="false" ht="15.75" hidden="false" customHeight="true" outlineLevel="0" collapsed="false">
      <c r="A622" s="261"/>
      <c r="B622" s="261"/>
      <c r="C622" s="261"/>
      <c r="D622" s="261"/>
      <c r="E622" s="261"/>
      <c r="F622" s="261"/>
      <c r="G622" s="261"/>
      <c r="H622" s="261"/>
      <c r="I622" s="261"/>
      <c r="J622" s="261"/>
      <c r="K622" s="261"/>
      <c r="L622" s="261"/>
      <c r="M622" s="261"/>
      <c r="N622" s="261"/>
      <c r="O622" s="261"/>
      <c r="P622" s="261"/>
      <c r="Q622" s="261"/>
      <c r="R622" s="261"/>
      <c r="S622" s="261"/>
      <c r="T622" s="261"/>
      <c r="U622" s="261"/>
      <c r="V622" s="261"/>
      <c r="W622" s="261"/>
      <c r="X622" s="261"/>
      <c r="Y622" s="261"/>
    </row>
    <row r="623" customFormat="false" ht="15.75" hidden="false" customHeight="true" outlineLevel="0" collapsed="false">
      <c r="A623" s="261"/>
      <c r="B623" s="261"/>
      <c r="C623" s="261"/>
      <c r="D623" s="261"/>
      <c r="E623" s="261"/>
      <c r="F623" s="261"/>
      <c r="G623" s="261"/>
      <c r="H623" s="261"/>
      <c r="I623" s="261"/>
      <c r="J623" s="261"/>
      <c r="K623" s="261"/>
      <c r="L623" s="261"/>
      <c r="M623" s="261"/>
      <c r="N623" s="261"/>
      <c r="O623" s="261"/>
      <c r="P623" s="261"/>
      <c r="Q623" s="261"/>
      <c r="R623" s="261"/>
      <c r="S623" s="261"/>
      <c r="T623" s="261"/>
      <c r="U623" s="261"/>
      <c r="V623" s="261"/>
      <c r="W623" s="261"/>
      <c r="X623" s="261"/>
      <c r="Y623" s="261"/>
    </row>
    <row r="624" customFormat="false" ht="15.75" hidden="false" customHeight="true" outlineLevel="0" collapsed="false">
      <c r="A624" s="261"/>
      <c r="B624" s="261"/>
      <c r="C624" s="261"/>
      <c r="D624" s="261"/>
      <c r="E624" s="261"/>
      <c r="F624" s="261"/>
      <c r="G624" s="261"/>
      <c r="H624" s="261"/>
      <c r="I624" s="261"/>
      <c r="J624" s="261"/>
      <c r="K624" s="261"/>
      <c r="L624" s="261"/>
      <c r="M624" s="261"/>
      <c r="N624" s="261"/>
      <c r="O624" s="261"/>
      <c r="P624" s="261"/>
      <c r="Q624" s="261"/>
      <c r="R624" s="261"/>
      <c r="S624" s="261"/>
      <c r="T624" s="261"/>
      <c r="U624" s="261"/>
      <c r="V624" s="261"/>
      <c r="W624" s="261"/>
      <c r="X624" s="261"/>
      <c r="Y624" s="261"/>
    </row>
    <row r="625" customFormat="false" ht="15.75" hidden="false" customHeight="true" outlineLevel="0" collapsed="false">
      <c r="A625" s="261"/>
      <c r="B625" s="261"/>
      <c r="C625" s="261"/>
      <c r="D625" s="261"/>
      <c r="E625" s="261"/>
      <c r="F625" s="261"/>
      <c r="G625" s="261"/>
      <c r="H625" s="261"/>
      <c r="I625" s="261"/>
      <c r="J625" s="261"/>
      <c r="K625" s="261"/>
      <c r="L625" s="261"/>
      <c r="M625" s="261"/>
      <c r="N625" s="261"/>
      <c r="O625" s="261"/>
      <c r="P625" s="261"/>
      <c r="Q625" s="261"/>
      <c r="R625" s="261"/>
      <c r="S625" s="261"/>
      <c r="T625" s="261"/>
      <c r="U625" s="261"/>
      <c r="V625" s="261"/>
      <c r="W625" s="261"/>
      <c r="X625" s="261"/>
      <c r="Y625" s="261"/>
    </row>
    <row r="626" customFormat="false" ht="15.75" hidden="false" customHeight="true" outlineLevel="0" collapsed="false">
      <c r="A626" s="261"/>
      <c r="B626" s="261"/>
      <c r="C626" s="261"/>
      <c r="D626" s="261"/>
      <c r="E626" s="261"/>
      <c r="F626" s="261"/>
      <c r="G626" s="261"/>
      <c r="H626" s="261"/>
      <c r="I626" s="261"/>
      <c r="J626" s="261"/>
      <c r="K626" s="261"/>
      <c r="L626" s="261"/>
      <c r="M626" s="261"/>
      <c r="N626" s="261"/>
      <c r="O626" s="261"/>
      <c r="P626" s="261"/>
      <c r="Q626" s="261"/>
      <c r="R626" s="261"/>
      <c r="S626" s="261"/>
      <c r="T626" s="261"/>
      <c r="U626" s="261"/>
      <c r="V626" s="261"/>
      <c r="W626" s="261"/>
      <c r="X626" s="261"/>
      <c r="Y626" s="261"/>
    </row>
    <row r="627" customFormat="false" ht="15.75" hidden="false" customHeight="true" outlineLevel="0" collapsed="false">
      <c r="A627" s="261"/>
      <c r="B627" s="261"/>
      <c r="C627" s="261"/>
      <c r="D627" s="261"/>
      <c r="E627" s="261"/>
      <c r="F627" s="261"/>
      <c r="G627" s="261"/>
      <c r="H627" s="261"/>
      <c r="I627" s="261"/>
      <c r="J627" s="261"/>
      <c r="K627" s="261"/>
      <c r="L627" s="261"/>
      <c r="M627" s="261"/>
      <c r="N627" s="261"/>
      <c r="O627" s="261"/>
      <c r="P627" s="261"/>
      <c r="Q627" s="261"/>
      <c r="R627" s="261"/>
      <c r="S627" s="261"/>
      <c r="T627" s="261"/>
      <c r="U627" s="261"/>
      <c r="V627" s="261"/>
      <c r="W627" s="261"/>
      <c r="X627" s="261"/>
      <c r="Y627" s="261"/>
    </row>
    <row r="628" customFormat="false" ht="15.75" hidden="false" customHeight="true" outlineLevel="0" collapsed="false">
      <c r="A628" s="261"/>
      <c r="B628" s="261"/>
      <c r="C628" s="261"/>
      <c r="D628" s="261"/>
      <c r="E628" s="261"/>
      <c r="F628" s="261"/>
      <c r="G628" s="261"/>
      <c r="H628" s="261"/>
      <c r="I628" s="261"/>
      <c r="J628" s="261"/>
      <c r="K628" s="261"/>
      <c r="L628" s="261"/>
      <c r="M628" s="261"/>
      <c r="N628" s="261"/>
      <c r="O628" s="261"/>
      <c r="P628" s="261"/>
      <c r="Q628" s="261"/>
      <c r="R628" s="261"/>
      <c r="S628" s="261"/>
      <c r="T628" s="261"/>
      <c r="U628" s="261"/>
      <c r="V628" s="261"/>
      <c r="W628" s="261"/>
      <c r="X628" s="261"/>
      <c r="Y628" s="261"/>
    </row>
    <row r="629" customFormat="false" ht="15.75" hidden="false" customHeight="true" outlineLevel="0" collapsed="false">
      <c r="A629" s="261"/>
      <c r="B629" s="261"/>
      <c r="C629" s="261"/>
      <c r="D629" s="261"/>
      <c r="E629" s="261"/>
      <c r="F629" s="261"/>
      <c r="G629" s="261"/>
      <c r="H629" s="261"/>
      <c r="I629" s="261"/>
      <c r="J629" s="261"/>
      <c r="K629" s="261"/>
      <c r="L629" s="261"/>
      <c r="M629" s="261"/>
      <c r="N629" s="261"/>
      <c r="O629" s="261"/>
      <c r="P629" s="261"/>
      <c r="Q629" s="261"/>
      <c r="R629" s="261"/>
      <c r="S629" s="261"/>
      <c r="T629" s="261"/>
      <c r="U629" s="261"/>
      <c r="V629" s="261"/>
      <c r="W629" s="261"/>
      <c r="X629" s="261"/>
      <c r="Y629" s="261"/>
    </row>
    <row r="630" customFormat="false" ht="15.75" hidden="false" customHeight="true" outlineLevel="0" collapsed="false">
      <c r="A630" s="261"/>
      <c r="B630" s="261"/>
      <c r="C630" s="261"/>
      <c r="D630" s="261"/>
      <c r="E630" s="261"/>
      <c r="F630" s="261"/>
      <c r="G630" s="261"/>
      <c r="H630" s="261"/>
      <c r="I630" s="261"/>
      <c r="J630" s="261"/>
      <c r="K630" s="261"/>
      <c r="L630" s="261"/>
      <c r="M630" s="261"/>
      <c r="N630" s="261"/>
      <c r="O630" s="261"/>
      <c r="P630" s="261"/>
      <c r="Q630" s="261"/>
      <c r="R630" s="261"/>
      <c r="S630" s="261"/>
      <c r="T630" s="261"/>
      <c r="U630" s="261"/>
      <c r="V630" s="261"/>
      <c r="W630" s="261"/>
      <c r="X630" s="261"/>
      <c r="Y630" s="261"/>
    </row>
    <row r="631" customFormat="false" ht="15.75" hidden="false" customHeight="true" outlineLevel="0" collapsed="false">
      <c r="A631" s="261"/>
      <c r="B631" s="261"/>
      <c r="C631" s="261"/>
      <c r="D631" s="261"/>
      <c r="E631" s="261"/>
      <c r="F631" s="261"/>
      <c r="G631" s="261"/>
      <c r="H631" s="261"/>
      <c r="I631" s="261"/>
      <c r="J631" s="261"/>
      <c r="K631" s="261"/>
      <c r="L631" s="261"/>
      <c r="M631" s="261"/>
      <c r="N631" s="261"/>
      <c r="O631" s="261"/>
      <c r="P631" s="261"/>
      <c r="Q631" s="261"/>
      <c r="R631" s="261"/>
      <c r="S631" s="261"/>
      <c r="T631" s="261"/>
      <c r="U631" s="261"/>
      <c r="V631" s="261"/>
      <c r="W631" s="261"/>
      <c r="X631" s="261"/>
      <c r="Y631" s="261"/>
    </row>
    <row r="632" customFormat="false" ht="15.75" hidden="false" customHeight="true" outlineLevel="0" collapsed="false">
      <c r="A632" s="261"/>
      <c r="B632" s="261"/>
      <c r="C632" s="261"/>
      <c r="D632" s="261"/>
      <c r="E632" s="261"/>
      <c r="F632" s="261"/>
      <c r="G632" s="261"/>
      <c r="H632" s="261"/>
      <c r="I632" s="261"/>
      <c r="J632" s="261"/>
      <c r="K632" s="261"/>
      <c r="L632" s="261"/>
      <c r="M632" s="261"/>
      <c r="N632" s="261"/>
      <c r="O632" s="261"/>
      <c r="P632" s="261"/>
      <c r="Q632" s="261"/>
      <c r="R632" s="261"/>
      <c r="S632" s="261"/>
      <c r="T632" s="261"/>
      <c r="U632" s="261"/>
      <c r="V632" s="261"/>
      <c r="W632" s="261"/>
      <c r="X632" s="261"/>
      <c r="Y632" s="261"/>
    </row>
    <row r="633" customFormat="false" ht="15.75" hidden="false" customHeight="true" outlineLevel="0" collapsed="false">
      <c r="A633" s="261"/>
      <c r="B633" s="261"/>
      <c r="C633" s="261"/>
      <c r="D633" s="261"/>
      <c r="E633" s="261"/>
      <c r="F633" s="261"/>
      <c r="G633" s="261"/>
      <c r="H633" s="261"/>
      <c r="I633" s="261"/>
      <c r="J633" s="261"/>
      <c r="K633" s="261"/>
      <c r="L633" s="261"/>
      <c r="M633" s="261"/>
      <c r="N633" s="261"/>
      <c r="O633" s="261"/>
      <c r="P633" s="261"/>
      <c r="Q633" s="261"/>
      <c r="R633" s="261"/>
      <c r="S633" s="261"/>
      <c r="T633" s="261"/>
      <c r="U633" s="261"/>
      <c r="V633" s="261"/>
      <c r="W633" s="261"/>
      <c r="X633" s="261"/>
      <c r="Y633" s="261"/>
    </row>
    <row r="634" customFormat="false" ht="15.75" hidden="false" customHeight="true" outlineLevel="0" collapsed="false">
      <c r="A634" s="261"/>
      <c r="B634" s="261"/>
      <c r="C634" s="261"/>
      <c r="D634" s="261"/>
      <c r="E634" s="261"/>
      <c r="F634" s="261"/>
      <c r="G634" s="261"/>
      <c r="H634" s="261"/>
      <c r="I634" s="261"/>
      <c r="J634" s="261"/>
      <c r="K634" s="261"/>
      <c r="L634" s="261"/>
      <c r="M634" s="261"/>
      <c r="N634" s="261"/>
      <c r="O634" s="261"/>
      <c r="P634" s="261"/>
      <c r="Q634" s="261"/>
      <c r="R634" s="261"/>
      <c r="S634" s="261"/>
      <c r="T634" s="261"/>
      <c r="U634" s="261"/>
      <c r="V634" s="261"/>
      <c r="W634" s="261"/>
      <c r="X634" s="261"/>
      <c r="Y634" s="261"/>
    </row>
    <row r="635" customFormat="false" ht="15.75" hidden="false" customHeight="true" outlineLevel="0" collapsed="false">
      <c r="A635" s="261"/>
      <c r="B635" s="261"/>
      <c r="C635" s="261"/>
      <c r="D635" s="261"/>
      <c r="E635" s="261"/>
      <c r="F635" s="261"/>
      <c r="G635" s="261"/>
      <c r="H635" s="261"/>
      <c r="I635" s="261"/>
      <c r="J635" s="261"/>
      <c r="K635" s="261"/>
      <c r="L635" s="261"/>
      <c r="M635" s="261"/>
      <c r="N635" s="261"/>
      <c r="O635" s="261"/>
      <c r="P635" s="261"/>
      <c r="Q635" s="261"/>
      <c r="R635" s="261"/>
      <c r="S635" s="261"/>
      <c r="T635" s="261"/>
      <c r="U635" s="261"/>
      <c r="V635" s="261"/>
      <c r="W635" s="261"/>
      <c r="X635" s="261"/>
      <c r="Y635" s="261"/>
    </row>
    <row r="636" customFormat="false" ht="15.75" hidden="false" customHeight="true" outlineLevel="0" collapsed="false">
      <c r="A636" s="261"/>
      <c r="B636" s="261"/>
      <c r="C636" s="261"/>
      <c r="D636" s="261"/>
      <c r="E636" s="261"/>
      <c r="F636" s="261"/>
      <c r="G636" s="261"/>
      <c r="H636" s="261"/>
      <c r="I636" s="261"/>
      <c r="J636" s="261"/>
      <c r="K636" s="261"/>
      <c r="L636" s="261"/>
      <c r="M636" s="261"/>
      <c r="N636" s="261"/>
      <c r="O636" s="261"/>
      <c r="P636" s="261"/>
      <c r="Q636" s="261"/>
      <c r="R636" s="261"/>
      <c r="S636" s="261"/>
      <c r="T636" s="261"/>
      <c r="U636" s="261"/>
      <c r="V636" s="261"/>
      <c r="W636" s="261"/>
      <c r="X636" s="261"/>
      <c r="Y636" s="261"/>
    </row>
    <row r="637" customFormat="false" ht="15.75" hidden="false" customHeight="true" outlineLevel="0" collapsed="false">
      <c r="A637" s="261"/>
      <c r="B637" s="261"/>
      <c r="C637" s="261"/>
      <c r="D637" s="261"/>
      <c r="E637" s="261"/>
      <c r="F637" s="261"/>
      <c r="G637" s="261"/>
      <c r="H637" s="261"/>
      <c r="I637" s="261"/>
      <c r="J637" s="261"/>
      <c r="K637" s="261"/>
      <c r="L637" s="261"/>
      <c r="M637" s="261"/>
      <c r="N637" s="261"/>
      <c r="O637" s="261"/>
      <c r="P637" s="261"/>
      <c r="Q637" s="261"/>
      <c r="R637" s="261"/>
      <c r="S637" s="261"/>
      <c r="T637" s="261"/>
      <c r="U637" s="261"/>
      <c r="V637" s="261"/>
      <c r="W637" s="261"/>
      <c r="X637" s="261"/>
      <c r="Y637" s="261"/>
    </row>
    <row r="638" customFormat="false" ht="15.75" hidden="false" customHeight="true" outlineLevel="0" collapsed="false">
      <c r="A638" s="261"/>
      <c r="B638" s="261"/>
      <c r="C638" s="261"/>
      <c r="D638" s="261"/>
      <c r="E638" s="261"/>
      <c r="F638" s="261"/>
      <c r="G638" s="261"/>
      <c r="H638" s="261"/>
      <c r="I638" s="261"/>
      <c r="J638" s="261"/>
      <c r="K638" s="261"/>
      <c r="L638" s="261"/>
      <c r="M638" s="261"/>
      <c r="N638" s="261"/>
      <c r="O638" s="261"/>
      <c r="P638" s="261"/>
      <c r="Q638" s="261"/>
      <c r="R638" s="261"/>
      <c r="S638" s="261"/>
      <c r="T638" s="261"/>
      <c r="U638" s="261"/>
      <c r="V638" s="261"/>
      <c r="W638" s="261"/>
      <c r="X638" s="261"/>
      <c r="Y638" s="261"/>
    </row>
    <row r="639" customFormat="false" ht="15.75" hidden="false" customHeight="true" outlineLevel="0" collapsed="false">
      <c r="A639" s="261"/>
      <c r="B639" s="261"/>
      <c r="C639" s="261"/>
      <c r="D639" s="261"/>
      <c r="E639" s="261"/>
      <c r="F639" s="261"/>
      <c r="G639" s="261"/>
      <c r="H639" s="261"/>
      <c r="I639" s="261"/>
      <c r="J639" s="261"/>
      <c r="K639" s="261"/>
      <c r="L639" s="261"/>
      <c r="M639" s="261"/>
      <c r="N639" s="261"/>
      <c r="O639" s="261"/>
      <c r="P639" s="261"/>
      <c r="Q639" s="261"/>
      <c r="R639" s="261"/>
      <c r="S639" s="261"/>
      <c r="T639" s="261"/>
      <c r="U639" s="261"/>
      <c r="V639" s="261"/>
      <c r="W639" s="261"/>
      <c r="X639" s="261"/>
      <c r="Y639" s="261"/>
    </row>
    <row r="640" customFormat="false" ht="15.75" hidden="false" customHeight="true" outlineLevel="0" collapsed="false">
      <c r="A640" s="261"/>
      <c r="B640" s="261"/>
      <c r="C640" s="261"/>
      <c r="D640" s="261"/>
      <c r="E640" s="261"/>
      <c r="F640" s="261"/>
      <c r="G640" s="261"/>
      <c r="H640" s="261"/>
      <c r="I640" s="261"/>
      <c r="J640" s="261"/>
      <c r="K640" s="261"/>
      <c r="L640" s="261"/>
      <c r="M640" s="261"/>
      <c r="N640" s="261"/>
      <c r="O640" s="261"/>
      <c r="P640" s="261"/>
      <c r="Q640" s="261"/>
      <c r="R640" s="261"/>
      <c r="S640" s="261"/>
      <c r="T640" s="261"/>
      <c r="U640" s="261"/>
      <c r="V640" s="261"/>
      <c r="W640" s="261"/>
      <c r="X640" s="261"/>
      <c r="Y640" s="261"/>
    </row>
    <row r="641" customFormat="false" ht="15.75" hidden="false" customHeight="true" outlineLevel="0" collapsed="false">
      <c r="A641" s="261"/>
      <c r="B641" s="261"/>
      <c r="C641" s="261"/>
      <c r="D641" s="261"/>
      <c r="E641" s="261"/>
      <c r="F641" s="261"/>
      <c r="G641" s="261"/>
      <c r="H641" s="261"/>
      <c r="I641" s="261"/>
      <c r="J641" s="261"/>
      <c r="K641" s="261"/>
      <c r="L641" s="261"/>
      <c r="M641" s="261"/>
      <c r="N641" s="261"/>
      <c r="O641" s="261"/>
      <c r="P641" s="261"/>
      <c r="Q641" s="261"/>
      <c r="R641" s="261"/>
      <c r="S641" s="261"/>
      <c r="T641" s="261"/>
      <c r="U641" s="261"/>
      <c r="V641" s="261"/>
      <c r="W641" s="261"/>
      <c r="X641" s="261"/>
      <c r="Y641" s="261"/>
    </row>
    <row r="642" customFormat="false" ht="15.75" hidden="false" customHeight="true" outlineLevel="0" collapsed="false">
      <c r="A642" s="261"/>
      <c r="B642" s="261"/>
      <c r="C642" s="261"/>
      <c r="D642" s="261"/>
      <c r="E642" s="261"/>
      <c r="F642" s="261"/>
      <c r="G642" s="261"/>
      <c r="H642" s="261"/>
      <c r="I642" s="261"/>
      <c r="J642" s="261"/>
      <c r="K642" s="261"/>
      <c r="L642" s="261"/>
      <c r="M642" s="261"/>
      <c r="N642" s="261"/>
      <c r="O642" s="261"/>
      <c r="P642" s="261"/>
      <c r="Q642" s="261"/>
      <c r="R642" s="261"/>
      <c r="S642" s="261"/>
      <c r="T642" s="261"/>
      <c r="U642" s="261"/>
      <c r="V642" s="261"/>
      <c r="W642" s="261"/>
      <c r="X642" s="261"/>
      <c r="Y642" s="261"/>
    </row>
    <row r="643" customFormat="false" ht="15.75" hidden="false" customHeight="true" outlineLevel="0" collapsed="false">
      <c r="A643" s="261"/>
      <c r="B643" s="261"/>
      <c r="C643" s="261"/>
      <c r="D643" s="261"/>
      <c r="E643" s="261"/>
      <c r="F643" s="261"/>
      <c r="G643" s="261"/>
      <c r="H643" s="261"/>
      <c r="I643" s="261"/>
      <c r="J643" s="261"/>
      <c r="K643" s="261"/>
      <c r="L643" s="261"/>
      <c r="M643" s="261"/>
      <c r="N643" s="261"/>
      <c r="O643" s="261"/>
      <c r="P643" s="261"/>
      <c r="Q643" s="261"/>
      <c r="R643" s="261"/>
      <c r="S643" s="261"/>
      <c r="T643" s="261"/>
      <c r="U643" s="261"/>
      <c r="V643" s="261"/>
      <c r="W643" s="261"/>
      <c r="X643" s="261"/>
      <c r="Y643" s="261"/>
    </row>
    <row r="644" customFormat="false" ht="15.75" hidden="false" customHeight="true" outlineLevel="0" collapsed="false">
      <c r="A644" s="261"/>
      <c r="B644" s="261"/>
      <c r="C644" s="261"/>
      <c r="D644" s="261"/>
      <c r="E644" s="261"/>
      <c r="F644" s="261"/>
      <c r="G644" s="261"/>
      <c r="H644" s="261"/>
      <c r="I644" s="261"/>
      <c r="J644" s="261"/>
      <c r="K644" s="261"/>
      <c r="L644" s="261"/>
      <c r="M644" s="261"/>
      <c r="N644" s="261"/>
      <c r="O644" s="261"/>
      <c r="P644" s="261"/>
      <c r="Q644" s="261"/>
      <c r="R644" s="261"/>
      <c r="S644" s="261"/>
      <c r="T644" s="261"/>
      <c r="U644" s="261"/>
      <c r="V644" s="261"/>
      <c r="W644" s="261"/>
      <c r="X644" s="261"/>
      <c r="Y644" s="261"/>
    </row>
    <row r="645" customFormat="false" ht="15.75" hidden="false" customHeight="true" outlineLevel="0" collapsed="false">
      <c r="A645" s="261"/>
      <c r="B645" s="261"/>
      <c r="C645" s="261"/>
      <c r="D645" s="261"/>
      <c r="E645" s="261"/>
      <c r="F645" s="261"/>
      <c r="G645" s="261"/>
      <c r="H645" s="261"/>
      <c r="I645" s="261"/>
      <c r="J645" s="261"/>
      <c r="K645" s="261"/>
      <c r="L645" s="261"/>
      <c r="M645" s="261"/>
      <c r="N645" s="261"/>
      <c r="O645" s="261"/>
      <c r="P645" s="261"/>
      <c r="Q645" s="261"/>
      <c r="R645" s="261"/>
      <c r="S645" s="261"/>
      <c r="T645" s="261"/>
      <c r="U645" s="261"/>
      <c r="V645" s="261"/>
      <c r="W645" s="261"/>
      <c r="X645" s="261"/>
      <c r="Y645" s="261"/>
    </row>
    <row r="646" customFormat="false" ht="15.75" hidden="false" customHeight="true" outlineLevel="0" collapsed="false">
      <c r="A646" s="261"/>
      <c r="B646" s="261"/>
      <c r="C646" s="261"/>
      <c r="D646" s="261"/>
      <c r="E646" s="261"/>
      <c r="F646" s="261"/>
      <c r="G646" s="261"/>
      <c r="H646" s="261"/>
      <c r="I646" s="261"/>
      <c r="J646" s="261"/>
      <c r="K646" s="261"/>
      <c r="L646" s="261"/>
      <c r="M646" s="261"/>
      <c r="N646" s="261"/>
      <c r="O646" s="261"/>
      <c r="P646" s="261"/>
      <c r="Q646" s="261"/>
      <c r="R646" s="261"/>
      <c r="S646" s="261"/>
      <c r="T646" s="261"/>
      <c r="U646" s="261"/>
      <c r="V646" s="261"/>
      <c r="W646" s="261"/>
      <c r="X646" s="261"/>
      <c r="Y646" s="261"/>
    </row>
    <row r="647" customFormat="false" ht="15.75" hidden="false" customHeight="true" outlineLevel="0" collapsed="false">
      <c r="A647" s="261"/>
      <c r="B647" s="261"/>
      <c r="C647" s="261"/>
      <c r="D647" s="261"/>
      <c r="E647" s="261"/>
      <c r="F647" s="261"/>
      <c r="G647" s="261"/>
      <c r="H647" s="261"/>
      <c r="I647" s="261"/>
      <c r="J647" s="261"/>
      <c r="K647" s="261"/>
      <c r="L647" s="261"/>
      <c r="M647" s="261"/>
      <c r="N647" s="261"/>
      <c r="O647" s="261"/>
      <c r="P647" s="261"/>
      <c r="Q647" s="261"/>
      <c r="R647" s="261"/>
      <c r="S647" s="261"/>
      <c r="T647" s="261"/>
      <c r="U647" s="261"/>
      <c r="V647" s="261"/>
      <c r="W647" s="261"/>
      <c r="X647" s="261"/>
      <c r="Y647" s="261"/>
    </row>
    <row r="648" customFormat="false" ht="15.75" hidden="false" customHeight="true" outlineLevel="0" collapsed="false">
      <c r="A648" s="261"/>
      <c r="B648" s="261"/>
      <c r="C648" s="261"/>
      <c r="D648" s="261"/>
      <c r="E648" s="261"/>
      <c r="F648" s="261"/>
      <c r="G648" s="261"/>
      <c r="H648" s="261"/>
      <c r="I648" s="261"/>
      <c r="J648" s="261"/>
      <c r="K648" s="261"/>
      <c r="L648" s="261"/>
      <c r="M648" s="261"/>
      <c r="N648" s="261"/>
      <c r="O648" s="261"/>
      <c r="P648" s="261"/>
      <c r="Q648" s="261"/>
      <c r="R648" s="261"/>
      <c r="S648" s="261"/>
      <c r="T648" s="261"/>
      <c r="U648" s="261"/>
      <c r="V648" s="261"/>
      <c r="W648" s="261"/>
      <c r="X648" s="261"/>
      <c r="Y648" s="261"/>
    </row>
    <row r="649" customFormat="false" ht="15.75" hidden="false" customHeight="true" outlineLevel="0" collapsed="false">
      <c r="A649" s="261"/>
      <c r="B649" s="261"/>
      <c r="C649" s="261"/>
      <c r="D649" s="261"/>
      <c r="E649" s="261"/>
      <c r="F649" s="261"/>
      <c r="G649" s="261"/>
      <c r="H649" s="261"/>
      <c r="I649" s="261"/>
      <c r="J649" s="261"/>
      <c r="K649" s="261"/>
      <c r="L649" s="261"/>
      <c r="M649" s="261"/>
      <c r="N649" s="261"/>
      <c r="O649" s="261"/>
      <c r="P649" s="261"/>
      <c r="Q649" s="261"/>
      <c r="R649" s="261"/>
      <c r="S649" s="261"/>
      <c r="T649" s="261"/>
      <c r="U649" s="261"/>
      <c r="V649" s="261"/>
      <c r="W649" s="261"/>
      <c r="X649" s="261"/>
      <c r="Y649" s="261"/>
    </row>
    <row r="650" customFormat="false" ht="15.75" hidden="false" customHeight="true" outlineLevel="0" collapsed="false">
      <c r="A650" s="261"/>
      <c r="B650" s="261"/>
      <c r="C650" s="261"/>
      <c r="D650" s="261"/>
      <c r="E650" s="261"/>
      <c r="F650" s="261"/>
      <c r="G650" s="261"/>
      <c r="H650" s="261"/>
      <c r="I650" s="261"/>
      <c r="J650" s="261"/>
      <c r="K650" s="261"/>
      <c r="L650" s="261"/>
      <c r="M650" s="261"/>
      <c r="N650" s="261"/>
      <c r="O650" s="261"/>
      <c r="P650" s="261"/>
      <c r="Q650" s="261"/>
      <c r="R650" s="261"/>
      <c r="S650" s="261"/>
      <c r="T650" s="261"/>
      <c r="U650" s="261"/>
      <c r="V650" s="261"/>
      <c r="W650" s="261"/>
      <c r="X650" s="261"/>
      <c r="Y650" s="261"/>
    </row>
    <row r="651" customFormat="false" ht="15.75" hidden="false" customHeight="true" outlineLevel="0" collapsed="false">
      <c r="A651" s="261"/>
      <c r="B651" s="261"/>
      <c r="C651" s="261"/>
      <c r="D651" s="261"/>
      <c r="E651" s="261"/>
      <c r="F651" s="261"/>
      <c r="G651" s="261"/>
      <c r="H651" s="261"/>
      <c r="I651" s="261"/>
      <c r="J651" s="261"/>
      <c r="K651" s="261"/>
      <c r="L651" s="261"/>
      <c r="M651" s="261"/>
      <c r="N651" s="261"/>
      <c r="O651" s="261"/>
      <c r="P651" s="261"/>
      <c r="Q651" s="261"/>
      <c r="R651" s="261"/>
      <c r="S651" s="261"/>
      <c r="T651" s="261"/>
      <c r="U651" s="261"/>
      <c r="V651" s="261"/>
      <c r="W651" s="261"/>
      <c r="X651" s="261"/>
      <c r="Y651" s="261"/>
    </row>
    <row r="652" customFormat="false" ht="15.75" hidden="false" customHeight="true" outlineLevel="0" collapsed="false">
      <c r="A652" s="261"/>
      <c r="B652" s="261"/>
      <c r="C652" s="261"/>
      <c r="D652" s="261"/>
      <c r="E652" s="261"/>
      <c r="F652" s="261"/>
      <c r="G652" s="261"/>
      <c r="H652" s="261"/>
      <c r="I652" s="261"/>
      <c r="J652" s="261"/>
      <c r="K652" s="261"/>
      <c r="L652" s="261"/>
      <c r="M652" s="261"/>
      <c r="N652" s="261"/>
      <c r="O652" s="261"/>
      <c r="P652" s="261"/>
      <c r="Q652" s="261"/>
      <c r="R652" s="261"/>
      <c r="S652" s="261"/>
      <c r="T652" s="261"/>
      <c r="U652" s="261"/>
      <c r="V652" s="261"/>
      <c r="W652" s="261"/>
      <c r="X652" s="261"/>
      <c r="Y652" s="261"/>
    </row>
    <row r="653" customFormat="false" ht="15.75" hidden="false" customHeight="true" outlineLevel="0" collapsed="false">
      <c r="A653" s="261"/>
      <c r="B653" s="261"/>
      <c r="C653" s="261"/>
      <c r="D653" s="261"/>
      <c r="E653" s="261"/>
      <c r="F653" s="261"/>
      <c r="G653" s="261"/>
      <c r="H653" s="261"/>
      <c r="I653" s="261"/>
      <c r="J653" s="261"/>
      <c r="K653" s="261"/>
      <c r="L653" s="261"/>
      <c r="M653" s="261"/>
      <c r="N653" s="261"/>
      <c r="O653" s="261"/>
      <c r="P653" s="261"/>
      <c r="Q653" s="261"/>
      <c r="R653" s="261"/>
      <c r="S653" s="261"/>
      <c r="T653" s="261"/>
      <c r="U653" s="261"/>
      <c r="V653" s="261"/>
      <c r="W653" s="261"/>
      <c r="X653" s="261"/>
      <c r="Y653" s="261"/>
    </row>
    <row r="654" customFormat="false" ht="15.75" hidden="false" customHeight="true" outlineLevel="0" collapsed="false">
      <c r="A654" s="261"/>
      <c r="B654" s="261"/>
      <c r="C654" s="261"/>
      <c r="D654" s="261"/>
      <c r="E654" s="261"/>
      <c r="F654" s="261"/>
      <c r="G654" s="261"/>
      <c r="H654" s="261"/>
      <c r="I654" s="261"/>
      <c r="J654" s="261"/>
      <c r="K654" s="261"/>
      <c r="L654" s="261"/>
      <c r="M654" s="261"/>
      <c r="N654" s="261"/>
      <c r="O654" s="261"/>
      <c r="P654" s="261"/>
      <c r="Q654" s="261"/>
      <c r="R654" s="261"/>
      <c r="S654" s="261"/>
      <c r="T654" s="261"/>
      <c r="U654" s="261"/>
      <c r="V654" s="261"/>
      <c r="W654" s="261"/>
      <c r="X654" s="261"/>
      <c r="Y654" s="261"/>
    </row>
    <row r="655" customFormat="false" ht="15.75" hidden="false" customHeight="true" outlineLevel="0" collapsed="false">
      <c r="A655" s="261"/>
      <c r="B655" s="261"/>
      <c r="C655" s="261"/>
      <c r="D655" s="261"/>
      <c r="E655" s="261"/>
      <c r="F655" s="261"/>
      <c r="G655" s="261"/>
      <c r="H655" s="261"/>
      <c r="I655" s="261"/>
      <c r="J655" s="261"/>
      <c r="K655" s="261"/>
      <c r="L655" s="261"/>
      <c r="M655" s="261"/>
      <c r="N655" s="261"/>
      <c r="O655" s="261"/>
      <c r="P655" s="261"/>
      <c r="Q655" s="261"/>
      <c r="R655" s="261"/>
      <c r="S655" s="261"/>
      <c r="T655" s="261"/>
      <c r="U655" s="261"/>
      <c r="V655" s="261"/>
      <c r="W655" s="261"/>
      <c r="X655" s="261"/>
      <c r="Y655" s="261"/>
    </row>
    <row r="656" customFormat="false" ht="15.75" hidden="false" customHeight="true" outlineLevel="0" collapsed="false">
      <c r="A656" s="261"/>
      <c r="B656" s="261"/>
      <c r="C656" s="261"/>
      <c r="D656" s="261"/>
      <c r="E656" s="261"/>
      <c r="F656" s="261"/>
      <c r="G656" s="261"/>
      <c r="H656" s="261"/>
      <c r="I656" s="261"/>
      <c r="J656" s="261"/>
      <c r="K656" s="261"/>
      <c r="L656" s="261"/>
      <c r="M656" s="261"/>
      <c r="N656" s="261"/>
      <c r="O656" s="261"/>
      <c r="P656" s="261"/>
      <c r="Q656" s="261"/>
      <c r="R656" s="261"/>
      <c r="S656" s="261"/>
      <c r="T656" s="261"/>
      <c r="U656" s="261"/>
      <c r="V656" s="261"/>
      <c r="W656" s="261"/>
      <c r="X656" s="261"/>
      <c r="Y656" s="261"/>
    </row>
    <row r="657" customFormat="false" ht="15.75" hidden="false" customHeight="true" outlineLevel="0" collapsed="false">
      <c r="A657" s="261"/>
      <c r="B657" s="261"/>
      <c r="C657" s="261"/>
      <c r="D657" s="261"/>
      <c r="E657" s="261"/>
      <c r="F657" s="261"/>
      <c r="G657" s="261"/>
      <c r="H657" s="261"/>
      <c r="I657" s="261"/>
      <c r="J657" s="261"/>
      <c r="K657" s="261"/>
      <c r="L657" s="261"/>
      <c r="M657" s="261"/>
      <c r="N657" s="261"/>
      <c r="O657" s="261"/>
      <c r="P657" s="261"/>
      <c r="Q657" s="261"/>
      <c r="R657" s="261"/>
      <c r="S657" s="261"/>
      <c r="T657" s="261"/>
      <c r="U657" s="261"/>
      <c r="V657" s="261"/>
      <c r="W657" s="261"/>
      <c r="X657" s="261"/>
      <c r="Y657" s="261"/>
    </row>
    <row r="658" customFormat="false" ht="15.75" hidden="false" customHeight="true" outlineLevel="0" collapsed="false">
      <c r="A658" s="261"/>
      <c r="B658" s="261"/>
      <c r="C658" s="261"/>
      <c r="D658" s="261"/>
      <c r="E658" s="261"/>
      <c r="F658" s="261"/>
      <c r="G658" s="261"/>
      <c r="H658" s="261"/>
      <c r="I658" s="261"/>
      <c r="J658" s="261"/>
      <c r="K658" s="261"/>
      <c r="L658" s="261"/>
      <c r="M658" s="261"/>
      <c r="N658" s="261"/>
      <c r="O658" s="261"/>
      <c r="P658" s="261"/>
      <c r="Q658" s="261"/>
      <c r="R658" s="261"/>
      <c r="S658" s="261"/>
      <c r="T658" s="261"/>
      <c r="U658" s="261"/>
      <c r="V658" s="261"/>
      <c r="W658" s="261"/>
      <c r="X658" s="261"/>
      <c r="Y658" s="261"/>
    </row>
    <row r="659" customFormat="false" ht="15.75" hidden="false" customHeight="true" outlineLevel="0" collapsed="false">
      <c r="A659" s="261"/>
      <c r="B659" s="261"/>
      <c r="C659" s="261"/>
      <c r="D659" s="261"/>
      <c r="E659" s="261"/>
      <c r="F659" s="261"/>
      <c r="G659" s="261"/>
      <c r="H659" s="261"/>
      <c r="I659" s="261"/>
      <c r="J659" s="261"/>
      <c r="K659" s="261"/>
      <c r="L659" s="261"/>
      <c r="M659" s="261"/>
      <c r="N659" s="261"/>
      <c r="O659" s="261"/>
      <c r="P659" s="261"/>
      <c r="Q659" s="261"/>
      <c r="R659" s="261"/>
      <c r="S659" s="261"/>
      <c r="T659" s="261"/>
      <c r="U659" s="261"/>
      <c r="V659" s="261"/>
      <c r="W659" s="261"/>
      <c r="X659" s="261"/>
      <c r="Y659" s="261"/>
    </row>
    <row r="660" customFormat="false" ht="15.75" hidden="false" customHeight="true" outlineLevel="0" collapsed="false">
      <c r="A660" s="261"/>
      <c r="B660" s="261"/>
      <c r="C660" s="261"/>
      <c r="D660" s="261"/>
      <c r="E660" s="261"/>
      <c r="F660" s="261"/>
      <c r="G660" s="261"/>
      <c r="H660" s="261"/>
      <c r="I660" s="261"/>
      <c r="J660" s="261"/>
      <c r="K660" s="261"/>
      <c r="L660" s="261"/>
      <c r="M660" s="261"/>
      <c r="N660" s="261"/>
      <c r="O660" s="261"/>
      <c r="P660" s="261"/>
      <c r="Q660" s="261"/>
      <c r="R660" s="261"/>
      <c r="S660" s="261"/>
      <c r="T660" s="261"/>
      <c r="U660" s="261"/>
      <c r="V660" s="261"/>
      <c r="W660" s="261"/>
      <c r="X660" s="261"/>
      <c r="Y660" s="261"/>
    </row>
    <row r="661" customFormat="false" ht="15.75" hidden="false" customHeight="true" outlineLevel="0" collapsed="false">
      <c r="A661" s="261"/>
      <c r="B661" s="261"/>
      <c r="C661" s="261"/>
      <c r="D661" s="261"/>
      <c r="E661" s="261"/>
      <c r="F661" s="261"/>
      <c r="G661" s="261"/>
      <c r="H661" s="261"/>
      <c r="I661" s="261"/>
      <c r="J661" s="261"/>
      <c r="K661" s="261"/>
      <c r="L661" s="261"/>
      <c r="M661" s="261"/>
      <c r="N661" s="261"/>
      <c r="O661" s="261"/>
      <c r="P661" s="261"/>
      <c r="Q661" s="261"/>
      <c r="R661" s="261"/>
      <c r="S661" s="261"/>
      <c r="T661" s="261"/>
      <c r="U661" s="261"/>
      <c r="V661" s="261"/>
      <c r="W661" s="261"/>
      <c r="X661" s="261"/>
      <c r="Y661" s="261"/>
    </row>
    <row r="662" customFormat="false" ht="15.75" hidden="false" customHeight="true" outlineLevel="0" collapsed="false">
      <c r="A662" s="261"/>
      <c r="B662" s="261"/>
      <c r="C662" s="261"/>
      <c r="D662" s="261"/>
      <c r="E662" s="261"/>
      <c r="F662" s="261"/>
      <c r="G662" s="261"/>
      <c r="H662" s="261"/>
      <c r="I662" s="261"/>
      <c r="J662" s="261"/>
      <c r="K662" s="261"/>
      <c r="L662" s="261"/>
      <c r="M662" s="261"/>
      <c r="N662" s="261"/>
      <c r="O662" s="261"/>
      <c r="P662" s="261"/>
      <c r="Q662" s="261"/>
      <c r="R662" s="261"/>
      <c r="S662" s="261"/>
      <c r="T662" s="261"/>
      <c r="U662" s="261"/>
      <c r="V662" s="261"/>
      <c r="W662" s="261"/>
      <c r="X662" s="261"/>
      <c r="Y662" s="261"/>
    </row>
    <row r="663" customFormat="false" ht="15.75" hidden="false" customHeight="true" outlineLevel="0" collapsed="false">
      <c r="A663" s="261"/>
      <c r="B663" s="261"/>
      <c r="C663" s="261"/>
      <c r="D663" s="261"/>
      <c r="E663" s="261"/>
      <c r="F663" s="261"/>
      <c r="G663" s="261"/>
      <c r="H663" s="261"/>
      <c r="I663" s="261"/>
      <c r="J663" s="261"/>
      <c r="K663" s="261"/>
      <c r="L663" s="261"/>
      <c r="M663" s="261"/>
      <c r="N663" s="261"/>
      <c r="O663" s="261"/>
      <c r="P663" s="261"/>
      <c r="Q663" s="261"/>
      <c r="R663" s="261"/>
      <c r="S663" s="261"/>
      <c r="T663" s="261"/>
      <c r="U663" s="261"/>
      <c r="V663" s="261"/>
      <c r="W663" s="261"/>
      <c r="X663" s="261"/>
      <c r="Y663" s="261"/>
    </row>
    <row r="664" customFormat="false" ht="15.75" hidden="false" customHeight="true" outlineLevel="0" collapsed="false">
      <c r="A664" s="261"/>
      <c r="B664" s="261"/>
      <c r="C664" s="261"/>
      <c r="D664" s="261"/>
      <c r="E664" s="261"/>
      <c r="F664" s="261"/>
      <c r="G664" s="261"/>
      <c r="H664" s="261"/>
      <c r="I664" s="261"/>
      <c r="J664" s="261"/>
      <c r="K664" s="261"/>
      <c r="L664" s="261"/>
      <c r="M664" s="261"/>
      <c r="N664" s="261"/>
      <c r="O664" s="261"/>
      <c r="P664" s="261"/>
      <c r="Q664" s="261"/>
      <c r="R664" s="261"/>
      <c r="S664" s="261"/>
      <c r="T664" s="261"/>
      <c r="U664" s="261"/>
      <c r="V664" s="261"/>
      <c r="W664" s="261"/>
      <c r="X664" s="261"/>
      <c r="Y664" s="261"/>
    </row>
    <row r="665" customFormat="false" ht="15.75" hidden="false" customHeight="true" outlineLevel="0" collapsed="false">
      <c r="A665" s="261"/>
      <c r="B665" s="261"/>
      <c r="C665" s="261"/>
      <c r="D665" s="261"/>
      <c r="E665" s="261"/>
      <c r="F665" s="261"/>
      <c r="G665" s="261"/>
      <c r="H665" s="261"/>
      <c r="I665" s="261"/>
      <c r="J665" s="261"/>
      <c r="K665" s="261"/>
      <c r="L665" s="261"/>
      <c r="M665" s="261"/>
      <c r="N665" s="261"/>
      <c r="O665" s="261"/>
      <c r="P665" s="261"/>
      <c r="Q665" s="261"/>
      <c r="R665" s="261"/>
      <c r="S665" s="261"/>
      <c r="T665" s="261"/>
      <c r="U665" s="261"/>
      <c r="V665" s="261"/>
      <c r="W665" s="261"/>
      <c r="X665" s="261"/>
      <c r="Y665" s="261"/>
    </row>
    <row r="666" customFormat="false" ht="15.75" hidden="false" customHeight="true" outlineLevel="0" collapsed="false">
      <c r="A666" s="261"/>
      <c r="B666" s="261"/>
      <c r="C666" s="261"/>
      <c r="D666" s="261"/>
      <c r="E666" s="261"/>
      <c r="F666" s="261"/>
      <c r="G666" s="261"/>
      <c r="H666" s="261"/>
      <c r="I666" s="261"/>
      <c r="J666" s="261"/>
      <c r="K666" s="261"/>
      <c r="L666" s="261"/>
      <c r="M666" s="261"/>
      <c r="N666" s="261"/>
      <c r="O666" s="261"/>
      <c r="P666" s="261"/>
      <c r="Q666" s="261"/>
      <c r="R666" s="261"/>
      <c r="S666" s="261"/>
      <c r="T666" s="261"/>
      <c r="U666" s="261"/>
      <c r="V666" s="261"/>
      <c r="W666" s="261"/>
      <c r="X666" s="261"/>
      <c r="Y666" s="261"/>
    </row>
    <row r="667" customFormat="false" ht="15.75" hidden="false" customHeight="true" outlineLevel="0" collapsed="false">
      <c r="A667" s="261"/>
      <c r="B667" s="261"/>
      <c r="C667" s="261"/>
      <c r="D667" s="261"/>
      <c r="E667" s="261"/>
      <c r="F667" s="261"/>
      <c r="G667" s="261"/>
      <c r="H667" s="261"/>
      <c r="I667" s="261"/>
      <c r="J667" s="261"/>
      <c r="K667" s="261"/>
      <c r="L667" s="261"/>
      <c r="M667" s="261"/>
      <c r="N667" s="261"/>
      <c r="O667" s="261"/>
      <c r="P667" s="261"/>
      <c r="Q667" s="261"/>
      <c r="R667" s="261"/>
      <c r="S667" s="261"/>
      <c r="T667" s="261"/>
      <c r="U667" s="261"/>
      <c r="V667" s="261"/>
      <c r="W667" s="261"/>
      <c r="X667" s="261"/>
      <c r="Y667" s="261"/>
    </row>
    <row r="668" customFormat="false" ht="15.75" hidden="false" customHeight="true" outlineLevel="0" collapsed="false">
      <c r="A668" s="261"/>
      <c r="B668" s="261"/>
      <c r="C668" s="261"/>
      <c r="D668" s="261"/>
      <c r="E668" s="261"/>
      <c r="F668" s="261"/>
      <c r="G668" s="261"/>
      <c r="H668" s="261"/>
      <c r="I668" s="261"/>
      <c r="J668" s="261"/>
      <c r="K668" s="261"/>
      <c r="L668" s="261"/>
      <c r="M668" s="261"/>
      <c r="N668" s="261"/>
      <c r="O668" s="261"/>
      <c r="P668" s="261"/>
      <c r="Q668" s="261"/>
      <c r="R668" s="261"/>
      <c r="S668" s="261"/>
      <c r="T668" s="261"/>
      <c r="U668" s="261"/>
      <c r="V668" s="261"/>
      <c r="W668" s="261"/>
      <c r="X668" s="261"/>
      <c r="Y668" s="261"/>
    </row>
    <row r="669" customFormat="false" ht="15.75" hidden="false" customHeight="true" outlineLevel="0" collapsed="false">
      <c r="A669" s="261"/>
      <c r="B669" s="261"/>
      <c r="C669" s="261"/>
      <c r="D669" s="261"/>
      <c r="E669" s="261"/>
      <c r="F669" s="261"/>
      <c r="G669" s="261"/>
      <c r="H669" s="261"/>
      <c r="I669" s="261"/>
      <c r="J669" s="261"/>
      <c r="K669" s="261"/>
      <c r="L669" s="261"/>
      <c r="M669" s="261"/>
      <c r="N669" s="261"/>
      <c r="O669" s="261"/>
      <c r="P669" s="261"/>
      <c r="Q669" s="261"/>
      <c r="R669" s="261"/>
      <c r="S669" s="261"/>
      <c r="T669" s="261"/>
      <c r="U669" s="261"/>
      <c r="V669" s="261"/>
      <c r="W669" s="261"/>
      <c r="X669" s="261"/>
      <c r="Y669" s="261"/>
    </row>
    <row r="670" customFormat="false" ht="15.75" hidden="false" customHeight="true" outlineLevel="0" collapsed="false">
      <c r="A670" s="261"/>
      <c r="B670" s="261"/>
      <c r="C670" s="261"/>
      <c r="D670" s="261"/>
      <c r="E670" s="261"/>
      <c r="F670" s="261"/>
      <c r="G670" s="261"/>
      <c r="H670" s="261"/>
      <c r="I670" s="261"/>
      <c r="J670" s="261"/>
      <c r="K670" s="261"/>
      <c r="L670" s="261"/>
      <c r="M670" s="261"/>
      <c r="N670" s="261"/>
      <c r="O670" s="261"/>
      <c r="P670" s="261"/>
      <c r="Q670" s="261"/>
      <c r="R670" s="261"/>
      <c r="S670" s="261"/>
      <c r="T670" s="261"/>
      <c r="U670" s="261"/>
      <c r="V670" s="261"/>
      <c r="W670" s="261"/>
      <c r="X670" s="261"/>
      <c r="Y670" s="261"/>
    </row>
    <row r="671" customFormat="false" ht="15.75" hidden="false" customHeight="true" outlineLevel="0" collapsed="false">
      <c r="A671" s="261"/>
      <c r="B671" s="261"/>
      <c r="C671" s="261"/>
      <c r="D671" s="261"/>
      <c r="E671" s="261"/>
      <c r="F671" s="261"/>
      <c r="G671" s="261"/>
      <c r="H671" s="261"/>
      <c r="I671" s="261"/>
      <c r="J671" s="261"/>
      <c r="K671" s="261"/>
      <c r="L671" s="261"/>
      <c r="M671" s="261"/>
      <c r="N671" s="261"/>
      <c r="O671" s="261"/>
      <c r="P671" s="261"/>
      <c r="Q671" s="261"/>
      <c r="R671" s="261"/>
      <c r="S671" s="261"/>
      <c r="T671" s="261"/>
      <c r="U671" s="261"/>
      <c r="V671" s="261"/>
      <c r="W671" s="261"/>
      <c r="X671" s="261"/>
      <c r="Y671" s="261"/>
    </row>
    <row r="672" customFormat="false" ht="15.75" hidden="false" customHeight="true" outlineLevel="0" collapsed="false">
      <c r="A672" s="261"/>
      <c r="B672" s="261"/>
      <c r="C672" s="261"/>
      <c r="D672" s="261"/>
      <c r="E672" s="261"/>
      <c r="F672" s="261"/>
      <c r="G672" s="261"/>
      <c r="H672" s="261"/>
      <c r="I672" s="261"/>
      <c r="J672" s="261"/>
      <c r="K672" s="261"/>
      <c r="L672" s="261"/>
      <c r="M672" s="261"/>
      <c r="N672" s="261"/>
      <c r="O672" s="261"/>
      <c r="P672" s="261"/>
      <c r="Q672" s="261"/>
      <c r="R672" s="261"/>
      <c r="S672" s="261"/>
      <c r="T672" s="261"/>
      <c r="U672" s="261"/>
      <c r="V672" s="261"/>
      <c r="W672" s="261"/>
      <c r="X672" s="261"/>
      <c r="Y672" s="261"/>
    </row>
    <row r="673" customFormat="false" ht="15.75" hidden="false" customHeight="true" outlineLevel="0" collapsed="false">
      <c r="A673" s="261"/>
      <c r="B673" s="261"/>
      <c r="C673" s="261"/>
      <c r="D673" s="261"/>
      <c r="E673" s="261"/>
      <c r="F673" s="261"/>
      <c r="G673" s="261"/>
      <c r="H673" s="261"/>
      <c r="I673" s="261"/>
      <c r="J673" s="261"/>
      <c r="K673" s="261"/>
      <c r="L673" s="261"/>
      <c r="M673" s="261"/>
      <c r="N673" s="261"/>
      <c r="O673" s="261"/>
      <c r="P673" s="261"/>
      <c r="Q673" s="261"/>
      <c r="R673" s="261"/>
      <c r="S673" s="261"/>
      <c r="T673" s="261"/>
      <c r="U673" s="261"/>
      <c r="V673" s="261"/>
      <c r="W673" s="261"/>
      <c r="X673" s="261"/>
      <c r="Y673" s="261"/>
    </row>
    <row r="674" customFormat="false" ht="15.75" hidden="false" customHeight="true" outlineLevel="0" collapsed="false">
      <c r="A674" s="261"/>
      <c r="B674" s="261"/>
      <c r="C674" s="261"/>
      <c r="D674" s="261"/>
      <c r="E674" s="261"/>
      <c r="F674" s="261"/>
      <c r="G674" s="261"/>
      <c r="H674" s="261"/>
      <c r="I674" s="261"/>
      <c r="J674" s="261"/>
      <c r="K674" s="261"/>
      <c r="L674" s="261"/>
      <c r="M674" s="261"/>
      <c r="N674" s="261"/>
      <c r="O674" s="261"/>
      <c r="P674" s="261"/>
      <c r="Q674" s="261"/>
      <c r="R674" s="261"/>
      <c r="S674" s="261"/>
      <c r="T674" s="261"/>
      <c r="U674" s="261"/>
      <c r="V674" s="261"/>
      <c r="W674" s="261"/>
      <c r="X674" s="261"/>
      <c r="Y674" s="261"/>
    </row>
    <row r="675" customFormat="false" ht="15.75" hidden="false" customHeight="true" outlineLevel="0" collapsed="false">
      <c r="A675" s="261"/>
      <c r="B675" s="261"/>
      <c r="C675" s="261"/>
      <c r="D675" s="261"/>
      <c r="E675" s="261"/>
      <c r="F675" s="261"/>
      <c r="G675" s="261"/>
      <c r="H675" s="261"/>
      <c r="I675" s="261"/>
      <c r="J675" s="261"/>
      <c r="K675" s="261"/>
      <c r="L675" s="261"/>
      <c r="M675" s="261"/>
      <c r="N675" s="261"/>
      <c r="O675" s="261"/>
      <c r="P675" s="261"/>
      <c r="Q675" s="261"/>
      <c r="R675" s="261"/>
      <c r="S675" s="261"/>
      <c r="T675" s="261"/>
      <c r="U675" s="261"/>
      <c r="V675" s="261"/>
      <c r="W675" s="261"/>
      <c r="X675" s="261"/>
      <c r="Y675" s="261"/>
    </row>
    <row r="676" customFormat="false" ht="15.75" hidden="false" customHeight="true" outlineLevel="0" collapsed="false">
      <c r="A676" s="261"/>
      <c r="B676" s="261"/>
      <c r="C676" s="261"/>
      <c r="D676" s="261"/>
      <c r="E676" s="261"/>
      <c r="F676" s="261"/>
      <c r="G676" s="261"/>
      <c r="H676" s="261"/>
      <c r="I676" s="261"/>
      <c r="J676" s="261"/>
      <c r="K676" s="261"/>
      <c r="L676" s="261"/>
      <c r="M676" s="261"/>
      <c r="N676" s="261"/>
      <c r="O676" s="261"/>
      <c r="P676" s="261"/>
      <c r="Q676" s="261"/>
      <c r="R676" s="261"/>
      <c r="S676" s="261"/>
      <c r="T676" s="261"/>
      <c r="U676" s="261"/>
      <c r="V676" s="261"/>
      <c r="W676" s="261"/>
      <c r="X676" s="261"/>
      <c r="Y676" s="261"/>
    </row>
    <row r="677" customFormat="false" ht="15.75" hidden="false" customHeight="true" outlineLevel="0" collapsed="false">
      <c r="A677" s="261"/>
      <c r="B677" s="261"/>
      <c r="C677" s="261"/>
      <c r="D677" s="261"/>
      <c r="E677" s="261"/>
      <c r="F677" s="261"/>
      <c r="G677" s="261"/>
      <c r="H677" s="261"/>
      <c r="I677" s="261"/>
      <c r="J677" s="261"/>
      <c r="K677" s="261"/>
      <c r="L677" s="261"/>
      <c r="M677" s="261"/>
      <c r="N677" s="261"/>
      <c r="O677" s="261"/>
      <c r="P677" s="261"/>
      <c r="Q677" s="261"/>
      <c r="R677" s="261"/>
      <c r="S677" s="261"/>
      <c r="T677" s="261"/>
      <c r="U677" s="261"/>
      <c r="V677" s="261"/>
      <c r="W677" s="261"/>
      <c r="X677" s="261"/>
      <c r="Y677" s="261"/>
    </row>
    <row r="678" customFormat="false" ht="15.75" hidden="false" customHeight="true" outlineLevel="0" collapsed="false">
      <c r="A678" s="261"/>
      <c r="B678" s="261"/>
      <c r="C678" s="261"/>
      <c r="D678" s="261"/>
      <c r="E678" s="261"/>
      <c r="F678" s="261"/>
      <c r="G678" s="261"/>
      <c r="H678" s="261"/>
      <c r="I678" s="261"/>
      <c r="J678" s="261"/>
      <c r="K678" s="261"/>
      <c r="L678" s="261"/>
      <c r="M678" s="261"/>
      <c r="N678" s="261"/>
      <c r="O678" s="261"/>
      <c r="P678" s="261"/>
      <c r="Q678" s="261"/>
      <c r="R678" s="261"/>
      <c r="S678" s="261"/>
      <c r="T678" s="261"/>
      <c r="U678" s="261"/>
      <c r="V678" s="261"/>
      <c r="W678" s="261"/>
      <c r="X678" s="261"/>
      <c r="Y678" s="261"/>
    </row>
    <row r="679" customFormat="false" ht="15.75" hidden="false" customHeight="true" outlineLevel="0" collapsed="false">
      <c r="A679" s="261"/>
      <c r="B679" s="261"/>
      <c r="C679" s="261"/>
      <c r="D679" s="261"/>
      <c r="E679" s="261"/>
      <c r="F679" s="261"/>
      <c r="G679" s="261"/>
      <c r="H679" s="261"/>
      <c r="I679" s="261"/>
      <c r="J679" s="261"/>
      <c r="K679" s="261"/>
      <c r="L679" s="261"/>
      <c r="M679" s="261"/>
      <c r="N679" s="261"/>
      <c r="O679" s="261"/>
      <c r="P679" s="261"/>
      <c r="Q679" s="261"/>
      <c r="R679" s="261"/>
      <c r="S679" s="261"/>
      <c r="T679" s="261"/>
      <c r="U679" s="261"/>
      <c r="V679" s="261"/>
      <c r="W679" s="261"/>
      <c r="X679" s="261"/>
      <c r="Y679" s="261"/>
    </row>
    <row r="680" customFormat="false" ht="15.75" hidden="false" customHeight="true" outlineLevel="0" collapsed="false">
      <c r="A680" s="261"/>
      <c r="B680" s="261"/>
      <c r="C680" s="261"/>
      <c r="D680" s="261"/>
      <c r="E680" s="261"/>
      <c r="F680" s="261"/>
      <c r="G680" s="261"/>
      <c r="H680" s="261"/>
      <c r="I680" s="261"/>
      <c r="J680" s="261"/>
      <c r="K680" s="261"/>
      <c r="L680" s="261"/>
      <c r="M680" s="261"/>
      <c r="N680" s="261"/>
      <c r="O680" s="261"/>
      <c r="P680" s="261"/>
      <c r="Q680" s="261"/>
      <c r="R680" s="261"/>
      <c r="S680" s="261"/>
      <c r="T680" s="261"/>
      <c r="U680" s="261"/>
      <c r="V680" s="261"/>
      <c r="W680" s="261"/>
      <c r="X680" s="261"/>
      <c r="Y680" s="261"/>
    </row>
    <row r="681" customFormat="false" ht="15.75" hidden="false" customHeight="true" outlineLevel="0" collapsed="false">
      <c r="A681" s="261"/>
      <c r="B681" s="261"/>
      <c r="C681" s="261"/>
      <c r="D681" s="261"/>
      <c r="E681" s="261"/>
      <c r="F681" s="261"/>
      <c r="G681" s="261"/>
      <c r="H681" s="261"/>
      <c r="I681" s="261"/>
      <c r="J681" s="261"/>
      <c r="K681" s="261"/>
      <c r="L681" s="261"/>
      <c r="M681" s="261"/>
      <c r="N681" s="261"/>
      <c r="O681" s="261"/>
      <c r="P681" s="261"/>
      <c r="Q681" s="261"/>
      <c r="R681" s="261"/>
      <c r="S681" s="261"/>
      <c r="T681" s="261"/>
      <c r="U681" s="261"/>
      <c r="V681" s="261"/>
      <c r="W681" s="261"/>
      <c r="X681" s="261"/>
      <c r="Y681" s="261"/>
    </row>
    <row r="682" customFormat="false" ht="15.75" hidden="false" customHeight="true" outlineLevel="0" collapsed="false">
      <c r="A682" s="261"/>
      <c r="B682" s="261"/>
      <c r="C682" s="261"/>
      <c r="D682" s="261"/>
      <c r="E682" s="261"/>
      <c r="F682" s="261"/>
      <c r="G682" s="261"/>
      <c r="H682" s="261"/>
      <c r="I682" s="261"/>
      <c r="J682" s="261"/>
      <c r="K682" s="261"/>
      <c r="L682" s="261"/>
      <c r="M682" s="261"/>
      <c r="N682" s="261"/>
      <c r="O682" s="261"/>
      <c r="P682" s="261"/>
      <c r="Q682" s="261"/>
      <c r="R682" s="261"/>
      <c r="S682" s="261"/>
      <c r="T682" s="261"/>
      <c r="U682" s="261"/>
      <c r="V682" s="261"/>
      <c r="W682" s="261"/>
      <c r="X682" s="261"/>
      <c r="Y682" s="261"/>
    </row>
    <row r="683" customFormat="false" ht="15.75" hidden="false" customHeight="true" outlineLevel="0" collapsed="false">
      <c r="A683" s="261"/>
      <c r="B683" s="261"/>
      <c r="C683" s="261"/>
      <c r="D683" s="261"/>
      <c r="E683" s="261"/>
      <c r="F683" s="261"/>
      <c r="G683" s="261"/>
      <c r="H683" s="261"/>
      <c r="I683" s="261"/>
      <c r="J683" s="261"/>
      <c r="K683" s="261"/>
      <c r="L683" s="261"/>
      <c r="M683" s="261"/>
      <c r="N683" s="261"/>
      <c r="O683" s="261"/>
      <c r="P683" s="261"/>
      <c r="Q683" s="261"/>
      <c r="R683" s="261"/>
      <c r="S683" s="261"/>
      <c r="T683" s="261"/>
      <c r="U683" s="261"/>
      <c r="V683" s="261"/>
      <c r="W683" s="261"/>
      <c r="X683" s="261"/>
      <c r="Y683" s="261"/>
    </row>
    <row r="684" customFormat="false" ht="15.75" hidden="false" customHeight="true" outlineLevel="0" collapsed="false">
      <c r="A684" s="261"/>
      <c r="B684" s="261"/>
      <c r="C684" s="261"/>
      <c r="D684" s="261"/>
      <c r="E684" s="261"/>
      <c r="F684" s="261"/>
      <c r="G684" s="261"/>
      <c r="H684" s="261"/>
      <c r="I684" s="261"/>
      <c r="J684" s="261"/>
      <c r="K684" s="261"/>
      <c r="L684" s="261"/>
      <c r="M684" s="261"/>
      <c r="N684" s="261"/>
      <c r="O684" s="261"/>
      <c r="P684" s="261"/>
      <c r="Q684" s="261"/>
      <c r="R684" s="261"/>
      <c r="S684" s="261"/>
      <c r="T684" s="261"/>
      <c r="U684" s="261"/>
      <c r="V684" s="261"/>
      <c r="W684" s="261"/>
      <c r="X684" s="261"/>
      <c r="Y684" s="261"/>
    </row>
    <row r="685" customFormat="false" ht="15.75" hidden="false" customHeight="true" outlineLevel="0" collapsed="false">
      <c r="A685" s="261"/>
      <c r="B685" s="261"/>
      <c r="C685" s="261"/>
      <c r="D685" s="261"/>
      <c r="E685" s="261"/>
      <c r="F685" s="261"/>
      <c r="G685" s="261"/>
      <c r="H685" s="261"/>
      <c r="I685" s="261"/>
      <c r="J685" s="261"/>
      <c r="K685" s="261"/>
      <c r="L685" s="261"/>
      <c r="M685" s="261"/>
      <c r="N685" s="261"/>
      <c r="O685" s="261"/>
      <c r="P685" s="261"/>
      <c r="Q685" s="261"/>
      <c r="R685" s="261"/>
      <c r="S685" s="261"/>
      <c r="T685" s="261"/>
      <c r="U685" s="261"/>
      <c r="V685" s="261"/>
      <c r="W685" s="261"/>
      <c r="X685" s="261"/>
      <c r="Y685" s="261"/>
    </row>
    <row r="686" customFormat="false" ht="15.75" hidden="false" customHeight="true" outlineLevel="0" collapsed="false">
      <c r="A686" s="261"/>
      <c r="B686" s="261"/>
      <c r="C686" s="261"/>
      <c r="D686" s="261"/>
      <c r="E686" s="261"/>
      <c r="F686" s="261"/>
      <c r="G686" s="261"/>
      <c r="H686" s="261"/>
      <c r="I686" s="261"/>
      <c r="J686" s="261"/>
      <c r="K686" s="261"/>
      <c r="L686" s="261"/>
      <c r="M686" s="261"/>
      <c r="N686" s="261"/>
      <c r="O686" s="261"/>
      <c r="P686" s="261"/>
      <c r="Q686" s="261"/>
      <c r="R686" s="261"/>
      <c r="S686" s="261"/>
      <c r="T686" s="261"/>
      <c r="U686" s="261"/>
      <c r="V686" s="261"/>
      <c r="W686" s="261"/>
      <c r="X686" s="261"/>
      <c r="Y686" s="261"/>
    </row>
    <row r="687" customFormat="false" ht="15.75" hidden="false" customHeight="true" outlineLevel="0" collapsed="false">
      <c r="A687" s="261"/>
      <c r="B687" s="261"/>
      <c r="C687" s="261"/>
      <c r="D687" s="261"/>
      <c r="E687" s="261"/>
      <c r="F687" s="261"/>
      <c r="G687" s="261"/>
      <c r="H687" s="261"/>
      <c r="I687" s="261"/>
      <c r="J687" s="261"/>
      <c r="K687" s="261"/>
      <c r="L687" s="261"/>
      <c r="M687" s="261"/>
      <c r="N687" s="261"/>
      <c r="O687" s="261"/>
      <c r="P687" s="261"/>
      <c r="Q687" s="261"/>
      <c r="R687" s="261"/>
      <c r="S687" s="261"/>
      <c r="T687" s="261"/>
      <c r="U687" s="261"/>
      <c r="V687" s="261"/>
      <c r="W687" s="261"/>
      <c r="X687" s="261"/>
      <c r="Y687" s="261"/>
    </row>
    <row r="688" customFormat="false" ht="15.75" hidden="false" customHeight="true" outlineLevel="0" collapsed="false">
      <c r="A688" s="261"/>
      <c r="B688" s="261"/>
      <c r="C688" s="261"/>
      <c r="D688" s="261"/>
      <c r="E688" s="261"/>
      <c r="F688" s="261"/>
      <c r="G688" s="261"/>
      <c r="H688" s="261"/>
      <c r="I688" s="261"/>
      <c r="J688" s="261"/>
      <c r="K688" s="261"/>
      <c r="L688" s="261"/>
      <c r="M688" s="261"/>
      <c r="N688" s="261"/>
      <c r="O688" s="261"/>
      <c r="P688" s="261"/>
      <c r="Q688" s="261"/>
      <c r="R688" s="261"/>
      <c r="S688" s="261"/>
      <c r="T688" s="261"/>
      <c r="U688" s="261"/>
      <c r="V688" s="261"/>
      <c r="W688" s="261"/>
      <c r="X688" s="261"/>
      <c r="Y688" s="261"/>
    </row>
    <row r="689" customFormat="false" ht="15.75" hidden="false" customHeight="true" outlineLevel="0" collapsed="false">
      <c r="A689" s="261"/>
      <c r="B689" s="261"/>
      <c r="C689" s="261"/>
      <c r="D689" s="261"/>
      <c r="E689" s="261"/>
      <c r="F689" s="261"/>
      <c r="G689" s="261"/>
      <c r="H689" s="261"/>
      <c r="I689" s="261"/>
      <c r="J689" s="261"/>
      <c r="K689" s="261"/>
      <c r="L689" s="261"/>
      <c r="M689" s="261"/>
      <c r="N689" s="261"/>
      <c r="O689" s="261"/>
      <c r="P689" s="261"/>
      <c r="Q689" s="261"/>
      <c r="R689" s="261"/>
      <c r="S689" s="261"/>
      <c r="T689" s="261"/>
      <c r="U689" s="261"/>
      <c r="V689" s="261"/>
      <c r="W689" s="261"/>
      <c r="X689" s="261"/>
      <c r="Y689" s="261"/>
    </row>
    <row r="690" customFormat="false" ht="15.75" hidden="false" customHeight="true" outlineLevel="0" collapsed="false">
      <c r="A690" s="261"/>
      <c r="B690" s="261"/>
      <c r="C690" s="261"/>
      <c r="D690" s="261"/>
      <c r="E690" s="261"/>
      <c r="F690" s="261"/>
      <c r="G690" s="261"/>
      <c r="H690" s="261"/>
      <c r="I690" s="261"/>
      <c r="J690" s="261"/>
      <c r="K690" s="261"/>
      <c r="L690" s="261"/>
      <c r="M690" s="261"/>
      <c r="N690" s="261"/>
      <c r="O690" s="261"/>
      <c r="P690" s="261"/>
      <c r="Q690" s="261"/>
      <c r="R690" s="261"/>
      <c r="S690" s="261"/>
      <c r="T690" s="261"/>
      <c r="U690" s="261"/>
      <c r="V690" s="261"/>
      <c r="W690" s="261"/>
      <c r="X690" s="261"/>
      <c r="Y690" s="261"/>
    </row>
    <row r="691" customFormat="false" ht="15.75" hidden="false" customHeight="true" outlineLevel="0" collapsed="false">
      <c r="A691" s="261"/>
      <c r="B691" s="261"/>
      <c r="C691" s="261"/>
      <c r="D691" s="261"/>
      <c r="E691" s="261"/>
      <c r="F691" s="261"/>
      <c r="G691" s="261"/>
      <c r="H691" s="261"/>
      <c r="I691" s="261"/>
      <c r="J691" s="261"/>
      <c r="K691" s="261"/>
      <c r="L691" s="261"/>
      <c r="M691" s="261"/>
      <c r="N691" s="261"/>
      <c r="O691" s="261"/>
      <c r="P691" s="261"/>
      <c r="Q691" s="261"/>
      <c r="R691" s="261"/>
      <c r="S691" s="261"/>
      <c r="T691" s="261"/>
      <c r="U691" s="261"/>
      <c r="V691" s="261"/>
      <c r="W691" s="261"/>
      <c r="X691" s="261"/>
      <c r="Y691" s="261"/>
    </row>
    <row r="692" customFormat="false" ht="15.75" hidden="false" customHeight="true" outlineLevel="0" collapsed="false">
      <c r="A692" s="261"/>
      <c r="B692" s="261"/>
      <c r="C692" s="261"/>
      <c r="D692" s="261"/>
      <c r="E692" s="261"/>
      <c r="F692" s="261"/>
      <c r="G692" s="261"/>
      <c r="H692" s="261"/>
      <c r="I692" s="261"/>
      <c r="J692" s="261"/>
      <c r="K692" s="261"/>
      <c r="L692" s="261"/>
      <c r="M692" s="261"/>
      <c r="N692" s="261"/>
      <c r="O692" s="261"/>
      <c r="P692" s="261"/>
      <c r="Q692" s="261"/>
      <c r="R692" s="261"/>
      <c r="S692" s="261"/>
      <c r="T692" s="261"/>
      <c r="U692" s="261"/>
      <c r="V692" s="261"/>
      <c r="W692" s="261"/>
      <c r="X692" s="261"/>
      <c r="Y692" s="261"/>
    </row>
    <row r="693" customFormat="false" ht="15.75" hidden="false" customHeight="true" outlineLevel="0" collapsed="false">
      <c r="A693" s="261"/>
      <c r="B693" s="261"/>
      <c r="C693" s="261"/>
      <c r="D693" s="261"/>
      <c r="E693" s="261"/>
      <c r="F693" s="261"/>
      <c r="G693" s="261"/>
      <c r="H693" s="261"/>
      <c r="I693" s="261"/>
      <c r="J693" s="261"/>
      <c r="K693" s="261"/>
      <c r="L693" s="261"/>
      <c r="M693" s="261"/>
      <c r="N693" s="261"/>
      <c r="O693" s="261"/>
      <c r="P693" s="261"/>
      <c r="Q693" s="261"/>
      <c r="R693" s="261"/>
      <c r="S693" s="261"/>
      <c r="T693" s="261"/>
      <c r="U693" s="261"/>
      <c r="V693" s="261"/>
      <c r="W693" s="261"/>
      <c r="X693" s="261"/>
      <c r="Y693" s="261"/>
    </row>
    <row r="694" customFormat="false" ht="15.75" hidden="false" customHeight="true" outlineLevel="0" collapsed="false">
      <c r="A694" s="261"/>
      <c r="B694" s="261"/>
      <c r="C694" s="261"/>
      <c r="D694" s="261"/>
      <c r="E694" s="261"/>
      <c r="F694" s="261"/>
      <c r="G694" s="261"/>
      <c r="H694" s="261"/>
      <c r="I694" s="261"/>
      <c r="J694" s="261"/>
      <c r="K694" s="261"/>
      <c r="L694" s="261"/>
      <c r="M694" s="261"/>
      <c r="N694" s="261"/>
      <c r="O694" s="261"/>
      <c r="P694" s="261"/>
      <c r="Q694" s="261"/>
      <c r="R694" s="261"/>
      <c r="S694" s="261"/>
      <c r="T694" s="261"/>
      <c r="U694" s="261"/>
      <c r="V694" s="261"/>
      <c r="W694" s="261"/>
      <c r="X694" s="261"/>
      <c r="Y694" s="261"/>
    </row>
    <row r="695" customFormat="false" ht="15.75" hidden="false" customHeight="true" outlineLevel="0" collapsed="false">
      <c r="A695" s="261"/>
      <c r="B695" s="261"/>
      <c r="C695" s="261"/>
      <c r="D695" s="261"/>
      <c r="E695" s="261"/>
      <c r="F695" s="261"/>
      <c r="G695" s="261"/>
      <c r="H695" s="261"/>
      <c r="I695" s="261"/>
      <c r="J695" s="261"/>
      <c r="K695" s="261"/>
      <c r="L695" s="261"/>
      <c r="M695" s="261"/>
      <c r="N695" s="261"/>
      <c r="O695" s="261"/>
      <c r="P695" s="261"/>
      <c r="Q695" s="261"/>
      <c r="R695" s="261"/>
      <c r="S695" s="261"/>
      <c r="T695" s="261"/>
      <c r="U695" s="261"/>
      <c r="V695" s="261"/>
      <c r="W695" s="261"/>
      <c r="X695" s="261"/>
      <c r="Y695" s="261"/>
    </row>
    <row r="696" customFormat="false" ht="15.75" hidden="false" customHeight="true" outlineLevel="0" collapsed="false">
      <c r="A696" s="261"/>
      <c r="B696" s="261"/>
      <c r="C696" s="261"/>
      <c r="D696" s="261"/>
      <c r="E696" s="261"/>
      <c r="F696" s="261"/>
      <c r="G696" s="261"/>
      <c r="H696" s="261"/>
      <c r="I696" s="261"/>
      <c r="J696" s="261"/>
      <c r="K696" s="261"/>
      <c r="L696" s="261"/>
      <c r="M696" s="261"/>
      <c r="N696" s="261"/>
      <c r="O696" s="261"/>
      <c r="P696" s="261"/>
      <c r="Q696" s="261"/>
      <c r="R696" s="261"/>
      <c r="S696" s="261"/>
      <c r="T696" s="261"/>
      <c r="U696" s="261"/>
      <c r="V696" s="261"/>
      <c r="W696" s="261"/>
      <c r="X696" s="261"/>
      <c r="Y696" s="261"/>
    </row>
    <row r="697" customFormat="false" ht="15.75" hidden="false" customHeight="true" outlineLevel="0" collapsed="false">
      <c r="A697" s="261"/>
      <c r="B697" s="261"/>
      <c r="C697" s="261"/>
      <c r="D697" s="261"/>
      <c r="E697" s="261"/>
      <c r="F697" s="261"/>
      <c r="G697" s="261"/>
      <c r="H697" s="261"/>
      <c r="I697" s="261"/>
      <c r="J697" s="261"/>
      <c r="K697" s="261"/>
      <c r="L697" s="261"/>
      <c r="M697" s="261"/>
      <c r="N697" s="261"/>
      <c r="O697" s="261"/>
      <c r="P697" s="261"/>
      <c r="Q697" s="261"/>
      <c r="R697" s="261"/>
      <c r="S697" s="261"/>
      <c r="T697" s="261"/>
      <c r="U697" s="261"/>
      <c r="V697" s="261"/>
      <c r="W697" s="261"/>
      <c r="X697" s="261"/>
      <c r="Y697" s="261"/>
    </row>
    <row r="698" customFormat="false" ht="15.75" hidden="false" customHeight="true" outlineLevel="0" collapsed="false">
      <c r="A698" s="261"/>
      <c r="B698" s="261"/>
      <c r="C698" s="261"/>
      <c r="D698" s="261"/>
      <c r="E698" s="261"/>
      <c r="F698" s="261"/>
      <c r="G698" s="261"/>
      <c r="H698" s="261"/>
      <c r="I698" s="261"/>
      <c r="J698" s="261"/>
      <c r="K698" s="261"/>
      <c r="L698" s="261"/>
      <c r="M698" s="261"/>
      <c r="N698" s="261"/>
      <c r="O698" s="261"/>
      <c r="P698" s="261"/>
      <c r="Q698" s="261"/>
      <c r="R698" s="261"/>
      <c r="S698" s="261"/>
      <c r="T698" s="261"/>
      <c r="U698" s="261"/>
      <c r="V698" s="261"/>
      <c r="W698" s="261"/>
      <c r="X698" s="261"/>
      <c r="Y698" s="261"/>
    </row>
    <row r="699" customFormat="false" ht="15.75" hidden="false" customHeight="true" outlineLevel="0" collapsed="false">
      <c r="A699" s="261"/>
      <c r="B699" s="261"/>
      <c r="C699" s="261"/>
      <c r="D699" s="261"/>
      <c r="E699" s="261"/>
      <c r="F699" s="261"/>
      <c r="G699" s="261"/>
      <c r="H699" s="261"/>
      <c r="I699" s="261"/>
      <c r="J699" s="261"/>
      <c r="K699" s="261"/>
      <c r="L699" s="261"/>
      <c r="M699" s="261"/>
      <c r="N699" s="261"/>
      <c r="O699" s="261"/>
      <c r="P699" s="261"/>
      <c r="Q699" s="261"/>
      <c r="R699" s="261"/>
      <c r="S699" s="261"/>
      <c r="T699" s="261"/>
      <c r="U699" s="261"/>
      <c r="V699" s="261"/>
      <c r="W699" s="261"/>
      <c r="X699" s="261"/>
      <c r="Y699" s="261"/>
    </row>
    <row r="700" customFormat="false" ht="15.75" hidden="false" customHeight="true" outlineLevel="0" collapsed="false">
      <c r="A700" s="261"/>
      <c r="B700" s="261"/>
      <c r="C700" s="261"/>
      <c r="D700" s="261"/>
      <c r="E700" s="261"/>
      <c r="F700" s="261"/>
      <c r="G700" s="261"/>
      <c r="H700" s="261"/>
      <c r="I700" s="261"/>
      <c r="J700" s="261"/>
      <c r="K700" s="261"/>
      <c r="L700" s="261"/>
      <c r="M700" s="261"/>
      <c r="N700" s="261"/>
      <c r="O700" s="261"/>
      <c r="P700" s="261"/>
      <c r="Q700" s="261"/>
      <c r="R700" s="261"/>
      <c r="S700" s="261"/>
      <c r="T700" s="261"/>
      <c r="U700" s="261"/>
      <c r="V700" s="261"/>
      <c r="W700" s="261"/>
      <c r="X700" s="261"/>
      <c r="Y700" s="261"/>
    </row>
    <row r="701" customFormat="false" ht="15.75" hidden="false" customHeight="true" outlineLevel="0" collapsed="false">
      <c r="A701" s="261"/>
      <c r="B701" s="261"/>
      <c r="C701" s="261"/>
      <c r="D701" s="261"/>
      <c r="E701" s="261"/>
      <c r="F701" s="261"/>
      <c r="G701" s="261"/>
      <c r="H701" s="261"/>
      <c r="I701" s="261"/>
      <c r="J701" s="261"/>
      <c r="K701" s="261"/>
      <c r="L701" s="261"/>
      <c r="M701" s="261"/>
      <c r="N701" s="261"/>
      <c r="O701" s="261"/>
      <c r="P701" s="261"/>
      <c r="Q701" s="261"/>
      <c r="R701" s="261"/>
      <c r="S701" s="261"/>
      <c r="T701" s="261"/>
      <c r="U701" s="261"/>
      <c r="V701" s="261"/>
      <c r="W701" s="261"/>
      <c r="X701" s="261"/>
      <c r="Y701" s="261"/>
    </row>
    <row r="702" customFormat="false" ht="15.75" hidden="false" customHeight="true" outlineLevel="0" collapsed="false">
      <c r="A702" s="261"/>
      <c r="B702" s="261"/>
      <c r="C702" s="261"/>
      <c r="D702" s="261"/>
      <c r="E702" s="261"/>
      <c r="F702" s="261"/>
      <c r="G702" s="261"/>
      <c r="H702" s="261"/>
      <c r="I702" s="261"/>
      <c r="J702" s="261"/>
      <c r="K702" s="261"/>
      <c r="L702" s="261"/>
      <c r="M702" s="261"/>
      <c r="N702" s="261"/>
      <c r="O702" s="261"/>
      <c r="P702" s="261"/>
      <c r="Q702" s="261"/>
      <c r="R702" s="261"/>
      <c r="S702" s="261"/>
      <c r="T702" s="261"/>
      <c r="U702" s="261"/>
      <c r="V702" s="261"/>
      <c r="W702" s="261"/>
      <c r="X702" s="261"/>
      <c r="Y702" s="261"/>
    </row>
    <row r="703" customFormat="false" ht="15.75" hidden="false" customHeight="true" outlineLevel="0" collapsed="false">
      <c r="A703" s="261"/>
      <c r="B703" s="261"/>
      <c r="C703" s="261"/>
      <c r="D703" s="261"/>
      <c r="E703" s="261"/>
      <c r="F703" s="261"/>
      <c r="G703" s="261"/>
      <c r="H703" s="261"/>
      <c r="I703" s="261"/>
      <c r="J703" s="261"/>
      <c r="K703" s="261"/>
      <c r="L703" s="261"/>
      <c r="M703" s="261"/>
      <c r="N703" s="261"/>
      <c r="O703" s="261"/>
      <c r="P703" s="261"/>
      <c r="Q703" s="261"/>
      <c r="R703" s="261"/>
      <c r="S703" s="261"/>
      <c r="T703" s="261"/>
      <c r="U703" s="261"/>
      <c r="V703" s="261"/>
      <c r="W703" s="261"/>
      <c r="X703" s="261"/>
      <c r="Y703" s="261"/>
    </row>
    <row r="704" customFormat="false" ht="15.75" hidden="false" customHeight="true" outlineLevel="0" collapsed="false">
      <c r="A704" s="261"/>
      <c r="B704" s="261"/>
      <c r="C704" s="261"/>
      <c r="D704" s="261"/>
      <c r="E704" s="261"/>
      <c r="F704" s="261"/>
      <c r="G704" s="261"/>
      <c r="H704" s="261"/>
      <c r="I704" s="261"/>
      <c r="J704" s="261"/>
      <c r="K704" s="261"/>
      <c r="L704" s="261"/>
      <c r="M704" s="261"/>
      <c r="N704" s="261"/>
      <c r="O704" s="261"/>
      <c r="P704" s="261"/>
      <c r="Q704" s="261"/>
      <c r="R704" s="261"/>
      <c r="S704" s="261"/>
      <c r="T704" s="261"/>
      <c r="U704" s="261"/>
      <c r="V704" s="261"/>
      <c r="W704" s="261"/>
      <c r="X704" s="261"/>
      <c r="Y704" s="261"/>
    </row>
    <row r="705" customFormat="false" ht="15.75" hidden="false" customHeight="true" outlineLevel="0" collapsed="false">
      <c r="A705" s="261"/>
      <c r="B705" s="261"/>
      <c r="C705" s="261"/>
      <c r="D705" s="261"/>
      <c r="E705" s="261"/>
      <c r="F705" s="261"/>
      <c r="G705" s="261"/>
      <c r="H705" s="261"/>
      <c r="I705" s="261"/>
      <c r="J705" s="261"/>
      <c r="K705" s="261"/>
      <c r="L705" s="261"/>
      <c r="M705" s="261"/>
      <c r="N705" s="261"/>
      <c r="O705" s="261"/>
      <c r="P705" s="261"/>
      <c r="Q705" s="261"/>
      <c r="R705" s="261"/>
      <c r="S705" s="261"/>
      <c r="T705" s="261"/>
      <c r="U705" s="261"/>
      <c r="V705" s="261"/>
      <c r="W705" s="261"/>
      <c r="X705" s="261"/>
      <c r="Y705" s="261"/>
    </row>
    <row r="706" customFormat="false" ht="15.75" hidden="false" customHeight="true" outlineLevel="0" collapsed="false">
      <c r="A706" s="261"/>
      <c r="B706" s="261"/>
      <c r="C706" s="261"/>
      <c r="D706" s="261"/>
      <c r="E706" s="261"/>
      <c r="F706" s="261"/>
      <c r="G706" s="261"/>
      <c r="H706" s="261"/>
      <c r="I706" s="261"/>
      <c r="J706" s="261"/>
      <c r="K706" s="261"/>
      <c r="L706" s="261"/>
      <c r="M706" s="261"/>
      <c r="N706" s="261"/>
      <c r="O706" s="261"/>
      <c r="P706" s="261"/>
      <c r="Q706" s="261"/>
      <c r="R706" s="261"/>
      <c r="S706" s="261"/>
      <c r="T706" s="261"/>
      <c r="U706" s="261"/>
      <c r="V706" s="261"/>
      <c r="W706" s="261"/>
      <c r="X706" s="261"/>
      <c r="Y706" s="261"/>
    </row>
    <row r="707" customFormat="false" ht="15.75" hidden="false" customHeight="true" outlineLevel="0" collapsed="false">
      <c r="A707" s="261"/>
      <c r="B707" s="261"/>
      <c r="C707" s="261"/>
      <c r="D707" s="261"/>
      <c r="E707" s="261"/>
      <c r="F707" s="261"/>
      <c r="G707" s="261"/>
      <c r="H707" s="261"/>
      <c r="I707" s="261"/>
      <c r="J707" s="261"/>
      <c r="K707" s="261"/>
      <c r="L707" s="261"/>
      <c r="M707" s="261"/>
      <c r="N707" s="261"/>
      <c r="O707" s="261"/>
      <c r="P707" s="261"/>
      <c r="Q707" s="261"/>
      <c r="R707" s="261"/>
      <c r="S707" s="261"/>
      <c r="T707" s="261"/>
      <c r="U707" s="261"/>
      <c r="V707" s="261"/>
      <c r="W707" s="261"/>
      <c r="X707" s="261"/>
      <c r="Y707" s="261"/>
    </row>
    <row r="708" customFormat="false" ht="15.75" hidden="false" customHeight="true" outlineLevel="0" collapsed="false">
      <c r="A708" s="261"/>
      <c r="B708" s="261"/>
      <c r="C708" s="261"/>
      <c r="D708" s="261"/>
      <c r="E708" s="261"/>
      <c r="F708" s="261"/>
      <c r="G708" s="261"/>
      <c r="H708" s="261"/>
      <c r="I708" s="261"/>
      <c r="J708" s="261"/>
      <c r="K708" s="261"/>
      <c r="L708" s="261"/>
      <c r="M708" s="261"/>
      <c r="N708" s="261"/>
      <c r="O708" s="261"/>
      <c r="P708" s="261"/>
      <c r="Q708" s="261"/>
      <c r="R708" s="261"/>
      <c r="S708" s="261"/>
      <c r="T708" s="261"/>
      <c r="U708" s="261"/>
      <c r="V708" s="261"/>
      <c r="W708" s="261"/>
      <c r="X708" s="261"/>
      <c r="Y708" s="261"/>
    </row>
    <row r="709" customFormat="false" ht="15.75" hidden="false" customHeight="true" outlineLevel="0" collapsed="false">
      <c r="A709" s="261"/>
      <c r="B709" s="261"/>
      <c r="C709" s="261"/>
      <c r="D709" s="261"/>
      <c r="E709" s="261"/>
      <c r="F709" s="261"/>
      <c r="G709" s="261"/>
      <c r="H709" s="261"/>
      <c r="I709" s="261"/>
      <c r="J709" s="261"/>
      <c r="K709" s="261"/>
      <c r="L709" s="261"/>
      <c r="M709" s="261"/>
      <c r="N709" s="261"/>
      <c r="O709" s="261"/>
      <c r="P709" s="261"/>
      <c r="Q709" s="261"/>
      <c r="R709" s="261"/>
      <c r="S709" s="261"/>
      <c r="T709" s="261"/>
      <c r="U709" s="261"/>
      <c r="V709" s="261"/>
      <c r="W709" s="261"/>
      <c r="X709" s="261"/>
      <c r="Y709" s="261"/>
    </row>
    <row r="710" customFormat="false" ht="15.75" hidden="false" customHeight="true" outlineLevel="0" collapsed="false">
      <c r="A710" s="261"/>
      <c r="B710" s="261"/>
      <c r="C710" s="261"/>
      <c r="D710" s="261"/>
      <c r="E710" s="261"/>
      <c r="F710" s="261"/>
      <c r="G710" s="261"/>
      <c r="H710" s="261"/>
      <c r="I710" s="261"/>
      <c r="J710" s="261"/>
      <c r="K710" s="261"/>
      <c r="L710" s="261"/>
      <c r="M710" s="261"/>
      <c r="N710" s="261"/>
      <c r="O710" s="261"/>
      <c r="P710" s="261"/>
      <c r="Q710" s="261"/>
      <c r="R710" s="261"/>
      <c r="S710" s="261"/>
      <c r="T710" s="261"/>
      <c r="U710" s="261"/>
      <c r="V710" s="261"/>
      <c r="W710" s="261"/>
      <c r="X710" s="261"/>
      <c r="Y710" s="261"/>
    </row>
    <row r="711" customFormat="false" ht="15.75" hidden="false" customHeight="true" outlineLevel="0" collapsed="false">
      <c r="A711" s="261"/>
      <c r="B711" s="261"/>
      <c r="C711" s="261"/>
      <c r="D711" s="261"/>
      <c r="E711" s="261"/>
      <c r="F711" s="261"/>
      <c r="G711" s="261"/>
      <c r="H711" s="261"/>
      <c r="I711" s="261"/>
      <c r="J711" s="261"/>
      <c r="K711" s="261"/>
      <c r="L711" s="261"/>
      <c r="M711" s="261"/>
      <c r="N711" s="261"/>
      <c r="O711" s="261"/>
      <c r="P711" s="261"/>
      <c r="Q711" s="261"/>
      <c r="R711" s="261"/>
      <c r="S711" s="261"/>
      <c r="T711" s="261"/>
      <c r="U711" s="261"/>
      <c r="V711" s="261"/>
      <c r="W711" s="261"/>
      <c r="X711" s="261"/>
      <c r="Y711" s="261"/>
    </row>
    <row r="712" customFormat="false" ht="15.75" hidden="false" customHeight="true" outlineLevel="0" collapsed="false">
      <c r="A712" s="261"/>
      <c r="B712" s="261"/>
      <c r="C712" s="261"/>
      <c r="D712" s="261"/>
      <c r="E712" s="261"/>
      <c r="F712" s="261"/>
      <c r="G712" s="261"/>
      <c r="H712" s="261"/>
      <c r="I712" s="261"/>
      <c r="J712" s="261"/>
      <c r="K712" s="261"/>
      <c r="L712" s="261"/>
      <c r="M712" s="261"/>
      <c r="N712" s="261"/>
      <c r="O712" s="261"/>
      <c r="P712" s="261"/>
      <c r="Q712" s="261"/>
      <c r="R712" s="261"/>
      <c r="S712" s="261"/>
      <c r="T712" s="261"/>
      <c r="U712" s="261"/>
      <c r="V712" s="261"/>
      <c r="W712" s="261"/>
      <c r="X712" s="261"/>
      <c r="Y712" s="261"/>
    </row>
    <row r="713" customFormat="false" ht="15.75" hidden="false" customHeight="true" outlineLevel="0" collapsed="false">
      <c r="A713" s="261"/>
      <c r="B713" s="261"/>
      <c r="C713" s="261"/>
      <c r="D713" s="261"/>
      <c r="E713" s="261"/>
      <c r="F713" s="261"/>
      <c r="G713" s="261"/>
      <c r="H713" s="261"/>
      <c r="I713" s="261"/>
      <c r="J713" s="261"/>
      <c r="K713" s="261"/>
      <c r="L713" s="261"/>
      <c r="M713" s="261"/>
      <c r="N713" s="261"/>
      <c r="O713" s="261"/>
      <c r="P713" s="261"/>
      <c r="Q713" s="261"/>
      <c r="R713" s="261"/>
      <c r="S713" s="261"/>
      <c r="T713" s="261"/>
      <c r="U713" s="261"/>
      <c r="V713" s="261"/>
      <c r="W713" s="261"/>
      <c r="X713" s="261"/>
      <c r="Y713" s="261"/>
    </row>
    <row r="714" customFormat="false" ht="15.75" hidden="false" customHeight="true" outlineLevel="0" collapsed="false">
      <c r="A714" s="261"/>
      <c r="B714" s="261"/>
      <c r="C714" s="261"/>
      <c r="D714" s="261"/>
      <c r="E714" s="261"/>
      <c r="F714" s="261"/>
      <c r="G714" s="261"/>
      <c r="H714" s="261"/>
      <c r="I714" s="261"/>
      <c r="J714" s="261"/>
      <c r="K714" s="261"/>
      <c r="L714" s="261"/>
      <c r="M714" s="261"/>
      <c r="N714" s="261"/>
      <c r="O714" s="261"/>
      <c r="P714" s="261"/>
      <c r="Q714" s="261"/>
      <c r="R714" s="261"/>
      <c r="S714" s="261"/>
      <c r="T714" s="261"/>
      <c r="U714" s="261"/>
      <c r="V714" s="261"/>
      <c r="W714" s="261"/>
      <c r="X714" s="261"/>
      <c r="Y714" s="261"/>
    </row>
    <row r="715" customFormat="false" ht="15.75" hidden="false" customHeight="true" outlineLevel="0" collapsed="false">
      <c r="A715" s="261"/>
      <c r="B715" s="261"/>
      <c r="C715" s="261"/>
      <c r="D715" s="261"/>
      <c r="E715" s="261"/>
      <c r="F715" s="261"/>
      <c r="G715" s="261"/>
      <c r="H715" s="261"/>
      <c r="I715" s="261"/>
      <c r="J715" s="261"/>
      <c r="K715" s="261"/>
      <c r="L715" s="261"/>
      <c r="M715" s="261"/>
      <c r="N715" s="261"/>
      <c r="O715" s="261"/>
      <c r="P715" s="261"/>
      <c r="Q715" s="261"/>
      <c r="R715" s="261"/>
      <c r="S715" s="261"/>
      <c r="T715" s="261"/>
      <c r="U715" s="261"/>
      <c r="V715" s="261"/>
      <c r="W715" s="261"/>
      <c r="X715" s="261"/>
      <c r="Y715" s="261"/>
    </row>
    <row r="716" customFormat="false" ht="15.75" hidden="false" customHeight="true" outlineLevel="0" collapsed="false">
      <c r="A716" s="261"/>
      <c r="B716" s="261"/>
      <c r="C716" s="261"/>
      <c r="D716" s="261"/>
      <c r="E716" s="261"/>
      <c r="F716" s="261"/>
      <c r="G716" s="261"/>
      <c r="H716" s="261"/>
      <c r="I716" s="261"/>
      <c r="J716" s="261"/>
      <c r="K716" s="261"/>
      <c r="L716" s="261"/>
      <c r="M716" s="261"/>
      <c r="N716" s="261"/>
      <c r="O716" s="261"/>
      <c r="P716" s="261"/>
      <c r="Q716" s="261"/>
      <c r="R716" s="261"/>
      <c r="S716" s="261"/>
      <c r="T716" s="261"/>
      <c r="U716" s="261"/>
      <c r="V716" s="261"/>
      <c r="W716" s="261"/>
      <c r="X716" s="261"/>
      <c r="Y716" s="261"/>
    </row>
    <row r="717" customFormat="false" ht="15.75" hidden="false" customHeight="true" outlineLevel="0" collapsed="false">
      <c r="A717" s="261"/>
      <c r="B717" s="261"/>
      <c r="C717" s="261"/>
      <c r="D717" s="261"/>
      <c r="E717" s="261"/>
      <c r="F717" s="261"/>
      <c r="G717" s="261"/>
      <c r="H717" s="261"/>
      <c r="I717" s="261"/>
      <c r="J717" s="261"/>
      <c r="K717" s="261"/>
      <c r="L717" s="261"/>
      <c r="M717" s="261"/>
      <c r="N717" s="261"/>
      <c r="O717" s="261"/>
      <c r="P717" s="261"/>
      <c r="Q717" s="261"/>
      <c r="R717" s="261"/>
      <c r="S717" s="261"/>
      <c r="T717" s="261"/>
      <c r="U717" s="261"/>
      <c r="V717" s="261"/>
      <c r="W717" s="261"/>
      <c r="X717" s="261"/>
      <c r="Y717" s="261"/>
    </row>
    <row r="718" customFormat="false" ht="15.75" hidden="false" customHeight="true" outlineLevel="0" collapsed="false">
      <c r="A718" s="261"/>
      <c r="B718" s="261"/>
      <c r="C718" s="261"/>
      <c r="D718" s="261"/>
      <c r="E718" s="261"/>
      <c r="F718" s="261"/>
      <c r="G718" s="261"/>
      <c r="H718" s="261"/>
      <c r="I718" s="261"/>
      <c r="J718" s="261"/>
      <c r="K718" s="261"/>
      <c r="L718" s="261"/>
      <c r="M718" s="261"/>
      <c r="N718" s="261"/>
      <c r="O718" s="261"/>
      <c r="P718" s="261"/>
      <c r="Q718" s="261"/>
      <c r="R718" s="261"/>
      <c r="S718" s="261"/>
      <c r="T718" s="261"/>
      <c r="U718" s="261"/>
      <c r="V718" s="261"/>
      <c r="W718" s="261"/>
      <c r="X718" s="261"/>
      <c r="Y718" s="261"/>
    </row>
    <row r="719" customFormat="false" ht="15.75" hidden="false" customHeight="true" outlineLevel="0" collapsed="false">
      <c r="A719" s="261"/>
      <c r="B719" s="261"/>
      <c r="C719" s="261"/>
      <c r="D719" s="261"/>
      <c r="E719" s="261"/>
      <c r="F719" s="261"/>
      <c r="G719" s="261"/>
      <c r="H719" s="261"/>
      <c r="I719" s="261"/>
      <c r="J719" s="261"/>
      <c r="K719" s="261"/>
      <c r="L719" s="261"/>
      <c r="M719" s="261"/>
      <c r="N719" s="261"/>
      <c r="O719" s="261"/>
      <c r="P719" s="261"/>
      <c r="Q719" s="261"/>
      <c r="R719" s="261"/>
      <c r="S719" s="261"/>
      <c r="T719" s="261"/>
      <c r="U719" s="261"/>
      <c r="V719" s="261"/>
      <c r="W719" s="261"/>
      <c r="X719" s="261"/>
      <c r="Y719" s="261"/>
    </row>
    <row r="720" customFormat="false" ht="15.75" hidden="false" customHeight="true" outlineLevel="0" collapsed="false">
      <c r="A720" s="261"/>
      <c r="B720" s="261"/>
      <c r="C720" s="261"/>
      <c r="D720" s="261"/>
      <c r="E720" s="261"/>
      <c r="F720" s="261"/>
      <c r="G720" s="261"/>
      <c r="H720" s="261"/>
      <c r="I720" s="261"/>
      <c r="J720" s="261"/>
      <c r="K720" s="261"/>
      <c r="L720" s="261"/>
      <c r="M720" s="261"/>
      <c r="N720" s="261"/>
      <c r="O720" s="261"/>
      <c r="P720" s="261"/>
      <c r="Q720" s="261"/>
      <c r="R720" s="261"/>
      <c r="S720" s="261"/>
      <c r="T720" s="261"/>
      <c r="U720" s="261"/>
      <c r="V720" s="261"/>
      <c r="W720" s="261"/>
      <c r="X720" s="261"/>
      <c r="Y720" s="261"/>
    </row>
    <row r="721" customFormat="false" ht="15.75" hidden="false" customHeight="true" outlineLevel="0" collapsed="false">
      <c r="A721" s="261"/>
      <c r="B721" s="261"/>
      <c r="C721" s="261"/>
      <c r="D721" s="261"/>
      <c r="E721" s="261"/>
      <c r="F721" s="261"/>
      <c r="G721" s="261"/>
      <c r="H721" s="261"/>
      <c r="I721" s="261"/>
      <c r="J721" s="261"/>
      <c r="K721" s="261"/>
      <c r="L721" s="261"/>
      <c r="M721" s="261"/>
      <c r="N721" s="261"/>
      <c r="O721" s="261"/>
      <c r="P721" s="261"/>
      <c r="Q721" s="261"/>
      <c r="R721" s="261"/>
      <c r="S721" s="261"/>
      <c r="T721" s="261"/>
      <c r="U721" s="261"/>
      <c r="V721" s="261"/>
      <c r="W721" s="261"/>
      <c r="X721" s="261"/>
      <c r="Y721" s="261"/>
    </row>
    <row r="722" customFormat="false" ht="15.75" hidden="false" customHeight="true" outlineLevel="0" collapsed="false">
      <c r="A722" s="261"/>
      <c r="B722" s="261"/>
      <c r="C722" s="261"/>
      <c r="D722" s="261"/>
      <c r="E722" s="261"/>
      <c r="F722" s="261"/>
      <c r="G722" s="261"/>
      <c r="H722" s="261"/>
      <c r="I722" s="261"/>
      <c r="J722" s="261"/>
      <c r="K722" s="261"/>
      <c r="L722" s="261"/>
      <c r="M722" s="261"/>
      <c r="N722" s="261"/>
      <c r="O722" s="261"/>
      <c r="P722" s="261"/>
      <c r="Q722" s="261"/>
      <c r="R722" s="261"/>
      <c r="S722" s="261"/>
      <c r="T722" s="261"/>
      <c r="U722" s="261"/>
      <c r="V722" s="261"/>
      <c r="W722" s="261"/>
      <c r="X722" s="261"/>
      <c r="Y722" s="261"/>
    </row>
    <row r="723" customFormat="false" ht="15.75" hidden="false" customHeight="true" outlineLevel="0" collapsed="false">
      <c r="A723" s="261"/>
      <c r="B723" s="261"/>
      <c r="C723" s="261"/>
      <c r="D723" s="261"/>
      <c r="E723" s="261"/>
      <c r="F723" s="261"/>
      <c r="G723" s="261"/>
      <c r="H723" s="261"/>
      <c r="I723" s="261"/>
      <c r="J723" s="261"/>
      <c r="K723" s="261"/>
      <c r="L723" s="261"/>
      <c r="M723" s="261"/>
      <c r="N723" s="261"/>
      <c r="O723" s="261"/>
      <c r="P723" s="261"/>
      <c r="Q723" s="261"/>
      <c r="R723" s="261"/>
      <c r="S723" s="261"/>
      <c r="T723" s="261"/>
      <c r="U723" s="261"/>
      <c r="V723" s="261"/>
      <c r="W723" s="261"/>
      <c r="X723" s="261"/>
      <c r="Y723" s="261"/>
    </row>
    <row r="724" customFormat="false" ht="15.75" hidden="false" customHeight="true" outlineLevel="0" collapsed="false">
      <c r="A724" s="261"/>
      <c r="B724" s="261"/>
      <c r="C724" s="261"/>
      <c r="D724" s="261"/>
      <c r="E724" s="261"/>
      <c r="F724" s="261"/>
      <c r="G724" s="261"/>
      <c r="H724" s="261"/>
      <c r="I724" s="261"/>
      <c r="J724" s="261"/>
      <c r="K724" s="261"/>
      <c r="L724" s="261"/>
      <c r="M724" s="261"/>
      <c r="N724" s="261"/>
      <c r="O724" s="261"/>
      <c r="P724" s="261"/>
      <c r="Q724" s="261"/>
      <c r="R724" s="261"/>
      <c r="S724" s="261"/>
      <c r="T724" s="261"/>
      <c r="U724" s="261"/>
      <c r="V724" s="261"/>
      <c r="W724" s="261"/>
      <c r="X724" s="261"/>
      <c r="Y724" s="261"/>
    </row>
    <row r="725" customFormat="false" ht="15.75" hidden="false" customHeight="true" outlineLevel="0" collapsed="false">
      <c r="A725" s="261"/>
      <c r="B725" s="261"/>
      <c r="C725" s="261"/>
      <c r="D725" s="261"/>
      <c r="E725" s="261"/>
      <c r="F725" s="261"/>
      <c r="G725" s="261"/>
      <c r="H725" s="261"/>
      <c r="I725" s="261"/>
      <c r="J725" s="261"/>
      <c r="K725" s="261"/>
      <c r="L725" s="261"/>
      <c r="M725" s="261"/>
      <c r="N725" s="261"/>
      <c r="O725" s="261"/>
      <c r="P725" s="261"/>
      <c r="Q725" s="261"/>
      <c r="R725" s="261"/>
      <c r="S725" s="261"/>
      <c r="T725" s="261"/>
      <c r="U725" s="261"/>
      <c r="V725" s="261"/>
      <c r="W725" s="261"/>
      <c r="X725" s="261"/>
      <c r="Y725" s="261"/>
    </row>
    <row r="726" customFormat="false" ht="15.75" hidden="false" customHeight="true" outlineLevel="0" collapsed="false">
      <c r="A726" s="261"/>
      <c r="B726" s="261"/>
      <c r="C726" s="261"/>
      <c r="D726" s="261"/>
      <c r="E726" s="261"/>
      <c r="F726" s="261"/>
      <c r="G726" s="261"/>
      <c r="H726" s="261"/>
      <c r="I726" s="261"/>
      <c r="J726" s="261"/>
      <c r="K726" s="261"/>
      <c r="L726" s="261"/>
      <c r="M726" s="261"/>
      <c r="N726" s="261"/>
      <c r="O726" s="261"/>
      <c r="P726" s="261"/>
      <c r="Q726" s="261"/>
      <c r="R726" s="261"/>
      <c r="S726" s="261"/>
      <c r="T726" s="261"/>
      <c r="U726" s="261"/>
      <c r="V726" s="261"/>
      <c r="W726" s="261"/>
      <c r="X726" s="261"/>
      <c r="Y726" s="261"/>
    </row>
    <row r="727" customFormat="false" ht="15.75" hidden="false" customHeight="true" outlineLevel="0" collapsed="false">
      <c r="A727" s="261"/>
      <c r="B727" s="261"/>
      <c r="C727" s="261"/>
      <c r="D727" s="261"/>
      <c r="E727" s="261"/>
      <c r="F727" s="261"/>
      <c r="G727" s="261"/>
      <c r="H727" s="261"/>
      <c r="I727" s="261"/>
      <c r="J727" s="261"/>
      <c r="K727" s="261"/>
      <c r="L727" s="261"/>
      <c r="M727" s="261"/>
      <c r="N727" s="261"/>
      <c r="O727" s="261"/>
      <c r="P727" s="261"/>
      <c r="Q727" s="261"/>
      <c r="R727" s="261"/>
      <c r="S727" s="261"/>
      <c r="T727" s="261"/>
      <c r="U727" s="261"/>
      <c r="V727" s="261"/>
      <c r="W727" s="261"/>
      <c r="X727" s="261"/>
      <c r="Y727" s="261"/>
    </row>
    <row r="728" customFormat="false" ht="15.75" hidden="false" customHeight="true" outlineLevel="0" collapsed="false">
      <c r="A728" s="261"/>
      <c r="B728" s="261"/>
      <c r="C728" s="261"/>
      <c r="D728" s="261"/>
      <c r="E728" s="261"/>
      <c r="F728" s="261"/>
      <c r="G728" s="261"/>
      <c r="H728" s="261"/>
      <c r="I728" s="261"/>
      <c r="J728" s="261"/>
      <c r="K728" s="261"/>
      <c r="L728" s="261"/>
      <c r="M728" s="261"/>
      <c r="N728" s="261"/>
      <c r="O728" s="261"/>
      <c r="P728" s="261"/>
      <c r="Q728" s="261"/>
      <c r="R728" s="261"/>
      <c r="S728" s="261"/>
      <c r="T728" s="261"/>
      <c r="U728" s="261"/>
      <c r="V728" s="261"/>
      <c r="W728" s="261"/>
      <c r="X728" s="261"/>
      <c r="Y728" s="261"/>
    </row>
    <row r="729" customFormat="false" ht="15.75" hidden="false" customHeight="true" outlineLevel="0" collapsed="false">
      <c r="A729" s="261"/>
      <c r="B729" s="261"/>
      <c r="C729" s="261"/>
      <c r="D729" s="261"/>
      <c r="E729" s="261"/>
      <c r="F729" s="261"/>
      <c r="G729" s="261"/>
      <c r="H729" s="261"/>
      <c r="I729" s="261"/>
      <c r="J729" s="261"/>
      <c r="K729" s="261"/>
      <c r="L729" s="261"/>
      <c r="M729" s="261"/>
      <c r="N729" s="261"/>
      <c r="O729" s="261"/>
      <c r="P729" s="261"/>
      <c r="Q729" s="261"/>
      <c r="R729" s="261"/>
      <c r="S729" s="261"/>
      <c r="T729" s="261"/>
      <c r="U729" s="261"/>
      <c r="V729" s="261"/>
      <c r="W729" s="261"/>
      <c r="X729" s="261"/>
      <c r="Y729" s="261"/>
    </row>
    <row r="730" customFormat="false" ht="15.75" hidden="false" customHeight="true" outlineLevel="0" collapsed="false">
      <c r="A730" s="261"/>
      <c r="B730" s="261"/>
      <c r="C730" s="261"/>
      <c r="D730" s="261"/>
      <c r="E730" s="261"/>
      <c r="F730" s="261"/>
      <c r="G730" s="261"/>
      <c r="H730" s="261"/>
      <c r="I730" s="261"/>
      <c r="J730" s="261"/>
      <c r="K730" s="261"/>
      <c r="L730" s="261"/>
      <c r="M730" s="261"/>
      <c r="N730" s="261"/>
      <c r="O730" s="261"/>
      <c r="P730" s="261"/>
      <c r="Q730" s="261"/>
      <c r="R730" s="261"/>
      <c r="S730" s="261"/>
      <c r="T730" s="261"/>
      <c r="U730" s="261"/>
      <c r="V730" s="261"/>
      <c r="W730" s="261"/>
      <c r="X730" s="261"/>
      <c r="Y730" s="261"/>
    </row>
    <row r="731" customFormat="false" ht="15.75" hidden="false" customHeight="true" outlineLevel="0" collapsed="false">
      <c r="A731" s="261"/>
      <c r="B731" s="261"/>
      <c r="C731" s="261"/>
      <c r="D731" s="261"/>
      <c r="E731" s="261"/>
      <c r="F731" s="261"/>
      <c r="G731" s="261"/>
      <c r="H731" s="261"/>
      <c r="I731" s="261"/>
      <c r="J731" s="261"/>
      <c r="K731" s="261"/>
      <c r="L731" s="261"/>
      <c r="M731" s="261"/>
      <c r="N731" s="261"/>
      <c r="O731" s="261"/>
      <c r="P731" s="261"/>
      <c r="Q731" s="261"/>
      <c r="R731" s="261"/>
      <c r="S731" s="261"/>
      <c r="T731" s="261"/>
      <c r="U731" s="261"/>
      <c r="V731" s="261"/>
      <c r="W731" s="261"/>
      <c r="X731" s="261"/>
      <c r="Y731" s="261"/>
    </row>
    <row r="732" customFormat="false" ht="15.75" hidden="false" customHeight="true" outlineLevel="0" collapsed="false">
      <c r="A732" s="261"/>
      <c r="B732" s="261"/>
      <c r="C732" s="261"/>
      <c r="D732" s="261"/>
      <c r="E732" s="261"/>
      <c r="F732" s="261"/>
      <c r="G732" s="261"/>
      <c r="H732" s="261"/>
      <c r="I732" s="261"/>
      <c r="J732" s="261"/>
      <c r="K732" s="261"/>
      <c r="L732" s="261"/>
      <c r="M732" s="261"/>
      <c r="N732" s="261"/>
      <c r="O732" s="261"/>
      <c r="P732" s="261"/>
      <c r="Q732" s="261"/>
      <c r="R732" s="261"/>
      <c r="S732" s="261"/>
      <c r="T732" s="261"/>
      <c r="U732" s="261"/>
      <c r="V732" s="261"/>
      <c r="W732" s="261"/>
      <c r="X732" s="261"/>
      <c r="Y732" s="261"/>
    </row>
    <row r="733" customFormat="false" ht="15.75" hidden="false" customHeight="true" outlineLevel="0" collapsed="false">
      <c r="A733" s="261"/>
      <c r="B733" s="261"/>
      <c r="C733" s="261"/>
      <c r="D733" s="261"/>
      <c r="E733" s="261"/>
      <c r="F733" s="261"/>
      <c r="G733" s="261"/>
      <c r="H733" s="261"/>
      <c r="I733" s="261"/>
      <c r="J733" s="261"/>
      <c r="K733" s="261"/>
      <c r="L733" s="261"/>
      <c r="M733" s="261"/>
      <c r="N733" s="261"/>
      <c r="O733" s="261"/>
      <c r="P733" s="261"/>
      <c r="Q733" s="261"/>
      <c r="R733" s="261"/>
      <c r="S733" s="261"/>
      <c r="T733" s="261"/>
      <c r="U733" s="261"/>
      <c r="V733" s="261"/>
      <c r="W733" s="261"/>
      <c r="X733" s="261"/>
      <c r="Y733" s="261"/>
    </row>
    <row r="734" customFormat="false" ht="15.75" hidden="false" customHeight="true" outlineLevel="0" collapsed="false">
      <c r="A734" s="261"/>
      <c r="B734" s="261"/>
      <c r="C734" s="261"/>
      <c r="D734" s="261"/>
      <c r="E734" s="261"/>
      <c r="F734" s="261"/>
      <c r="G734" s="261"/>
      <c r="H734" s="261"/>
      <c r="I734" s="261"/>
      <c r="J734" s="261"/>
      <c r="K734" s="261"/>
      <c r="L734" s="261"/>
      <c r="M734" s="261"/>
      <c r="N734" s="261"/>
      <c r="O734" s="261"/>
      <c r="P734" s="261"/>
      <c r="Q734" s="261"/>
      <c r="R734" s="261"/>
      <c r="S734" s="261"/>
      <c r="T734" s="261"/>
      <c r="U734" s="261"/>
      <c r="V734" s="261"/>
      <c r="W734" s="261"/>
      <c r="X734" s="261"/>
      <c r="Y734" s="261"/>
    </row>
    <row r="735" customFormat="false" ht="15.75" hidden="false" customHeight="true" outlineLevel="0" collapsed="false">
      <c r="A735" s="261"/>
      <c r="B735" s="261"/>
      <c r="C735" s="261"/>
      <c r="D735" s="261"/>
      <c r="E735" s="261"/>
      <c r="F735" s="261"/>
      <c r="G735" s="261"/>
      <c r="H735" s="261"/>
      <c r="I735" s="261"/>
      <c r="J735" s="261"/>
      <c r="K735" s="261"/>
      <c r="L735" s="261"/>
      <c r="M735" s="261"/>
      <c r="N735" s="261"/>
      <c r="O735" s="261"/>
      <c r="P735" s="261"/>
      <c r="Q735" s="261"/>
      <c r="R735" s="261"/>
      <c r="S735" s="261"/>
      <c r="T735" s="261"/>
      <c r="U735" s="261"/>
      <c r="V735" s="261"/>
      <c r="W735" s="261"/>
      <c r="X735" s="261"/>
      <c r="Y735" s="261"/>
    </row>
    <row r="736" customFormat="false" ht="15.75" hidden="false" customHeight="true" outlineLevel="0" collapsed="false">
      <c r="A736" s="261"/>
      <c r="B736" s="261"/>
      <c r="C736" s="261"/>
      <c r="D736" s="261"/>
      <c r="E736" s="261"/>
      <c r="F736" s="261"/>
      <c r="G736" s="261"/>
      <c r="H736" s="261"/>
      <c r="I736" s="261"/>
      <c r="J736" s="261"/>
      <c r="K736" s="261"/>
      <c r="L736" s="261"/>
      <c r="M736" s="261"/>
      <c r="N736" s="261"/>
      <c r="O736" s="261"/>
      <c r="P736" s="261"/>
      <c r="Q736" s="261"/>
      <c r="R736" s="261"/>
      <c r="S736" s="261"/>
      <c r="T736" s="261"/>
      <c r="U736" s="261"/>
      <c r="V736" s="261"/>
      <c r="W736" s="261"/>
      <c r="X736" s="261"/>
      <c r="Y736" s="261"/>
    </row>
    <row r="737" customFormat="false" ht="15.75" hidden="false" customHeight="true" outlineLevel="0" collapsed="false">
      <c r="A737" s="261"/>
      <c r="B737" s="261"/>
      <c r="C737" s="261"/>
      <c r="D737" s="261"/>
      <c r="E737" s="261"/>
      <c r="F737" s="261"/>
      <c r="G737" s="261"/>
      <c r="H737" s="261"/>
      <c r="I737" s="261"/>
      <c r="J737" s="261"/>
      <c r="K737" s="261"/>
      <c r="L737" s="261"/>
      <c r="M737" s="261"/>
      <c r="N737" s="261"/>
      <c r="O737" s="261"/>
      <c r="P737" s="261"/>
      <c r="Q737" s="261"/>
      <c r="R737" s="261"/>
      <c r="S737" s="261"/>
      <c r="T737" s="261"/>
      <c r="U737" s="261"/>
      <c r="V737" s="261"/>
      <c r="W737" s="261"/>
      <c r="X737" s="261"/>
      <c r="Y737" s="261"/>
    </row>
    <row r="738" customFormat="false" ht="15.75" hidden="false" customHeight="true" outlineLevel="0" collapsed="false">
      <c r="A738" s="261"/>
      <c r="B738" s="261"/>
      <c r="C738" s="261"/>
      <c r="D738" s="261"/>
      <c r="E738" s="261"/>
      <c r="F738" s="261"/>
      <c r="G738" s="261"/>
      <c r="H738" s="261"/>
      <c r="I738" s="261"/>
      <c r="J738" s="261"/>
      <c r="K738" s="261"/>
      <c r="L738" s="261"/>
      <c r="M738" s="261"/>
      <c r="N738" s="261"/>
      <c r="O738" s="261"/>
      <c r="P738" s="261"/>
      <c r="Q738" s="261"/>
      <c r="R738" s="261"/>
      <c r="S738" s="261"/>
      <c r="T738" s="261"/>
      <c r="U738" s="261"/>
      <c r="V738" s="261"/>
      <c r="W738" s="261"/>
      <c r="X738" s="261"/>
      <c r="Y738" s="261"/>
    </row>
    <row r="739" customFormat="false" ht="15.75" hidden="false" customHeight="true" outlineLevel="0" collapsed="false">
      <c r="A739" s="261"/>
      <c r="B739" s="261"/>
      <c r="C739" s="261"/>
      <c r="D739" s="261"/>
      <c r="E739" s="261"/>
      <c r="F739" s="261"/>
      <c r="G739" s="261"/>
      <c r="H739" s="261"/>
      <c r="I739" s="261"/>
      <c r="J739" s="261"/>
      <c r="K739" s="261"/>
      <c r="L739" s="261"/>
      <c r="M739" s="261"/>
      <c r="N739" s="261"/>
      <c r="O739" s="261"/>
      <c r="P739" s="261"/>
      <c r="Q739" s="261"/>
      <c r="R739" s="261"/>
      <c r="S739" s="261"/>
      <c r="T739" s="261"/>
      <c r="U739" s="261"/>
      <c r="V739" s="261"/>
      <c r="W739" s="261"/>
      <c r="X739" s="261"/>
      <c r="Y739" s="261"/>
    </row>
    <row r="740" customFormat="false" ht="15.75" hidden="false" customHeight="true" outlineLevel="0" collapsed="false">
      <c r="A740" s="261"/>
      <c r="B740" s="261"/>
      <c r="C740" s="261"/>
      <c r="D740" s="261"/>
      <c r="E740" s="261"/>
      <c r="F740" s="261"/>
      <c r="G740" s="261"/>
      <c r="H740" s="261"/>
      <c r="I740" s="261"/>
      <c r="J740" s="261"/>
      <c r="K740" s="261"/>
      <c r="L740" s="261"/>
      <c r="M740" s="261"/>
      <c r="N740" s="261"/>
      <c r="O740" s="261"/>
      <c r="P740" s="261"/>
      <c r="Q740" s="261"/>
      <c r="R740" s="261"/>
      <c r="S740" s="261"/>
      <c r="T740" s="261"/>
      <c r="U740" s="261"/>
      <c r="V740" s="261"/>
      <c r="W740" s="261"/>
      <c r="X740" s="261"/>
      <c r="Y740" s="261"/>
    </row>
    <row r="741" customFormat="false" ht="15.75" hidden="false" customHeight="true" outlineLevel="0" collapsed="false">
      <c r="A741" s="261"/>
      <c r="B741" s="261"/>
      <c r="C741" s="261"/>
      <c r="D741" s="261"/>
      <c r="E741" s="261"/>
      <c r="F741" s="261"/>
      <c r="G741" s="261"/>
      <c r="H741" s="261"/>
      <c r="I741" s="261"/>
      <c r="J741" s="261"/>
      <c r="K741" s="261"/>
      <c r="L741" s="261"/>
      <c r="M741" s="261"/>
      <c r="N741" s="261"/>
      <c r="O741" s="261"/>
      <c r="P741" s="261"/>
      <c r="Q741" s="261"/>
      <c r="R741" s="261"/>
      <c r="S741" s="261"/>
      <c r="T741" s="261"/>
      <c r="U741" s="261"/>
      <c r="V741" s="261"/>
      <c r="W741" s="261"/>
      <c r="X741" s="261"/>
      <c r="Y741" s="261"/>
    </row>
    <row r="742" customFormat="false" ht="15.75" hidden="false" customHeight="true" outlineLevel="0" collapsed="false">
      <c r="A742" s="261"/>
      <c r="B742" s="261"/>
      <c r="C742" s="261"/>
      <c r="D742" s="261"/>
      <c r="E742" s="261"/>
      <c r="F742" s="261"/>
      <c r="G742" s="261"/>
      <c r="H742" s="261"/>
      <c r="I742" s="261"/>
      <c r="J742" s="261"/>
      <c r="K742" s="261"/>
      <c r="L742" s="261"/>
      <c r="M742" s="261"/>
      <c r="N742" s="261"/>
      <c r="O742" s="261"/>
      <c r="P742" s="261"/>
      <c r="Q742" s="261"/>
      <c r="R742" s="261"/>
      <c r="S742" s="261"/>
      <c r="T742" s="261"/>
      <c r="U742" s="261"/>
      <c r="V742" s="261"/>
      <c r="W742" s="261"/>
      <c r="X742" s="261"/>
      <c r="Y742" s="261"/>
    </row>
    <row r="743" customFormat="false" ht="15.75" hidden="false" customHeight="true" outlineLevel="0" collapsed="false">
      <c r="A743" s="261"/>
      <c r="B743" s="261"/>
      <c r="C743" s="261"/>
      <c r="D743" s="261"/>
      <c r="E743" s="261"/>
      <c r="F743" s="261"/>
      <c r="G743" s="261"/>
      <c r="H743" s="261"/>
      <c r="I743" s="261"/>
      <c r="J743" s="261"/>
      <c r="K743" s="261"/>
      <c r="L743" s="261"/>
      <c r="M743" s="261"/>
      <c r="N743" s="261"/>
      <c r="O743" s="261"/>
      <c r="P743" s="261"/>
      <c r="Q743" s="261"/>
      <c r="R743" s="261"/>
      <c r="S743" s="261"/>
      <c r="T743" s="261"/>
      <c r="U743" s="261"/>
      <c r="V743" s="261"/>
      <c r="W743" s="261"/>
      <c r="X743" s="261"/>
      <c r="Y743" s="261"/>
    </row>
    <row r="744" customFormat="false" ht="15.75" hidden="false" customHeight="true" outlineLevel="0" collapsed="false">
      <c r="A744" s="261"/>
      <c r="B744" s="261"/>
      <c r="C744" s="261"/>
      <c r="D744" s="261"/>
      <c r="E744" s="261"/>
      <c r="F744" s="261"/>
      <c r="G744" s="261"/>
      <c r="H744" s="261"/>
      <c r="I744" s="261"/>
      <c r="J744" s="261"/>
      <c r="K744" s="261"/>
      <c r="L744" s="261"/>
      <c r="M744" s="261"/>
      <c r="N744" s="261"/>
      <c r="O744" s="261"/>
      <c r="P744" s="261"/>
      <c r="Q744" s="261"/>
      <c r="R744" s="261"/>
      <c r="S744" s="261"/>
      <c r="T744" s="261"/>
      <c r="U744" s="261"/>
      <c r="V744" s="261"/>
      <c r="W744" s="261"/>
      <c r="X744" s="261"/>
      <c r="Y744" s="261"/>
    </row>
    <row r="745" customFormat="false" ht="15.75" hidden="false" customHeight="true" outlineLevel="0" collapsed="false">
      <c r="A745" s="261"/>
      <c r="B745" s="261"/>
      <c r="C745" s="261"/>
      <c r="D745" s="261"/>
      <c r="E745" s="261"/>
      <c r="F745" s="261"/>
      <c r="G745" s="261"/>
      <c r="H745" s="261"/>
      <c r="I745" s="261"/>
      <c r="J745" s="261"/>
      <c r="K745" s="261"/>
      <c r="L745" s="261"/>
      <c r="M745" s="261"/>
      <c r="N745" s="261"/>
      <c r="O745" s="261"/>
      <c r="P745" s="261"/>
      <c r="Q745" s="261"/>
      <c r="R745" s="261"/>
      <c r="S745" s="261"/>
      <c r="T745" s="261"/>
      <c r="U745" s="261"/>
      <c r="V745" s="261"/>
      <c r="W745" s="261"/>
      <c r="X745" s="261"/>
      <c r="Y745" s="261"/>
    </row>
    <row r="746" customFormat="false" ht="15.75" hidden="false" customHeight="true" outlineLevel="0" collapsed="false">
      <c r="A746" s="261"/>
      <c r="B746" s="261"/>
      <c r="C746" s="261"/>
      <c r="D746" s="261"/>
      <c r="E746" s="261"/>
      <c r="F746" s="261"/>
      <c r="G746" s="261"/>
      <c r="H746" s="261"/>
      <c r="I746" s="261"/>
      <c r="J746" s="261"/>
      <c r="K746" s="261"/>
      <c r="L746" s="261"/>
      <c r="M746" s="261"/>
      <c r="N746" s="261"/>
      <c r="O746" s="261"/>
      <c r="P746" s="261"/>
      <c r="Q746" s="261"/>
      <c r="R746" s="261"/>
      <c r="S746" s="261"/>
      <c r="T746" s="261"/>
      <c r="U746" s="261"/>
      <c r="V746" s="261"/>
      <c r="W746" s="261"/>
      <c r="X746" s="261"/>
      <c r="Y746" s="261"/>
    </row>
    <row r="747" customFormat="false" ht="15.75" hidden="false" customHeight="true" outlineLevel="0" collapsed="false">
      <c r="A747" s="261"/>
      <c r="B747" s="261"/>
      <c r="C747" s="261"/>
      <c r="D747" s="261"/>
      <c r="E747" s="261"/>
      <c r="F747" s="261"/>
      <c r="G747" s="261"/>
      <c r="H747" s="261"/>
      <c r="I747" s="261"/>
      <c r="J747" s="261"/>
      <c r="K747" s="261"/>
      <c r="L747" s="261"/>
      <c r="M747" s="261"/>
      <c r="N747" s="261"/>
      <c r="O747" s="261"/>
      <c r="P747" s="261"/>
      <c r="Q747" s="261"/>
      <c r="R747" s="261"/>
      <c r="S747" s="261"/>
      <c r="T747" s="261"/>
      <c r="U747" s="261"/>
      <c r="V747" s="261"/>
      <c r="W747" s="261"/>
      <c r="X747" s="261"/>
      <c r="Y747" s="261"/>
    </row>
    <row r="748" customFormat="false" ht="15.75" hidden="false" customHeight="true" outlineLevel="0" collapsed="false">
      <c r="A748" s="261"/>
      <c r="B748" s="261"/>
      <c r="C748" s="261"/>
      <c r="D748" s="261"/>
      <c r="E748" s="261"/>
      <c r="F748" s="261"/>
      <c r="G748" s="261"/>
      <c r="H748" s="261"/>
      <c r="I748" s="261"/>
      <c r="J748" s="261"/>
      <c r="K748" s="261"/>
      <c r="L748" s="261"/>
      <c r="M748" s="261"/>
      <c r="N748" s="261"/>
      <c r="O748" s="261"/>
      <c r="P748" s="261"/>
      <c r="Q748" s="261"/>
      <c r="R748" s="261"/>
      <c r="S748" s="261"/>
      <c r="T748" s="261"/>
      <c r="U748" s="261"/>
      <c r="V748" s="261"/>
      <c r="W748" s="261"/>
      <c r="X748" s="261"/>
      <c r="Y748" s="261"/>
    </row>
    <row r="749" customFormat="false" ht="15.75" hidden="false" customHeight="true" outlineLevel="0" collapsed="false">
      <c r="A749" s="261"/>
      <c r="B749" s="261"/>
      <c r="C749" s="261"/>
      <c r="D749" s="261"/>
      <c r="E749" s="261"/>
      <c r="F749" s="261"/>
      <c r="G749" s="261"/>
      <c r="H749" s="261"/>
      <c r="I749" s="261"/>
      <c r="J749" s="261"/>
      <c r="K749" s="261"/>
      <c r="L749" s="261"/>
      <c r="M749" s="261"/>
      <c r="N749" s="261"/>
      <c r="O749" s="261"/>
      <c r="P749" s="261"/>
      <c r="Q749" s="261"/>
      <c r="R749" s="261"/>
      <c r="S749" s="261"/>
      <c r="T749" s="261"/>
      <c r="U749" s="261"/>
      <c r="V749" s="261"/>
      <c r="W749" s="261"/>
      <c r="X749" s="261"/>
      <c r="Y749" s="261"/>
    </row>
    <row r="750" customFormat="false" ht="15.75" hidden="false" customHeight="true" outlineLevel="0" collapsed="false">
      <c r="A750" s="261"/>
      <c r="B750" s="261"/>
      <c r="C750" s="261"/>
      <c r="D750" s="261"/>
      <c r="E750" s="261"/>
      <c r="F750" s="261"/>
      <c r="G750" s="261"/>
      <c r="H750" s="261"/>
      <c r="I750" s="261"/>
      <c r="J750" s="261"/>
      <c r="K750" s="261"/>
      <c r="L750" s="261"/>
      <c r="M750" s="261"/>
      <c r="N750" s="261"/>
      <c r="O750" s="261"/>
      <c r="P750" s="261"/>
      <c r="Q750" s="261"/>
      <c r="R750" s="261"/>
      <c r="S750" s="261"/>
      <c r="T750" s="261"/>
      <c r="U750" s="261"/>
      <c r="V750" s="261"/>
      <c r="W750" s="261"/>
      <c r="X750" s="261"/>
      <c r="Y750" s="261"/>
    </row>
    <row r="751" customFormat="false" ht="15.75" hidden="false" customHeight="true" outlineLevel="0" collapsed="false">
      <c r="A751" s="261"/>
      <c r="B751" s="261"/>
      <c r="C751" s="261"/>
      <c r="D751" s="261"/>
      <c r="E751" s="261"/>
      <c r="F751" s="261"/>
      <c r="G751" s="261"/>
      <c r="H751" s="261"/>
      <c r="I751" s="261"/>
      <c r="J751" s="261"/>
      <c r="K751" s="261"/>
      <c r="L751" s="261"/>
      <c r="M751" s="261"/>
      <c r="N751" s="261"/>
      <c r="O751" s="261"/>
      <c r="P751" s="261"/>
      <c r="Q751" s="261"/>
      <c r="R751" s="261"/>
      <c r="S751" s="261"/>
      <c r="T751" s="261"/>
      <c r="U751" s="261"/>
      <c r="V751" s="261"/>
      <c r="W751" s="261"/>
      <c r="X751" s="261"/>
      <c r="Y751" s="261"/>
    </row>
    <row r="752" customFormat="false" ht="15.75" hidden="false" customHeight="true" outlineLevel="0" collapsed="false">
      <c r="A752" s="261"/>
      <c r="B752" s="261"/>
      <c r="C752" s="261"/>
      <c r="D752" s="261"/>
      <c r="E752" s="261"/>
      <c r="F752" s="261"/>
      <c r="G752" s="261"/>
      <c r="H752" s="261"/>
      <c r="I752" s="261"/>
      <c r="J752" s="261"/>
      <c r="K752" s="261"/>
      <c r="L752" s="261"/>
      <c r="M752" s="261"/>
      <c r="N752" s="261"/>
      <c r="O752" s="261"/>
      <c r="P752" s="261"/>
      <c r="Q752" s="261"/>
      <c r="R752" s="261"/>
      <c r="S752" s="261"/>
      <c r="T752" s="261"/>
      <c r="U752" s="261"/>
      <c r="V752" s="261"/>
      <c r="W752" s="261"/>
      <c r="X752" s="261"/>
      <c r="Y752" s="261"/>
    </row>
    <row r="753" customFormat="false" ht="15.75" hidden="false" customHeight="true" outlineLevel="0" collapsed="false">
      <c r="A753" s="261"/>
      <c r="B753" s="261"/>
      <c r="C753" s="261"/>
      <c r="D753" s="261"/>
      <c r="E753" s="261"/>
      <c r="F753" s="261"/>
      <c r="G753" s="261"/>
      <c r="H753" s="261"/>
      <c r="I753" s="261"/>
      <c r="J753" s="261"/>
      <c r="K753" s="261"/>
      <c r="L753" s="261"/>
      <c r="M753" s="261"/>
      <c r="N753" s="261"/>
      <c r="O753" s="261"/>
      <c r="P753" s="261"/>
      <c r="Q753" s="261"/>
      <c r="R753" s="261"/>
      <c r="S753" s="261"/>
      <c r="T753" s="261"/>
      <c r="U753" s="261"/>
      <c r="V753" s="261"/>
      <c r="W753" s="261"/>
      <c r="X753" s="261"/>
      <c r="Y753" s="261"/>
    </row>
    <row r="754" customFormat="false" ht="15.75" hidden="false" customHeight="true" outlineLevel="0" collapsed="false">
      <c r="A754" s="261"/>
      <c r="B754" s="261"/>
      <c r="C754" s="261"/>
      <c r="D754" s="261"/>
      <c r="E754" s="261"/>
      <c r="F754" s="261"/>
      <c r="G754" s="261"/>
      <c r="H754" s="261"/>
      <c r="I754" s="261"/>
      <c r="J754" s="261"/>
      <c r="K754" s="261"/>
      <c r="L754" s="261"/>
      <c r="M754" s="261"/>
      <c r="N754" s="261"/>
      <c r="O754" s="261"/>
      <c r="P754" s="261"/>
      <c r="Q754" s="261"/>
      <c r="R754" s="261"/>
      <c r="S754" s="261"/>
      <c r="T754" s="261"/>
      <c r="U754" s="261"/>
      <c r="V754" s="261"/>
      <c r="W754" s="261"/>
      <c r="X754" s="261"/>
      <c r="Y754" s="261"/>
    </row>
    <row r="755" customFormat="false" ht="15.75" hidden="false" customHeight="true" outlineLevel="0" collapsed="false">
      <c r="A755" s="261"/>
      <c r="B755" s="261"/>
      <c r="C755" s="261"/>
      <c r="D755" s="261"/>
      <c r="E755" s="261"/>
      <c r="F755" s="261"/>
      <c r="G755" s="261"/>
      <c r="H755" s="261"/>
      <c r="I755" s="261"/>
      <c r="J755" s="261"/>
      <c r="K755" s="261"/>
      <c r="L755" s="261"/>
      <c r="M755" s="261"/>
      <c r="N755" s="261"/>
      <c r="O755" s="261"/>
      <c r="P755" s="261"/>
      <c r="Q755" s="261"/>
      <c r="R755" s="261"/>
      <c r="S755" s="261"/>
      <c r="T755" s="261"/>
      <c r="U755" s="261"/>
      <c r="V755" s="261"/>
      <c r="W755" s="261"/>
      <c r="X755" s="261"/>
      <c r="Y755" s="261"/>
    </row>
    <row r="756" customFormat="false" ht="15.75" hidden="false" customHeight="true" outlineLevel="0" collapsed="false">
      <c r="A756" s="261"/>
      <c r="B756" s="261"/>
      <c r="C756" s="261"/>
      <c r="D756" s="261"/>
      <c r="E756" s="261"/>
      <c r="F756" s="261"/>
      <c r="G756" s="261"/>
      <c r="H756" s="261"/>
      <c r="I756" s="261"/>
      <c r="J756" s="261"/>
      <c r="K756" s="261"/>
      <c r="L756" s="261"/>
      <c r="M756" s="261"/>
      <c r="N756" s="261"/>
      <c r="O756" s="261"/>
      <c r="P756" s="261"/>
      <c r="Q756" s="261"/>
      <c r="R756" s="261"/>
      <c r="S756" s="261"/>
      <c r="T756" s="261"/>
      <c r="U756" s="261"/>
      <c r="V756" s="261"/>
      <c r="W756" s="261"/>
      <c r="X756" s="261"/>
      <c r="Y756" s="261"/>
    </row>
    <row r="757" customFormat="false" ht="15.75" hidden="false" customHeight="true" outlineLevel="0" collapsed="false">
      <c r="A757" s="261"/>
      <c r="B757" s="261"/>
      <c r="C757" s="261"/>
      <c r="D757" s="261"/>
      <c r="E757" s="261"/>
      <c r="F757" s="261"/>
      <c r="G757" s="261"/>
      <c r="H757" s="261"/>
      <c r="I757" s="261"/>
      <c r="J757" s="261"/>
      <c r="K757" s="261"/>
      <c r="L757" s="261"/>
      <c r="M757" s="261"/>
      <c r="N757" s="261"/>
      <c r="O757" s="261"/>
      <c r="P757" s="261"/>
      <c r="Q757" s="261"/>
      <c r="R757" s="261"/>
      <c r="S757" s="261"/>
      <c r="T757" s="261"/>
      <c r="U757" s="261"/>
      <c r="V757" s="261"/>
      <c r="W757" s="261"/>
      <c r="X757" s="261"/>
      <c r="Y757" s="261"/>
    </row>
    <row r="758" customFormat="false" ht="15.75" hidden="false" customHeight="true" outlineLevel="0" collapsed="false">
      <c r="A758" s="261"/>
      <c r="B758" s="261"/>
      <c r="C758" s="261"/>
      <c r="D758" s="261"/>
      <c r="E758" s="261"/>
      <c r="F758" s="261"/>
      <c r="G758" s="261"/>
      <c r="H758" s="261"/>
      <c r="I758" s="261"/>
      <c r="J758" s="261"/>
      <c r="K758" s="261"/>
      <c r="L758" s="261"/>
      <c r="M758" s="261"/>
      <c r="N758" s="261"/>
      <c r="O758" s="261"/>
      <c r="P758" s="261"/>
      <c r="Q758" s="261"/>
      <c r="R758" s="261"/>
      <c r="S758" s="261"/>
      <c r="T758" s="261"/>
      <c r="U758" s="261"/>
      <c r="V758" s="261"/>
      <c r="W758" s="261"/>
      <c r="X758" s="261"/>
      <c r="Y758" s="261"/>
    </row>
    <row r="759" customFormat="false" ht="15.75" hidden="false" customHeight="true" outlineLevel="0" collapsed="false">
      <c r="A759" s="261"/>
      <c r="B759" s="261"/>
      <c r="C759" s="261"/>
      <c r="D759" s="261"/>
      <c r="E759" s="261"/>
      <c r="F759" s="261"/>
      <c r="G759" s="261"/>
      <c r="H759" s="261"/>
      <c r="I759" s="261"/>
      <c r="J759" s="261"/>
      <c r="K759" s="261"/>
      <c r="L759" s="261"/>
      <c r="M759" s="261"/>
      <c r="N759" s="261"/>
      <c r="O759" s="261"/>
      <c r="P759" s="261"/>
      <c r="Q759" s="261"/>
      <c r="R759" s="261"/>
      <c r="S759" s="261"/>
      <c r="T759" s="261"/>
      <c r="U759" s="261"/>
      <c r="V759" s="261"/>
      <c r="W759" s="261"/>
      <c r="X759" s="261"/>
      <c r="Y759" s="261"/>
    </row>
    <row r="760" customFormat="false" ht="15.75" hidden="false" customHeight="true" outlineLevel="0" collapsed="false">
      <c r="A760" s="261"/>
      <c r="B760" s="261"/>
      <c r="C760" s="261"/>
      <c r="D760" s="261"/>
      <c r="E760" s="261"/>
      <c r="F760" s="261"/>
      <c r="G760" s="261"/>
      <c r="H760" s="261"/>
      <c r="I760" s="261"/>
      <c r="J760" s="261"/>
      <c r="K760" s="261"/>
      <c r="L760" s="261"/>
      <c r="M760" s="261"/>
      <c r="N760" s="261"/>
      <c r="O760" s="261"/>
      <c r="P760" s="261"/>
      <c r="Q760" s="261"/>
      <c r="R760" s="261"/>
      <c r="S760" s="261"/>
      <c r="T760" s="261"/>
      <c r="U760" s="261"/>
      <c r="V760" s="261"/>
      <c r="W760" s="261"/>
      <c r="X760" s="261"/>
      <c r="Y760" s="261"/>
    </row>
    <row r="761" customFormat="false" ht="15.75" hidden="false" customHeight="true" outlineLevel="0" collapsed="false">
      <c r="A761" s="261"/>
      <c r="B761" s="261"/>
      <c r="C761" s="261"/>
      <c r="D761" s="261"/>
      <c r="E761" s="261"/>
      <c r="F761" s="261"/>
      <c r="G761" s="261"/>
      <c r="H761" s="261"/>
      <c r="I761" s="261"/>
      <c r="J761" s="261"/>
      <c r="K761" s="261"/>
      <c r="L761" s="261"/>
      <c r="M761" s="261"/>
      <c r="N761" s="261"/>
      <c r="O761" s="261"/>
      <c r="P761" s="261"/>
      <c r="Q761" s="261"/>
      <c r="R761" s="261"/>
      <c r="S761" s="261"/>
      <c r="T761" s="261"/>
      <c r="U761" s="261"/>
      <c r="V761" s="261"/>
      <c r="W761" s="261"/>
      <c r="X761" s="261"/>
      <c r="Y761" s="261"/>
    </row>
    <row r="762" customFormat="false" ht="15.75" hidden="false" customHeight="true" outlineLevel="0" collapsed="false">
      <c r="A762" s="261"/>
      <c r="B762" s="261"/>
      <c r="C762" s="261"/>
      <c r="D762" s="261"/>
      <c r="E762" s="261"/>
      <c r="F762" s="261"/>
      <c r="G762" s="261"/>
      <c r="H762" s="261"/>
      <c r="I762" s="261"/>
      <c r="J762" s="261"/>
      <c r="K762" s="261"/>
      <c r="L762" s="261"/>
      <c r="M762" s="261"/>
      <c r="N762" s="261"/>
      <c r="O762" s="261"/>
      <c r="P762" s="261"/>
      <c r="Q762" s="261"/>
      <c r="R762" s="261"/>
      <c r="S762" s="261"/>
      <c r="T762" s="261"/>
      <c r="U762" s="261"/>
      <c r="V762" s="261"/>
      <c r="W762" s="261"/>
      <c r="X762" s="261"/>
      <c r="Y762" s="261"/>
    </row>
    <row r="763" customFormat="false" ht="15.75" hidden="false" customHeight="true" outlineLevel="0" collapsed="false">
      <c r="A763" s="261"/>
      <c r="B763" s="261"/>
      <c r="C763" s="261"/>
      <c r="D763" s="261"/>
      <c r="E763" s="261"/>
      <c r="F763" s="261"/>
      <c r="G763" s="261"/>
      <c r="H763" s="261"/>
      <c r="I763" s="261"/>
      <c r="J763" s="261"/>
      <c r="K763" s="261"/>
      <c r="L763" s="261"/>
      <c r="M763" s="261"/>
      <c r="N763" s="261"/>
      <c r="O763" s="261"/>
      <c r="P763" s="261"/>
      <c r="Q763" s="261"/>
      <c r="R763" s="261"/>
      <c r="S763" s="261"/>
      <c r="T763" s="261"/>
      <c r="U763" s="261"/>
      <c r="V763" s="261"/>
      <c r="W763" s="261"/>
      <c r="X763" s="261"/>
      <c r="Y763" s="261"/>
    </row>
    <row r="764" customFormat="false" ht="15.75" hidden="false" customHeight="true" outlineLevel="0" collapsed="false">
      <c r="A764" s="261"/>
      <c r="B764" s="261"/>
      <c r="C764" s="261"/>
      <c r="D764" s="261"/>
      <c r="E764" s="261"/>
      <c r="F764" s="261"/>
      <c r="G764" s="261"/>
      <c r="H764" s="261"/>
      <c r="I764" s="261"/>
      <c r="J764" s="261"/>
      <c r="K764" s="261"/>
      <c r="L764" s="261"/>
      <c r="M764" s="261"/>
      <c r="N764" s="261"/>
      <c r="O764" s="261"/>
      <c r="P764" s="261"/>
      <c r="Q764" s="261"/>
      <c r="R764" s="261"/>
      <c r="S764" s="261"/>
      <c r="T764" s="261"/>
      <c r="U764" s="261"/>
      <c r="V764" s="261"/>
      <c r="W764" s="261"/>
      <c r="X764" s="261"/>
      <c r="Y764" s="261"/>
    </row>
    <row r="765" customFormat="false" ht="15.75" hidden="false" customHeight="true" outlineLevel="0" collapsed="false">
      <c r="A765" s="261"/>
      <c r="B765" s="261"/>
      <c r="C765" s="261"/>
      <c r="D765" s="261"/>
      <c r="E765" s="261"/>
      <c r="F765" s="261"/>
      <c r="G765" s="261"/>
      <c r="H765" s="261"/>
      <c r="I765" s="261"/>
      <c r="J765" s="261"/>
      <c r="K765" s="261"/>
      <c r="L765" s="261"/>
      <c r="M765" s="261"/>
      <c r="N765" s="261"/>
      <c r="O765" s="261"/>
      <c r="P765" s="261"/>
      <c r="Q765" s="261"/>
      <c r="R765" s="261"/>
      <c r="S765" s="261"/>
      <c r="T765" s="261"/>
      <c r="U765" s="261"/>
      <c r="V765" s="261"/>
      <c r="W765" s="261"/>
      <c r="X765" s="261"/>
      <c r="Y765" s="261"/>
    </row>
    <row r="766" customFormat="false" ht="15.75" hidden="false" customHeight="true" outlineLevel="0" collapsed="false">
      <c r="A766" s="261"/>
      <c r="B766" s="261"/>
      <c r="C766" s="261"/>
      <c r="D766" s="261"/>
      <c r="E766" s="261"/>
      <c r="F766" s="261"/>
      <c r="G766" s="261"/>
      <c r="H766" s="261"/>
      <c r="I766" s="261"/>
      <c r="J766" s="261"/>
      <c r="K766" s="261"/>
      <c r="L766" s="261"/>
      <c r="M766" s="261"/>
      <c r="N766" s="261"/>
      <c r="O766" s="261"/>
      <c r="P766" s="261"/>
      <c r="Q766" s="261"/>
      <c r="R766" s="261"/>
      <c r="S766" s="261"/>
      <c r="T766" s="261"/>
      <c r="U766" s="261"/>
      <c r="V766" s="261"/>
      <c r="W766" s="261"/>
      <c r="X766" s="261"/>
      <c r="Y766" s="261"/>
    </row>
    <row r="767" customFormat="false" ht="15.75" hidden="false" customHeight="true" outlineLevel="0" collapsed="false">
      <c r="A767" s="261"/>
      <c r="B767" s="261"/>
      <c r="C767" s="261"/>
      <c r="D767" s="261"/>
      <c r="E767" s="261"/>
      <c r="F767" s="261"/>
      <c r="G767" s="261"/>
      <c r="H767" s="261"/>
      <c r="I767" s="261"/>
      <c r="J767" s="261"/>
      <c r="K767" s="261"/>
      <c r="L767" s="261"/>
      <c r="M767" s="261"/>
      <c r="N767" s="261"/>
      <c r="O767" s="261"/>
      <c r="P767" s="261"/>
      <c r="Q767" s="261"/>
      <c r="R767" s="261"/>
      <c r="S767" s="261"/>
      <c r="T767" s="261"/>
      <c r="U767" s="261"/>
      <c r="V767" s="261"/>
      <c r="W767" s="261"/>
      <c r="X767" s="261"/>
      <c r="Y767" s="261"/>
    </row>
    <row r="768" customFormat="false" ht="15.75" hidden="false" customHeight="true" outlineLevel="0" collapsed="false">
      <c r="A768" s="261"/>
      <c r="B768" s="261"/>
      <c r="C768" s="261"/>
      <c r="D768" s="261"/>
      <c r="E768" s="261"/>
      <c r="F768" s="261"/>
      <c r="G768" s="261"/>
      <c r="H768" s="261"/>
      <c r="I768" s="261"/>
      <c r="J768" s="261"/>
      <c r="K768" s="261"/>
      <c r="L768" s="261"/>
      <c r="M768" s="261"/>
      <c r="N768" s="261"/>
      <c r="O768" s="261"/>
      <c r="P768" s="261"/>
      <c r="Q768" s="261"/>
      <c r="R768" s="261"/>
      <c r="S768" s="261"/>
      <c r="T768" s="261"/>
      <c r="U768" s="261"/>
      <c r="V768" s="261"/>
      <c r="W768" s="261"/>
      <c r="X768" s="261"/>
      <c r="Y768" s="261"/>
    </row>
    <row r="769" customFormat="false" ht="15.75" hidden="false" customHeight="true" outlineLevel="0" collapsed="false">
      <c r="A769" s="261"/>
      <c r="B769" s="261"/>
      <c r="C769" s="261"/>
      <c r="D769" s="261"/>
      <c r="E769" s="261"/>
      <c r="F769" s="261"/>
      <c r="G769" s="261"/>
      <c r="H769" s="261"/>
      <c r="I769" s="261"/>
      <c r="J769" s="261"/>
      <c r="K769" s="261"/>
      <c r="L769" s="261"/>
      <c r="M769" s="261"/>
      <c r="N769" s="261"/>
      <c r="O769" s="261"/>
      <c r="P769" s="261"/>
      <c r="Q769" s="261"/>
      <c r="R769" s="261"/>
      <c r="S769" s="261"/>
      <c r="T769" s="261"/>
      <c r="U769" s="261"/>
      <c r="V769" s="261"/>
      <c r="W769" s="261"/>
      <c r="X769" s="261"/>
      <c r="Y769" s="261"/>
    </row>
    <row r="770" customFormat="false" ht="15.75" hidden="false" customHeight="true" outlineLevel="0" collapsed="false">
      <c r="A770" s="261"/>
      <c r="B770" s="261"/>
      <c r="C770" s="261"/>
      <c r="D770" s="261"/>
      <c r="E770" s="261"/>
      <c r="F770" s="261"/>
      <c r="G770" s="261"/>
      <c r="H770" s="261"/>
      <c r="I770" s="261"/>
      <c r="J770" s="261"/>
      <c r="K770" s="261"/>
      <c r="L770" s="261"/>
      <c r="M770" s="261"/>
      <c r="N770" s="261"/>
      <c r="O770" s="261"/>
      <c r="P770" s="261"/>
      <c r="Q770" s="261"/>
      <c r="R770" s="261"/>
      <c r="S770" s="261"/>
      <c r="T770" s="261"/>
      <c r="U770" s="261"/>
      <c r="V770" s="261"/>
      <c r="W770" s="261"/>
      <c r="X770" s="261"/>
      <c r="Y770" s="261"/>
    </row>
    <row r="771" customFormat="false" ht="15.75" hidden="false" customHeight="true" outlineLevel="0" collapsed="false">
      <c r="A771" s="261"/>
      <c r="B771" s="261"/>
      <c r="C771" s="261"/>
      <c r="D771" s="261"/>
      <c r="E771" s="261"/>
      <c r="F771" s="261"/>
      <c r="G771" s="261"/>
      <c r="H771" s="261"/>
      <c r="I771" s="261"/>
      <c r="J771" s="261"/>
      <c r="K771" s="261"/>
      <c r="L771" s="261"/>
      <c r="M771" s="261"/>
      <c r="N771" s="261"/>
      <c r="O771" s="261"/>
      <c r="P771" s="261"/>
      <c r="Q771" s="261"/>
      <c r="R771" s="261"/>
      <c r="S771" s="261"/>
      <c r="T771" s="261"/>
      <c r="U771" s="261"/>
      <c r="V771" s="261"/>
      <c r="W771" s="261"/>
      <c r="X771" s="261"/>
      <c r="Y771" s="261"/>
    </row>
    <row r="772" customFormat="false" ht="15.75" hidden="false" customHeight="true" outlineLevel="0" collapsed="false">
      <c r="A772" s="261"/>
      <c r="B772" s="261"/>
      <c r="C772" s="261"/>
      <c r="D772" s="261"/>
      <c r="E772" s="261"/>
      <c r="F772" s="261"/>
      <c r="G772" s="261"/>
      <c r="H772" s="261"/>
      <c r="I772" s="261"/>
      <c r="J772" s="261"/>
      <c r="K772" s="261"/>
      <c r="L772" s="261"/>
      <c r="M772" s="261"/>
      <c r="N772" s="261"/>
      <c r="O772" s="261"/>
      <c r="P772" s="261"/>
      <c r="Q772" s="261"/>
      <c r="R772" s="261"/>
      <c r="S772" s="261"/>
      <c r="T772" s="261"/>
      <c r="U772" s="261"/>
      <c r="V772" s="261"/>
      <c r="W772" s="261"/>
      <c r="X772" s="261"/>
      <c r="Y772" s="261"/>
    </row>
    <row r="773" customFormat="false" ht="15.75" hidden="false" customHeight="true" outlineLevel="0" collapsed="false">
      <c r="A773" s="261"/>
      <c r="B773" s="261"/>
      <c r="C773" s="261"/>
      <c r="D773" s="261"/>
      <c r="E773" s="261"/>
      <c r="F773" s="261"/>
      <c r="G773" s="261"/>
      <c r="H773" s="261"/>
      <c r="I773" s="261"/>
      <c r="J773" s="261"/>
      <c r="K773" s="261"/>
      <c r="L773" s="261"/>
      <c r="M773" s="261"/>
      <c r="N773" s="261"/>
      <c r="O773" s="261"/>
      <c r="P773" s="261"/>
      <c r="Q773" s="261"/>
      <c r="R773" s="261"/>
      <c r="S773" s="261"/>
      <c r="T773" s="261"/>
      <c r="U773" s="261"/>
      <c r="V773" s="261"/>
      <c r="W773" s="261"/>
      <c r="X773" s="261"/>
      <c r="Y773" s="261"/>
    </row>
    <row r="774" customFormat="false" ht="15.75" hidden="false" customHeight="true" outlineLevel="0" collapsed="false">
      <c r="A774" s="261"/>
      <c r="B774" s="261"/>
      <c r="C774" s="261"/>
      <c r="D774" s="261"/>
      <c r="E774" s="261"/>
      <c r="F774" s="261"/>
      <c r="G774" s="261"/>
      <c r="H774" s="261"/>
      <c r="I774" s="261"/>
      <c r="J774" s="261"/>
      <c r="K774" s="261"/>
      <c r="L774" s="261"/>
      <c r="M774" s="261"/>
      <c r="N774" s="261"/>
      <c r="O774" s="261"/>
      <c r="P774" s="261"/>
      <c r="Q774" s="261"/>
      <c r="R774" s="261"/>
      <c r="S774" s="261"/>
      <c r="T774" s="261"/>
      <c r="U774" s="261"/>
      <c r="V774" s="261"/>
      <c r="W774" s="261"/>
      <c r="X774" s="261"/>
      <c r="Y774" s="261"/>
    </row>
    <row r="775" customFormat="false" ht="15.75" hidden="false" customHeight="true" outlineLevel="0" collapsed="false">
      <c r="A775" s="261"/>
      <c r="B775" s="261"/>
      <c r="C775" s="261"/>
      <c r="D775" s="261"/>
      <c r="E775" s="261"/>
      <c r="F775" s="261"/>
      <c r="G775" s="261"/>
      <c r="H775" s="261"/>
      <c r="I775" s="261"/>
      <c r="J775" s="261"/>
      <c r="K775" s="261"/>
      <c r="L775" s="261"/>
      <c r="M775" s="261"/>
      <c r="N775" s="261"/>
      <c r="O775" s="261"/>
      <c r="P775" s="261"/>
      <c r="Q775" s="261"/>
      <c r="R775" s="261"/>
      <c r="S775" s="261"/>
      <c r="T775" s="261"/>
      <c r="U775" s="261"/>
      <c r="V775" s="261"/>
      <c r="W775" s="261"/>
      <c r="X775" s="261"/>
      <c r="Y775" s="261"/>
    </row>
    <row r="776" customFormat="false" ht="15.75" hidden="false" customHeight="true" outlineLevel="0" collapsed="false">
      <c r="A776" s="261"/>
      <c r="B776" s="261"/>
      <c r="C776" s="261"/>
      <c r="D776" s="261"/>
      <c r="E776" s="261"/>
      <c r="F776" s="261"/>
      <c r="G776" s="261"/>
      <c r="H776" s="261"/>
      <c r="I776" s="261"/>
      <c r="J776" s="261"/>
      <c r="K776" s="261"/>
      <c r="L776" s="261"/>
      <c r="M776" s="261"/>
      <c r="N776" s="261"/>
      <c r="O776" s="261"/>
      <c r="P776" s="261"/>
      <c r="Q776" s="261"/>
      <c r="R776" s="261"/>
      <c r="S776" s="261"/>
      <c r="T776" s="261"/>
      <c r="U776" s="261"/>
      <c r="V776" s="261"/>
      <c r="W776" s="261"/>
      <c r="X776" s="261"/>
      <c r="Y776" s="261"/>
    </row>
    <row r="777" customFormat="false" ht="15.75" hidden="false" customHeight="true" outlineLevel="0" collapsed="false">
      <c r="A777" s="261"/>
      <c r="B777" s="261"/>
      <c r="C777" s="261"/>
      <c r="D777" s="261"/>
      <c r="E777" s="261"/>
      <c r="F777" s="261"/>
      <c r="G777" s="261"/>
      <c r="H777" s="261"/>
      <c r="I777" s="261"/>
      <c r="J777" s="261"/>
      <c r="K777" s="261"/>
      <c r="L777" s="261"/>
      <c r="M777" s="261"/>
      <c r="N777" s="261"/>
      <c r="O777" s="261"/>
      <c r="P777" s="261"/>
      <c r="Q777" s="261"/>
      <c r="R777" s="261"/>
      <c r="S777" s="261"/>
      <c r="T777" s="261"/>
      <c r="U777" s="261"/>
      <c r="V777" s="261"/>
      <c r="W777" s="261"/>
      <c r="X777" s="261"/>
      <c r="Y777" s="261"/>
    </row>
    <row r="778" customFormat="false" ht="15.75" hidden="false" customHeight="true" outlineLevel="0" collapsed="false">
      <c r="A778" s="261"/>
      <c r="B778" s="261"/>
      <c r="C778" s="261"/>
      <c r="D778" s="261"/>
      <c r="E778" s="261"/>
      <c r="F778" s="261"/>
      <c r="G778" s="261"/>
      <c r="H778" s="261"/>
      <c r="I778" s="261"/>
      <c r="J778" s="261"/>
      <c r="K778" s="261"/>
      <c r="L778" s="261"/>
      <c r="M778" s="261"/>
      <c r="N778" s="261"/>
      <c r="O778" s="261"/>
      <c r="P778" s="261"/>
      <c r="Q778" s="261"/>
      <c r="R778" s="261"/>
      <c r="S778" s="261"/>
      <c r="T778" s="261"/>
      <c r="U778" s="261"/>
      <c r="V778" s="261"/>
      <c r="W778" s="261"/>
      <c r="X778" s="261"/>
      <c r="Y778" s="261"/>
    </row>
    <row r="779" customFormat="false" ht="15.75" hidden="false" customHeight="true" outlineLevel="0" collapsed="false">
      <c r="A779" s="261"/>
      <c r="B779" s="261"/>
      <c r="C779" s="261"/>
      <c r="D779" s="261"/>
      <c r="E779" s="261"/>
      <c r="F779" s="261"/>
      <c r="G779" s="261"/>
      <c r="H779" s="261"/>
      <c r="I779" s="261"/>
      <c r="J779" s="261"/>
      <c r="K779" s="261"/>
      <c r="L779" s="261"/>
      <c r="M779" s="261"/>
      <c r="N779" s="261"/>
      <c r="O779" s="261"/>
      <c r="P779" s="261"/>
      <c r="Q779" s="261"/>
      <c r="R779" s="261"/>
      <c r="S779" s="261"/>
      <c r="T779" s="261"/>
      <c r="U779" s="261"/>
      <c r="V779" s="261"/>
      <c r="W779" s="261"/>
      <c r="X779" s="261"/>
      <c r="Y779" s="261"/>
    </row>
    <row r="780" customFormat="false" ht="15.75" hidden="false" customHeight="true" outlineLevel="0" collapsed="false">
      <c r="A780" s="261"/>
      <c r="B780" s="261"/>
      <c r="C780" s="261"/>
      <c r="D780" s="261"/>
      <c r="E780" s="261"/>
      <c r="F780" s="261"/>
      <c r="G780" s="261"/>
      <c r="H780" s="261"/>
      <c r="I780" s="261"/>
      <c r="J780" s="261"/>
      <c r="K780" s="261"/>
      <c r="L780" s="261"/>
      <c r="M780" s="261"/>
      <c r="N780" s="261"/>
      <c r="O780" s="261"/>
      <c r="P780" s="261"/>
      <c r="Q780" s="261"/>
      <c r="R780" s="261"/>
      <c r="S780" s="261"/>
      <c r="T780" s="261"/>
      <c r="U780" s="261"/>
      <c r="V780" s="261"/>
      <c r="W780" s="261"/>
      <c r="X780" s="261"/>
      <c r="Y780" s="261"/>
    </row>
    <row r="781" customFormat="false" ht="15.75" hidden="false" customHeight="true" outlineLevel="0" collapsed="false">
      <c r="A781" s="261"/>
      <c r="B781" s="261"/>
      <c r="C781" s="261"/>
      <c r="D781" s="261"/>
      <c r="E781" s="261"/>
      <c r="F781" s="261"/>
      <c r="G781" s="261"/>
      <c r="H781" s="261"/>
      <c r="I781" s="261"/>
      <c r="J781" s="261"/>
      <c r="K781" s="261"/>
      <c r="L781" s="261"/>
      <c r="M781" s="261"/>
      <c r="N781" s="261"/>
      <c r="O781" s="261"/>
      <c r="P781" s="261"/>
      <c r="Q781" s="261"/>
      <c r="R781" s="261"/>
      <c r="S781" s="261"/>
      <c r="T781" s="261"/>
      <c r="U781" s="261"/>
      <c r="V781" s="261"/>
      <c r="W781" s="261"/>
      <c r="X781" s="261"/>
      <c r="Y781" s="261"/>
    </row>
    <row r="782" customFormat="false" ht="15.75" hidden="false" customHeight="true" outlineLevel="0" collapsed="false">
      <c r="A782" s="261"/>
      <c r="B782" s="261"/>
      <c r="C782" s="261"/>
      <c r="D782" s="261"/>
      <c r="E782" s="261"/>
      <c r="F782" s="261"/>
      <c r="G782" s="261"/>
      <c r="H782" s="261"/>
      <c r="I782" s="261"/>
      <c r="J782" s="261"/>
      <c r="K782" s="261"/>
      <c r="L782" s="261"/>
      <c r="M782" s="261"/>
      <c r="N782" s="261"/>
      <c r="O782" s="261"/>
      <c r="P782" s="261"/>
      <c r="Q782" s="261"/>
      <c r="R782" s="261"/>
      <c r="S782" s="261"/>
      <c r="T782" s="261"/>
      <c r="U782" s="261"/>
      <c r="V782" s="261"/>
      <c r="W782" s="261"/>
      <c r="X782" s="261"/>
      <c r="Y782" s="261"/>
    </row>
    <row r="783" customFormat="false" ht="15.75" hidden="false" customHeight="true" outlineLevel="0" collapsed="false">
      <c r="A783" s="261"/>
      <c r="B783" s="261"/>
      <c r="C783" s="261"/>
      <c r="D783" s="261"/>
      <c r="E783" s="261"/>
      <c r="F783" s="261"/>
      <c r="G783" s="261"/>
      <c r="H783" s="261"/>
      <c r="I783" s="261"/>
      <c r="J783" s="261"/>
      <c r="K783" s="261"/>
      <c r="L783" s="261"/>
      <c r="M783" s="261"/>
      <c r="N783" s="261"/>
      <c r="O783" s="261"/>
      <c r="P783" s="261"/>
      <c r="Q783" s="261"/>
      <c r="R783" s="261"/>
      <c r="S783" s="261"/>
      <c r="T783" s="261"/>
      <c r="U783" s="261"/>
      <c r="V783" s="261"/>
      <c r="W783" s="261"/>
      <c r="X783" s="261"/>
      <c r="Y783" s="261"/>
    </row>
    <row r="784" customFormat="false" ht="15.75" hidden="false" customHeight="true" outlineLevel="0" collapsed="false">
      <c r="A784" s="261"/>
      <c r="B784" s="261"/>
      <c r="C784" s="261"/>
      <c r="D784" s="261"/>
      <c r="E784" s="261"/>
      <c r="F784" s="261"/>
      <c r="G784" s="261"/>
      <c r="H784" s="261"/>
      <c r="I784" s="261"/>
      <c r="J784" s="261"/>
      <c r="K784" s="261"/>
      <c r="L784" s="261"/>
      <c r="M784" s="261"/>
      <c r="N784" s="261"/>
      <c r="O784" s="261"/>
      <c r="P784" s="261"/>
      <c r="Q784" s="261"/>
      <c r="R784" s="261"/>
      <c r="S784" s="261"/>
      <c r="T784" s="261"/>
      <c r="U784" s="261"/>
      <c r="V784" s="261"/>
      <c r="W784" s="261"/>
      <c r="X784" s="261"/>
      <c r="Y784" s="261"/>
    </row>
    <row r="785" customFormat="false" ht="15.75" hidden="false" customHeight="true" outlineLevel="0" collapsed="false">
      <c r="A785" s="261"/>
      <c r="B785" s="261"/>
      <c r="C785" s="261"/>
      <c r="D785" s="261"/>
      <c r="E785" s="261"/>
      <c r="F785" s="261"/>
      <c r="G785" s="261"/>
      <c r="H785" s="261"/>
      <c r="I785" s="261"/>
      <c r="J785" s="261"/>
      <c r="K785" s="261"/>
      <c r="L785" s="261"/>
      <c r="M785" s="261"/>
      <c r="N785" s="261"/>
      <c r="O785" s="261"/>
      <c r="P785" s="261"/>
      <c r="Q785" s="261"/>
      <c r="R785" s="261"/>
      <c r="S785" s="261"/>
      <c r="T785" s="261"/>
      <c r="U785" s="261"/>
      <c r="V785" s="261"/>
      <c r="W785" s="261"/>
      <c r="X785" s="261"/>
      <c r="Y785" s="261"/>
    </row>
    <row r="786" customFormat="false" ht="15.75" hidden="false" customHeight="true" outlineLevel="0" collapsed="false">
      <c r="A786" s="261"/>
      <c r="B786" s="261"/>
      <c r="C786" s="261"/>
      <c r="D786" s="261"/>
      <c r="E786" s="261"/>
      <c r="F786" s="261"/>
      <c r="G786" s="261"/>
      <c r="H786" s="261"/>
      <c r="I786" s="261"/>
      <c r="J786" s="261"/>
      <c r="K786" s="261"/>
      <c r="L786" s="261"/>
      <c r="M786" s="261"/>
      <c r="N786" s="261"/>
      <c r="O786" s="261"/>
      <c r="P786" s="261"/>
      <c r="Q786" s="261"/>
      <c r="R786" s="261"/>
      <c r="S786" s="261"/>
      <c r="T786" s="261"/>
      <c r="U786" s="261"/>
      <c r="V786" s="261"/>
      <c r="W786" s="261"/>
      <c r="X786" s="261"/>
      <c r="Y786" s="261"/>
    </row>
    <row r="787" customFormat="false" ht="15.75" hidden="false" customHeight="true" outlineLevel="0" collapsed="false">
      <c r="A787" s="261"/>
      <c r="B787" s="261"/>
      <c r="C787" s="261"/>
      <c r="D787" s="261"/>
      <c r="E787" s="261"/>
      <c r="F787" s="261"/>
      <c r="G787" s="261"/>
      <c r="H787" s="261"/>
      <c r="I787" s="261"/>
      <c r="J787" s="261"/>
      <c r="K787" s="261"/>
      <c r="L787" s="261"/>
      <c r="M787" s="261"/>
      <c r="N787" s="261"/>
      <c r="O787" s="261"/>
      <c r="P787" s="261"/>
      <c r="Q787" s="261"/>
      <c r="R787" s="261"/>
      <c r="S787" s="261"/>
      <c r="T787" s="261"/>
      <c r="U787" s="261"/>
      <c r="V787" s="261"/>
      <c r="W787" s="261"/>
      <c r="X787" s="261"/>
      <c r="Y787" s="261"/>
    </row>
    <row r="788" customFormat="false" ht="15.75" hidden="false" customHeight="true" outlineLevel="0" collapsed="false">
      <c r="A788" s="261"/>
      <c r="B788" s="261"/>
      <c r="C788" s="261"/>
      <c r="D788" s="261"/>
      <c r="E788" s="261"/>
      <c r="F788" s="261"/>
      <c r="G788" s="261"/>
      <c r="H788" s="261"/>
      <c r="I788" s="261"/>
      <c r="J788" s="261"/>
      <c r="K788" s="261"/>
      <c r="L788" s="261"/>
      <c r="M788" s="261"/>
      <c r="N788" s="261"/>
      <c r="O788" s="261"/>
      <c r="P788" s="261"/>
      <c r="Q788" s="261"/>
      <c r="R788" s="261"/>
      <c r="S788" s="261"/>
      <c r="T788" s="261"/>
      <c r="U788" s="261"/>
      <c r="V788" s="261"/>
      <c r="W788" s="261"/>
      <c r="X788" s="261"/>
      <c r="Y788" s="261"/>
    </row>
    <row r="789" customFormat="false" ht="15.75" hidden="false" customHeight="true" outlineLevel="0" collapsed="false">
      <c r="A789" s="261"/>
      <c r="B789" s="261"/>
      <c r="C789" s="261"/>
      <c r="D789" s="261"/>
      <c r="E789" s="261"/>
      <c r="F789" s="261"/>
      <c r="G789" s="261"/>
      <c r="H789" s="261"/>
      <c r="I789" s="261"/>
      <c r="J789" s="261"/>
      <c r="K789" s="261"/>
      <c r="L789" s="261"/>
      <c r="M789" s="261"/>
      <c r="N789" s="261"/>
      <c r="O789" s="261"/>
      <c r="P789" s="261"/>
      <c r="Q789" s="261"/>
      <c r="R789" s="261"/>
      <c r="S789" s="261"/>
      <c r="T789" s="261"/>
      <c r="U789" s="261"/>
      <c r="V789" s="261"/>
      <c r="W789" s="261"/>
      <c r="X789" s="261"/>
      <c r="Y789" s="261"/>
    </row>
    <row r="790" customFormat="false" ht="15.75" hidden="false" customHeight="true" outlineLevel="0" collapsed="false">
      <c r="A790" s="261"/>
      <c r="B790" s="261"/>
      <c r="C790" s="261"/>
      <c r="D790" s="261"/>
      <c r="E790" s="261"/>
      <c r="F790" s="261"/>
      <c r="G790" s="261"/>
      <c r="H790" s="261"/>
      <c r="I790" s="261"/>
      <c r="J790" s="261"/>
      <c r="K790" s="261"/>
      <c r="L790" s="261"/>
      <c r="M790" s="261"/>
      <c r="N790" s="261"/>
      <c r="O790" s="261"/>
      <c r="P790" s="261"/>
      <c r="Q790" s="261"/>
      <c r="R790" s="261"/>
      <c r="S790" s="261"/>
      <c r="T790" s="261"/>
      <c r="U790" s="261"/>
      <c r="V790" s="261"/>
      <c r="W790" s="261"/>
      <c r="X790" s="261"/>
      <c r="Y790" s="261"/>
    </row>
    <row r="791" customFormat="false" ht="15.75" hidden="false" customHeight="true" outlineLevel="0" collapsed="false">
      <c r="A791" s="261"/>
      <c r="B791" s="261"/>
      <c r="C791" s="261"/>
      <c r="D791" s="261"/>
      <c r="E791" s="261"/>
      <c r="F791" s="261"/>
      <c r="G791" s="261"/>
      <c r="H791" s="261"/>
      <c r="I791" s="261"/>
      <c r="J791" s="261"/>
      <c r="K791" s="261"/>
      <c r="L791" s="261"/>
      <c r="M791" s="261"/>
      <c r="N791" s="261"/>
      <c r="O791" s="261"/>
      <c r="P791" s="261"/>
      <c r="Q791" s="261"/>
      <c r="R791" s="261"/>
      <c r="S791" s="261"/>
      <c r="T791" s="261"/>
      <c r="U791" s="261"/>
      <c r="V791" s="261"/>
      <c r="W791" s="261"/>
      <c r="X791" s="261"/>
      <c r="Y791" s="261"/>
    </row>
    <row r="792" customFormat="false" ht="15.75" hidden="false" customHeight="true" outlineLevel="0" collapsed="false">
      <c r="A792" s="261"/>
      <c r="B792" s="261"/>
      <c r="C792" s="261"/>
      <c r="D792" s="261"/>
      <c r="E792" s="261"/>
      <c r="F792" s="261"/>
      <c r="G792" s="261"/>
      <c r="H792" s="261"/>
      <c r="I792" s="261"/>
      <c r="J792" s="261"/>
      <c r="K792" s="261"/>
      <c r="L792" s="261"/>
      <c r="M792" s="261"/>
      <c r="N792" s="261"/>
      <c r="O792" s="261"/>
      <c r="P792" s="261"/>
      <c r="Q792" s="261"/>
      <c r="R792" s="261"/>
      <c r="S792" s="261"/>
      <c r="T792" s="261"/>
      <c r="U792" s="261"/>
      <c r="V792" s="261"/>
      <c r="W792" s="261"/>
      <c r="X792" s="261"/>
      <c r="Y792" s="261"/>
    </row>
    <row r="793" customFormat="false" ht="15.75" hidden="false" customHeight="true" outlineLevel="0" collapsed="false">
      <c r="A793" s="261"/>
      <c r="B793" s="261"/>
      <c r="C793" s="261"/>
      <c r="D793" s="261"/>
      <c r="E793" s="261"/>
      <c r="F793" s="261"/>
      <c r="G793" s="261"/>
      <c r="H793" s="261"/>
      <c r="I793" s="261"/>
      <c r="J793" s="261"/>
      <c r="K793" s="261"/>
      <c r="L793" s="261"/>
      <c r="M793" s="261"/>
      <c r="N793" s="261"/>
      <c r="O793" s="261"/>
      <c r="P793" s="261"/>
      <c r="Q793" s="261"/>
      <c r="R793" s="261"/>
      <c r="S793" s="261"/>
      <c r="T793" s="261"/>
      <c r="U793" s="261"/>
      <c r="V793" s="261"/>
      <c r="W793" s="261"/>
      <c r="X793" s="261"/>
      <c r="Y793" s="261"/>
    </row>
    <row r="794" customFormat="false" ht="15.75" hidden="false" customHeight="true" outlineLevel="0" collapsed="false">
      <c r="A794" s="261"/>
      <c r="B794" s="261"/>
      <c r="C794" s="261"/>
      <c r="D794" s="261"/>
      <c r="E794" s="261"/>
      <c r="F794" s="261"/>
      <c r="G794" s="261"/>
      <c r="H794" s="261"/>
      <c r="I794" s="261"/>
      <c r="J794" s="261"/>
      <c r="K794" s="261"/>
      <c r="L794" s="261"/>
      <c r="M794" s="261"/>
      <c r="N794" s="261"/>
      <c r="O794" s="261"/>
      <c r="P794" s="261"/>
      <c r="Q794" s="261"/>
      <c r="R794" s="261"/>
      <c r="S794" s="261"/>
      <c r="T794" s="261"/>
      <c r="U794" s="261"/>
      <c r="V794" s="261"/>
      <c r="W794" s="261"/>
      <c r="X794" s="261"/>
      <c r="Y794" s="261"/>
    </row>
    <row r="795" customFormat="false" ht="15.75" hidden="false" customHeight="true" outlineLevel="0" collapsed="false">
      <c r="A795" s="261"/>
      <c r="B795" s="261"/>
      <c r="C795" s="261"/>
      <c r="D795" s="261"/>
      <c r="E795" s="261"/>
      <c r="F795" s="261"/>
      <c r="G795" s="261"/>
      <c r="H795" s="261"/>
      <c r="I795" s="261"/>
      <c r="J795" s="261"/>
      <c r="K795" s="261"/>
      <c r="L795" s="261"/>
      <c r="M795" s="261"/>
      <c r="N795" s="261"/>
      <c r="O795" s="261"/>
      <c r="P795" s="261"/>
      <c r="Q795" s="261"/>
      <c r="R795" s="261"/>
      <c r="S795" s="261"/>
      <c r="T795" s="261"/>
      <c r="U795" s="261"/>
      <c r="V795" s="261"/>
      <c r="W795" s="261"/>
      <c r="X795" s="261"/>
      <c r="Y795" s="261"/>
    </row>
    <row r="796" customFormat="false" ht="15.75" hidden="false" customHeight="true" outlineLevel="0" collapsed="false">
      <c r="A796" s="261"/>
      <c r="B796" s="261"/>
      <c r="C796" s="261"/>
      <c r="D796" s="261"/>
      <c r="E796" s="261"/>
      <c r="F796" s="261"/>
      <c r="G796" s="261"/>
      <c r="H796" s="261"/>
      <c r="I796" s="261"/>
      <c r="J796" s="261"/>
      <c r="K796" s="261"/>
      <c r="L796" s="261"/>
      <c r="M796" s="261"/>
      <c r="N796" s="261"/>
      <c r="O796" s="261"/>
      <c r="P796" s="261"/>
      <c r="Q796" s="261"/>
      <c r="R796" s="261"/>
      <c r="S796" s="261"/>
      <c r="T796" s="261"/>
      <c r="U796" s="261"/>
      <c r="V796" s="261"/>
      <c r="W796" s="261"/>
      <c r="X796" s="261"/>
      <c r="Y796" s="261"/>
    </row>
    <row r="797" customFormat="false" ht="15.75" hidden="false" customHeight="true" outlineLevel="0" collapsed="false">
      <c r="A797" s="261"/>
      <c r="B797" s="261"/>
      <c r="C797" s="261"/>
      <c r="D797" s="261"/>
      <c r="E797" s="261"/>
      <c r="F797" s="261"/>
      <c r="G797" s="261"/>
      <c r="H797" s="261"/>
      <c r="I797" s="261"/>
      <c r="J797" s="261"/>
      <c r="K797" s="261"/>
      <c r="L797" s="261"/>
      <c r="M797" s="261"/>
      <c r="N797" s="261"/>
      <c r="O797" s="261"/>
      <c r="P797" s="261"/>
      <c r="Q797" s="261"/>
      <c r="R797" s="261"/>
      <c r="S797" s="261"/>
      <c r="T797" s="261"/>
      <c r="U797" s="261"/>
      <c r="V797" s="261"/>
      <c r="W797" s="261"/>
      <c r="X797" s="261"/>
      <c r="Y797" s="261"/>
    </row>
    <row r="798" customFormat="false" ht="15.75" hidden="false" customHeight="true" outlineLevel="0" collapsed="false">
      <c r="A798" s="261"/>
      <c r="B798" s="261"/>
      <c r="C798" s="261"/>
      <c r="D798" s="261"/>
      <c r="E798" s="261"/>
      <c r="F798" s="261"/>
      <c r="G798" s="261"/>
      <c r="H798" s="261"/>
      <c r="I798" s="261"/>
      <c r="J798" s="261"/>
      <c r="K798" s="261"/>
      <c r="L798" s="261"/>
      <c r="M798" s="261"/>
      <c r="N798" s="261"/>
      <c r="O798" s="261"/>
      <c r="P798" s="261"/>
      <c r="Q798" s="261"/>
      <c r="R798" s="261"/>
      <c r="S798" s="261"/>
      <c r="T798" s="261"/>
      <c r="U798" s="261"/>
      <c r="V798" s="261"/>
      <c r="W798" s="261"/>
      <c r="X798" s="261"/>
      <c r="Y798" s="261"/>
    </row>
    <row r="799" customFormat="false" ht="15.75" hidden="false" customHeight="true" outlineLevel="0" collapsed="false">
      <c r="A799" s="261"/>
      <c r="B799" s="261"/>
      <c r="C799" s="261"/>
      <c r="D799" s="261"/>
      <c r="E799" s="261"/>
      <c r="F799" s="261"/>
      <c r="G799" s="261"/>
      <c r="H799" s="261"/>
      <c r="I799" s="261"/>
      <c r="J799" s="261"/>
      <c r="K799" s="261"/>
      <c r="L799" s="261"/>
      <c r="M799" s="261"/>
      <c r="N799" s="261"/>
      <c r="O799" s="261"/>
      <c r="P799" s="261"/>
      <c r="Q799" s="261"/>
      <c r="R799" s="261"/>
      <c r="S799" s="261"/>
      <c r="T799" s="261"/>
      <c r="U799" s="261"/>
      <c r="V799" s="261"/>
      <c r="W799" s="261"/>
      <c r="X799" s="261"/>
      <c r="Y799" s="261"/>
    </row>
    <row r="800" customFormat="false" ht="15.75" hidden="false" customHeight="true" outlineLevel="0" collapsed="false">
      <c r="A800" s="261"/>
      <c r="B800" s="261"/>
      <c r="C800" s="261"/>
      <c r="D800" s="261"/>
      <c r="E800" s="261"/>
      <c r="F800" s="261"/>
      <c r="G800" s="261"/>
      <c r="H800" s="261"/>
      <c r="I800" s="261"/>
      <c r="J800" s="261"/>
      <c r="K800" s="261"/>
      <c r="L800" s="261"/>
      <c r="M800" s="261"/>
      <c r="N800" s="261"/>
      <c r="O800" s="261"/>
      <c r="P800" s="261"/>
      <c r="Q800" s="261"/>
      <c r="R800" s="261"/>
      <c r="S800" s="261"/>
      <c r="T800" s="261"/>
      <c r="U800" s="261"/>
      <c r="V800" s="261"/>
      <c r="W800" s="261"/>
      <c r="X800" s="261"/>
      <c r="Y800" s="261"/>
    </row>
    <row r="801" customFormat="false" ht="15.75" hidden="false" customHeight="true" outlineLevel="0" collapsed="false">
      <c r="A801" s="261"/>
      <c r="B801" s="261"/>
      <c r="C801" s="261"/>
      <c r="D801" s="261"/>
      <c r="E801" s="261"/>
      <c r="F801" s="261"/>
      <c r="G801" s="261"/>
      <c r="H801" s="261"/>
      <c r="I801" s="261"/>
      <c r="J801" s="261"/>
      <c r="K801" s="261"/>
      <c r="L801" s="261"/>
      <c r="M801" s="261"/>
      <c r="N801" s="261"/>
      <c r="O801" s="261"/>
      <c r="P801" s="261"/>
      <c r="Q801" s="261"/>
      <c r="R801" s="261"/>
      <c r="S801" s="261"/>
      <c r="T801" s="261"/>
      <c r="U801" s="261"/>
      <c r="V801" s="261"/>
      <c r="W801" s="261"/>
      <c r="X801" s="261"/>
      <c r="Y801" s="261"/>
    </row>
    <row r="802" customFormat="false" ht="15.75" hidden="false" customHeight="true" outlineLevel="0" collapsed="false">
      <c r="A802" s="261"/>
      <c r="B802" s="261"/>
      <c r="C802" s="261"/>
      <c r="D802" s="261"/>
      <c r="E802" s="261"/>
      <c r="F802" s="261"/>
      <c r="G802" s="261"/>
      <c r="H802" s="261"/>
      <c r="I802" s="261"/>
      <c r="J802" s="261"/>
      <c r="K802" s="261"/>
      <c r="L802" s="261"/>
      <c r="M802" s="261"/>
      <c r="N802" s="261"/>
      <c r="O802" s="261"/>
      <c r="P802" s="261"/>
      <c r="Q802" s="261"/>
      <c r="R802" s="261"/>
      <c r="S802" s="261"/>
      <c r="T802" s="261"/>
      <c r="U802" s="261"/>
      <c r="V802" s="261"/>
      <c r="W802" s="261"/>
      <c r="X802" s="261"/>
      <c r="Y802" s="261"/>
    </row>
    <row r="803" customFormat="false" ht="15.75" hidden="false" customHeight="true" outlineLevel="0" collapsed="false">
      <c r="A803" s="261"/>
      <c r="B803" s="261"/>
      <c r="C803" s="261"/>
      <c r="D803" s="261"/>
      <c r="E803" s="261"/>
      <c r="F803" s="261"/>
      <c r="G803" s="261"/>
      <c r="H803" s="261"/>
      <c r="I803" s="261"/>
      <c r="J803" s="261"/>
      <c r="K803" s="261"/>
      <c r="L803" s="261"/>
      <c r="M803" s="261"/>
      <c r="N803" s="261"/>
      <c r="O803" s="261"/>
      <c r="P803" s="261"/>
      <c r="Q803" s="261"/>
      <c r="R803" s="261"/>
      <c r="S803" s="261"/>
      <c r="T803" s="261"/>
      <c r="U803" s="261"/>
      <c r="V803" s="261"/>
      <c r="W803" s="261"/>
      <c r="X803" s="261"/>
      <c r="Y803" s="261"/>
    </row>
    <row r="804" customFormat="false" ht="15.75" hidden="false" customHeight="true" outlineLevel="0" collapsed="false">
      <c r="A804" s="261"/>
      <c r="B804" s="261"/>
      <c r="C804" s="261"/>
      <c r="D804" s="261"/>
      <c r="E804" s="261"/>
      <c r="F804" s="261"/>
      <c r="G804" s="261"/>
      <c r="H804" s="261"/>
      <c r="I804" s="261"/>
      <c r="J804" s="261"/>
      <c r="K804" s="261"/>
      <c r="L804" s="261"/>
      <c r="M804" s="261"/>
      <c r="N804" s="261"/>
      <c r="O804" s="261"/>
      <c r="P804" s="261"/>
      <c r="Q804" s="261"/>
      <c r="R804" s="261"/>
      <c r="S804" s="261"/>
      <c r="T804" s="261"/>
      <c r="U804" s="261"/>
      <c r="V804" s="261"/>
      <c r="W804" s="261"/>
      <c r="X804" s="261"/>
      <c r="Y804" s="261"/>
    </row>
    <row r="805" customFormat="false" ht="15.75" hidden="false" customHeight="true" outlineLevel="0" collapsed="false">
      <c r="A805" s="261"/>
      <c r="B805" s="261"/>
      <c r="C805" s="261"/>
      <c r="D805" s="261"/>
      <c r="E805" s="261"/>
      <c r="F805" s="261"/>
      <c r="G805" s="261"/>
      <c r="H805" s="261"/>
      <c r="I805" s="261"/>
      <c r="J805" s="261"/>
      <c r="K805" s="261"/>
      <c r="L805" s="261"/>
      <c r="M805" s="261"/>
      <c r="N805" s="261"/>
      <c r="O805" s="261"/>
      <c r="P805" s="261"/>
      <c r="Q805" s="261"/>
      <c r="R805" s="261"/>
      <c r="S805" s="261"/>
      <c r="T805" s="261"/>
      <c r="U805" s="261"/>
      <c r="V805" s="261"/>
      <c r="W805" s="261"/>
      <c r="X805" s="261"/>
      <c r="Y805" s="261"/>
    </row>
    <row r="806" customFormat="false" ht="15.75" hidden="false" customHeight="true" outlineLevel="0" collapsed="false">
      <c r="A806" s="261"/>
      <c r="B806" s="261"/>
      <c r="C806" s="261"/>
      <c r="D806" s="261"/>
      <c r="E806" s="261"/>
      <c r="F806" s="261"/>
      <c r="G806" s="261"/>
      <c r="H806" s="261"/>
      <c r="I806" s="261"/>
      <c r="J806" s="261"/>
      <c r="K806" s="261"/>
      <c r="L806" s="261"/>
      <c r="M806" s="261"/>
      <c r="N806" s="261"/>
      <c r="O806" s="261"/>
      <c r="P806" s="261"/>
      <c r="Q806" s="261"/>
      <c r="R806" s="261"/>
      <c r="S806" s="261"/>
      <c r="T806" s="261"/>
      <c r="U806" s="261"/>
      <c r="V806" s="261"/>
      <c r="W806" s="261"/>
      <c r="X806" s="261"/>
      <c r="Y806" s="261"/>
    </row>
    <row r="807" customFormat="false" ht="15.75" hidden="false" customHeight="true" outlineLevel="0" collapsed="false">
      <c r="A807" s="261"/>
      <c r="B807" s="261"/>
      <c r="C807" s="261"/>
      <c r="D807" s="261"/>
      <c r="E807" s="261"/>
      <c r="F807" s="261"/>
      <c r="G807" s="261"/>
      <c r="H807" s="261"/>
      <c r="I807" s="261"/>
      <c r="J807" s="261"/>
      <c r="K807" s="261"/>
      <c r="L807" s="261"/>
      <c r="M807" s="261"/>
      <c r="N807" s="261"/>
      <c r="O807" s="261"/>
      <c r="P807" s="261"/>
      <c r="Q807" s="261"/>
      <c r="R807" s="261"/>
      <c r="S807" s="261"/>
      <c r="T807" s="261"/>
      <c r="U807" s="261"/>
      <c r="V807" s="261"/>
      <c r="W807" s="261"/>
      <c r="X807" s="261"/>
      <c r="Y807" s="261"/>
    </row>
    <row r="808" customFormat="false" ht="15.75" hidden="false" customHeight="true" outlineLevel="0" collapsed="false">
      <c r="A808" s="261"/>
      <c r="B808" s="261"/>
      <c r="C808" s="261"/>
      <c r="D808" s="261"/>
      <c r="E808" s="261"/>
      <c r="F808" s="261"/>
      <c r="G808" s="261"/>
      <c r="H808" s="261"/>
      <c r="I808" s="261"/>
      <c r="J808" s="261"/>
      <c r="K808" s="261"/>
      <c r="L808" s="261"/>
      <c r="M808" s="261"/>
      <c r="N808" s="261"/>
      <c r="O808" s="261"/>
      <c r="P808" s="261"/>
      <c r="Q808" s="261"/>
      <c r="R808" s="261"/>
      <c r="S808" s="261"/>
      <c r="T808" s="261"/>
      <c r="U808" s="261"/>
      <c r="V808" s="261"/>
      <c r="W808" s="261"/>
      <c r="X808" s="261"/>
      <c r="Y808" s="261"/>
    </row>
    <row r="809" customFormat="false" ht="15.75" hidden="false" customHeight="true" outlineLevel="0" collapsed="false">
      <c r="A809" s="261"/>
      <c r="B809" s="261"/>
      <c r="C809" s="261"/>
      <c r="D809" s="261"/>
      <c r="E809" s="261"/>
      <c r="F809" s="261"/>
      <c r="G809" s="261"/>
      <c r="H809" s="261"/>
      <c r="I809" s="261"/>
      <c r="J809" s="261"/>
      <c r="K809" s="261"/>
      <c r="L809" s="261"/>
      <c r="M809" s="261"/>
      <c r="N809" s="261"/>
      <c r="O809" s="261"/>
      <c r="P809" s="261"/>
      <c r="Q809" s="261"/>
      <c r="R809" s="261"/>
      <c r="S809" s="261"/>
      <c r="T809" s="261"/>
      <c r="U809" s="261"/>
      <c r="V809" s="261"/>
      <c r="W809" s="261"/>
      <c r="X809" s="261"/>
      <c r="Y809" s="261"/>
    </row>
    <row r="810" customFormat="false" ht="15.75" hidden="false" customHeight="true" outlineLevel="0" collapsed="false">
      <c r="A810" s="261"/>
      <c r="B810" s="261"/>
      <c r="C810" s="261"/>
      <c r="D810" s="261"/>
      <c r="E810" s="261"/>
      <c r="F810" s="261"/>
      <c r="G810" s="261"/>
      <c r="H810" s="261"/>
      <c r="I810" s="261"/>
      <c r="J810" s="261"/>
      <c r="K810" s="261"/>
      <c r="L810" s="261"/>
      <c r="M810" s="261"/>
      <c r="N810" s="261"/>
      <c r="O810" s="261"/>
      <c r="P810" s="261"/>
      <c r="Q810" s="261"/>
      <c r="R810" s="261"/>
      <c r="S810" s="261"/>
      <c r="T810" s="261"/>
      <c r="U810" s="261"/>
      <c r="V810" s="261"/>
      <c r="W810" s="261"/>
      <c r="X810" s="261"/>
      <c r="Y810" s="261"/>
    </row>
    <row r="811" customFormat="false" ht="15.75" hidden="false" customHeight="true" outlineLevel="0" collapsed="false">
      <c r="A811" s="261"/>
      <c r="B811" s="261"/>
      <c r="C811" s="261"/>
      <c r="D811" s="261"/>
      <c r="E811" s="261"/>
      <c r="F811" s="261"/>
      <c r="G811" s="261"/>
      <c r="H811" s="261"/>
      <c r="I811" s="261"/>
      <c r="J811" s="261"/>
      <c r="K811" s="261"/>
      <c r="L811" s="261"/>
      <c r="M811" s="261"/>
      <c r="N811" s="261"/>
      <c r="O811" s="261"/>
      <c r="P811" s="261"/>
      <c r="Q811" s="261"/>
      <c r="R811" s="261"/>
      <c r="S811" s="261"/>
      <c r="T811" s="261"/>
      <c r="U811" s="261"/>
      <c r="V811" s="261"/>
      <c r="W811" s="261"/>
      <c r="X811" s="261"/>
      <c r="Y811" s="261"/>
    </row>
    <row r="812" customFormat="false" ht="15.75" hidden="false" customHeight="true" outlineLevel="0" collapsed="false">
      <c r="A812" s="261"/>
      <c r="B812" s="261"/>
      <c r="C812" s="261"/>
      <c r="D812" s="261"/>
      <c r="E812" s="261"/>
      <c r="F812" s="261"/>
      <c r="G812" s="261"/>
      <c r="H812" s="261"/>
      <c r="I812" s="261"/>
      <c r="J812" s="261"/>
      <c r="K812" s="261"/>
      <c r="L812" s="261"/>
      <c r="M812" s="261"/>
      <c r="N812" s="261"/>
      <c r="O812" s="261"/>
      <c r="P812" s="261"/>
      <c r="Q812" s="261"/>
      <c r="R812" s="261"/>
      <c r="S812" s="261"/>
      <c r="T812" s="261"/>
      <c r="U812" s="261"/>
      <c r="V812" s="261"/>
      <c r="W812" s="261"/>
      <c r="X812" s="261"/>
      <c r="Y812" s="261"/>
    </row>
    <row r="813" customFormat="false" ht="15.75" hidden="false" customHeight="true" outlineLevel="0" collapsed="false">
      <c r="A813" s="261"/>
      <c r="B813" s="261"/>
      <c r="C813" s="261"/>
      <c r="D813" s="261"/>
      <c r="E813" s="261"/>
      <c r="F813" s="261"/>
      <c r="G813" s="261"/>
      <c r="H813" s="261"/>
      <c r="I813" s="261"/>
      <c r="J813" s="261"/>
      <c r="K813" s="261"/>
      <c r="L813" s="261"/>
      <c r="M813" s="261"/>
      <c r="N813" s="261"/>
      <c r="O813" s="261"/>
      <c r="P813" s="261"/>
      <c r="Q813" s="261"/>
      <c r="R813" s="261"/>
      <c r="S813" s="261"/>
      <c r="T813" s="261"/>
      <c r="U813" s="261"/>
      <c r="V813" s="261"/>
      <c r="W813" s="261"/>
      <c r="X813" s="261"/>
      <c r="Y813" s="261"/>
    </row>
    <row r="814" customFormat="false" ht="15.75" hidden="false" customHeight="true" outlineLevel="0" collapsed="false">
      <c r="A814" s="261"/>
      <c r="B814" s="261"/>
      <c r="C814" s="261"/>
      <c r="D814" s="261"/>
      <c r="E814" s="261"/>
      <c r="F814" s="261"/>
      <c r="G814" s="261"/>
      <c r="H814" s="261"/>
      <c r="I814" s="261"/>
      <c r="J814" s="261"/>
      <c r="K814" s="261"/>
      <c r="L814" s="261"/>
      <c r="M814" s="261"/>
      <c r="N814" s="261"/>
      <c r="O814" s="261"/>
      <c r="P814" s="261"/>
      <c r="Q814" s="261"/>
      <c r="R814" s="261"/>
      <c r="S814" s="261"/>
      <c r="T814" s="261"/>
      <c r="U814" s="261"/>
      <c r="V814" s="261"/>
      <c r="W814" s="261"/>
      <c r="X814" s="261"/>
      <c r="Y814" s="261"/>
    </row>
    <row r="815" customFormat="false" ht="15.75" hidden="false" customHeight="true" outlineLevel="0" collapsed="false">
      <c r="A815" s="261"/>
      <c r="B815" s="261"/>
      <c r="C815" s="261"/>
      <c r="D815" s="261"/>
      <c r="E815" s="261"/>
      <c r="F815" s="261"/>
      <c r="G815" s="261"/>
      <c r="H815" s="261"/>
      <c r="I815" s="261"/>
      <c r="J815" s="261"/>
      <c r="K815" s="261"/>
      <c r="L815" s="261"/>
      <c r="M815" s="261"/>
      <c r="N815" s="261"/>
      <c r="O815" s="261"/>
      <c r="P815" s="261"/>
      <c r="Q815" s="261"/>
      <c r="R815" s="261"/>
      <c r="S815" s="261"/>
      <c r="T815" s="261"/>
      <c r="U815" s="261"/>
      <c r="V815" s="261"/>
      <c r="W815" s="261"/>
      <c r="X815" s="261"/>
      <c r="Y815" s="261"/>
    </row>
    <row r="816" customFormat="false" ht="15.75" hidden="false" customHeight="true" outlineLevel="0" collapsed="false">
      <c r="A816" s="261"/>
      <c r="B816" s="261"/>
      <c r="C816" s="261"/>
      <c r="D816" s="261"/>
      <c r="E816" s="261"/>
      <c r="F816" s="261"/>
      <c r="G816" s="261"/>
      <c r="H816" s="261"/>
      <c r="I816" s="261"/>
      <c r="J816" s="261"/>
      <c r="K816" s="261"/>
      <c r="L816" s="261"/>
      <c r="M816" s="261"/>
      <c r="N816" s="261"/>
      <c r="O816" s="261"/>
      <c r="P816" s="261"/>
      <c r="Q816" s="261"/>
      <c r="R816" s="261"/>
      <c r="S816" s="261"/>
      <c r="T816" s="261"/>
      <c r="U816" s="261"/>
      <c r="V816" s="261"/>
      <c r="W816" s="261"/>
      <c r="X816" s="261"/>
      <c r="Y816" s="261"/>
    </row>
    <row r="817" customFormat="false" ht="15.75" hidden="false" customHeight="true" outlineLevel="0" collapsed="false">
      <c r="A817" s="261"/>
      <c r="B817" s="261"/>
      <c r="C817" s="261"/>
      <c r="D817" s="261"/>
      <c r="E817" s="261"/>
      <c r="F817" s="261"/>
      <c r="G817" s="261"/>
      <c r="H817" s="261"/>
      <c r="I817" s="261"/>
      <c r="J817" s="261"/>
      <c r="K817" s="261"/>
      <c r="L817" s="261"/>
      <c r="M817" s="261"/>
      <c r="N817" s="261"/>
      <c r="O817" s="261"/>
      <c r="P817" s="261"/>
      <c r="Q817" s="261"/>
      <c r="R817" s="261"/>
      <c r="S817" s="261"/>
      <c r="T817" s="261"/>
      <c r="U817" s="261"/>
      <c r="V817" s="261"/>
      <c r="W817" s="261"/>
      <c r="X817" s="261"/>
      <c r="Y817" s="261"/>
    </row>
    <row r="818" customFormat="false" ht="15.75" hidden="false" customHeight="true" outlineLevel="0" collapsed="false">
      <c r="A818" s="261"/>
      <c r="B818" s="261"/>
      <c r="C818" s="261"/>
      <c r="D818" s="261"/>
      <c r="E818" s="261"/>
      <c r="F818" s="261"/>
      <c r="G818" s="261"/>
      <c r="H818" s="261"/>
      <c r="I818" s="261"/>
      <c r="J818" s="261"/>
      <c r="K818" s="261"/>
      <c r="L818" s="261"/>
      <c r="M818" s="261"/>
      <c r="N818" s="261"/>
      <c r="O818" s="261"/>
      <c r="P818" s="261"/>
      <c r="Q818" s="261"/>
      <c r="R818" s="261"/>
      <c r="S818" s="261"/>
      <c r="T818" s="261"/>
      <c r="U818" s="261"/>
      <c r="V818" s="261"/>
      <c r="W818" s="261"/>
      <c r="X818" s="261"/>
      <c r="Y818" s="261"/>
    </row>
    <row r="819" customFormat="false" ht="15.75" hidden="false" customHeight="true" outlineLevel="0" collapsed="false">
      <c r="A819" s="261"/>
      <c r="B819" s="261"/>
      <c r="C819" s="261"/>
      <c r="D819" s="261"/>
      <c r="E819" s="261"/>
      <c r="F819" s="261"/>
      <c r="G819" s="261"/>
      <c r="H819" s="261"/>
      <c r="I819" s="261"/>
      <c r="J819" s="261"/>
      <c r="K819" s="261"/>
      <c r="L819" s="261"/>
      <c r="M819" s="261"/>
      <c r="N819" s="261"/>
      <c r="O819" s="261"/>
      <c r="P819" s="261"/>
      <c r="Q819" s="261"/>
      <c r="R819" s="261"/>
      <c r="S819" s="261"/>
      <c r="T819" s="261"/>
      <c r="U819" s="261"/>
      <c r="V819" s="261"/>
      <c r="W819" s="261"/>
      <c r="X819" s="261"/>
      <c r="Y819" s="261"/>
    </row>
    <row r="820" customFormat="false" ht="15.75" hidden="false" customHeight="true" outlineLevel="0" collapsed="false">
      <c r="A820" s="261"/>
      <c r="B820" s="261"/>
      <c r="C820" s="261"/>
      <c r="D820" s="261"/>
      <c r="E820" s="261"/>
      <c r="F820" s="261"/>
      <c r="G820" s="261"/>
      <c r="H820" s="261"/>
      <c r="I820" s="261"/>
      <c r="J820" s="261"/>
      <c r="K820" s="261"/>
      <c r="L820" s="261"/>
      <c r="M820" s="261"/>
      <c r="N820" s="261"/>
      <c r="O820" s="261"/>
      <c r="P820" s="261"/>
      <c r="Q820" s="261"/>
      <c r="R820" s="261"/>
      <c r="S820" s="261"/>
      <c r="T820" s="261"/>
      <c r="U820" s="261"/>
      <c r="V820" s="261"/>
      <c r="W820" s="261"/>
      <c r="X820" s="261"/>
      <c r="Y820" s="261"/>
    </row>
    <row r="821" customFormat="false" ht="15.75" hidden="false" customHeight="true" outlineLevel="0" collapsed="false">
      <c r="A821" s="261"/>
      <c r="B821" s="261"/>
      <c r="C821" s="261"/>
      <c r="D821" s="261"/>
      <c r="E821" s="261"/>
      <c r="F821" s="261"/>
      <c r="G821" s="261"/>
      <c r="H821" s="261"/>
      <c r="I821" s="261"/>
      <c r="J821" s="261"/>
      <c r="K821" s="261"/>
      <c r="L821" s="261"/>
      <c r="M821" s="261"/>
      <c r="N821" s="261"/>
      <c r="O821" s="261"/>
      <c r="P821" s="261"/>
      <c r="Q821" s="261"/>
      <c r="R821" s="261"/>
      <c r="S821" s="261"/>
      <c r="T821" s="261"/>
      <c r="U821" s="261"/>
      <c r="V821" s="261"/>
      <c r="W821" s="261"/>
      <c r="X821" s="261"/>
      <c r="Y821" s="261"/>
    </row>
    <row r="822" customFormat="false" ht="15.75" hidden="false" customHeight="true" outlineLevel="0" collapsed="false">
      <c r="A822" s="261"/>
      <c r="B822" s="261"/>
      <c r="C822" s="261"/>
      <c r="D822" s="261"/>
      <c r="E822" s="261"/>
      <c r="F822" s="261"/>
      <c r="G822" s="261"/>
      <c r="H822" s="261"/>
      <c r="I822" s="261"/>
      <c r="J822" s="261"/>
      <c r="K822" s="261"/>
      <c r="L822" s="261"/>
      <c r="M822" s="261"/>
      <c r="N822" s="261"/>
      <c r="O822" s="261"/>
      <c r="P822" s="261"/>
      <c r="Q822" s="261"/>
      <c r="R822" s="261"/>
      <c r="S822" s="261"/>
      <c r="T822" s="261"/>
      <c r="U822" s="261"/>
      <c r="V822" s="261"/>
      <c r="W822" s="261"/>
      <c r="X822" s="261"/>
      <c r="Y822" s="261"/>
    </row>
    <row r="823" customFormat="false" ht="15.75" hidden="false" customHeight="true" outlineLevel="0" collapsed="false">
      <c r="A823" s="261"/>
      <c r="B823" s="261"/>
      <c r="C823" s="261"/>
      <c r="D823" s="261"/>
      <c r="E823" s="261"/>
      <c r="F823" s="261"/>
      <c r="G823" s="261"/>
      <c r="H823" s="261"/>
      <c r="I823" s="261"/>
      <c r="J823" s="261"/>
      <c r="K823" s="261"/>
      <c r="L823" s="261"/>
      <c r="M823" s="261"/>
      <c r="N823" s="261"/>
      <c r="O823" s="261"/>
      <c r="P823" s="261"/>
      <c r="Q823" s="261"/>
      <c r="R823" s="261"/>
      <c r="S823" s="261"/>
      <c r="T823" s="261"/>
      <c r="U823" s="261"/>
      <c r="V823" s="261"/>
      <c r="W823" s="261"/>
      <c r="X823" s="261"/>
      <c r="Y823" s="261"/>
    </row>
    <row r="824" customFormat="false" ht="15.75" hidden="false" customHeight="true" outlineLevel="0" collapsed="false">
      <c r="A824" s="261"/>
      <c r="B824" s="261"/>
      <c r="C824" s="261"/>
      <c r="D824" s="261"/>
      <c r="E824" s="261"/>
      <c r="F824" s="261"/>
      <c r="G824" s="261"/>
      <c r="H824" s="261"/>
      <c r="I824" s="261"/>
      <c r="J824" s="261"/>
      <c r="K824" s="261"/>
      <c r="L824" s="261"/>
      <c r="M824" s="261"/>
      <c r="N824" s="261"/>
      <c r="O824" s="261"/>
      <c r="P824" s="261"/>
      <c r="Q824" s="261"/>
      <c r="R824" s="261"/>
      <c r="S824" s="261"/>
      <c r="T824" s="261"/>
      <c r="U824" s="261"/>
      <c r="V824" s="261"/>
      <c r="W824" s="261"/>
      <c r="X824" s="261"/>
      <c r="Y824" s="261"/>
    </row>
    <row r="825" customFormat="false" ht="15.75" hidden="false" customHeight="true" outlineLevel="0" collapsed="false">
      <c r="A825" s="261"/>
      <c r="B825" s="261"/>
      <c r="C825" s="261"/>
      <c r="D825" s="261"/>
      <c r="E825" s="261"/>
      <c r="F825" s="261"/>
      <c r="G825" s="261"/>
      <c r="H825" s="261"/>
      <c r="I825" s="261"/>
      <c r="J825" s="261"/>
      <c r="K825" s="261"/>
      <c r="L825" s="261"/>
      <c r="M825" s="261"/>
      <c r="N825" s="261"/>
      <c r="O825" s="261"/>
      <c r="P825" s="261"/>
      <c r="Q825" s="261"/>
      <c r="R825" s="261"/>
      <c r="S825" s="261"/>
      <c r="T825" s="261"/>
      <c r="U825" s="261"/>
      <c r="V825" s="261"/>
      <c r="W825" s="261"/>
      <c r="X825" s="261"/>
      <c r="Y825" s="261"/>
    </row>
    <row r="826" customFormat="false" ht="15.75" hidden="false" customHeight="true" outlineLevel="0" collapsed="false">
      <c r="A826" s="261"/>
      <c r="B826" s="261"/>
      <c r="C826" s="261"/>
      <c r="D826" s="261"/>
      <c r="E826" s="261"/>
      <c r="F826" s="261"/>
      <c r="G826" s="261"/>
      <c r="H826" s="261"/>
      <c r="I826" s="261"/>
      <c r="J826" s="261"/>
      <c r="K826" s="261"/>
      <c r="L826" s="261"/>
      <c r="M826" s="261"/>
      <c r="N826" s="261"/>
      <c r="O826" s="261"/>
      <c r="P826" s="261"/>
      <c r="Q826" s="261"/>
      <c r="R826" s="261"/>
      <c r="S826" s="261"/>
      <c r="T826" s="261"/>
      <c r="U826" s="261"/>
      <c r="V826" s="261"/>
      <c r="W826" s="261"/>
      <c r="X826" s="261"/>
      <c r="Y826" s="261"/>
    </row>
    <row r="827" customFormat="false" ht="15.75" hidden="false" customHeight="true" outlineLevel="0" collapsed="false">
      <c r="A827" s="261"/>
      <c r="B827" s="261"/>
      <c r="C827" s="261"/>
      <c r="D827" s="261"/>
      <c r="E827" s="261"/>
      <c r="F827" s="261"/>
      <c r="G827" s="261"/>
      <c r="H827" s="261"/>
      <c r="I827" s="261"/>
      <c r="J827" s="261"/>
      <c r="K827" s="261"/>
      <c r="L827" s="261"/>
      <c r="M827" s="261"/>
      <c r="N827" s="261"/>
      <c r="O827" s="261"/>
      <c r="P827" s="261"/>
      <c r="Q827" s="261"/>
      <c r="R827" s="261"/>
      <c r="S827" s="261"/>
      <c r="T827" s="261"/>
      <c r="U827" s="261"/>
      <c r="V827" s="261"/>
      <c r="W827" s="261"/>
      <c r="X827" s="261"/>
      <c r="Y827" s="261"/>
    </row>
    <row r="828" customFormat="false" ht="15.75" hidden="false" customHeight="true" outlineLevel="0" collapsed="false">
      <c r="A828" s="261"/>
      <c r="B828" s="261"/>
      <c r="C828" s="261"/>
      <c r="D828" s="261"/>
      <c r="E828" s="261"/>
      <c r="F828" s="261"/>
      <c r="G828" s="261"/>
      <c r="H828" s="261"/>
      <c r="I828" s="261"/>
      <c r="J828" s="261"/>
      <c r="K828" s="261"/>
      <c r="L828" s="261"/>
      <c r="M828" s="261"/>
      <c r="N828" s="261"/>
      <c r="O828" s="261"/>
      <c r="P828" s="261"/>
      <c r="Q828" s="261"/>
      <c r="R828" s="261"/>
      <c r="S828" s="261"/>
      <c r="T828" s="261"/>
      <c r="U828" s="261"/>
      <c r="V828" s="261"/>
      <c r="W828" s="261"/>
      <c r="X828" s="261"/>
      <c r="Y828" s="261"/>
    </row>
    <row r="829" customFormat="false" ht="15.75" hidden="false" customHeight="true" outlineLevel="0" collapsed="false">
      <c r="A829" s="261"/>
      <c r="B829" s="261"/>
      <c r="C829" s="261"/>
      <c r="D829" s="261"/>
      <c r="E829" s="261"/>
      <c r="F829" s="261"/>
      <c r="G829" s="261"/>
      <c r="H829" s="261"/>
      <c r="I829" s="261"/>
      <c r="J829" s="261"/>
      <c r="K829" s="261"/>
      <c r="L829" s="261"/>
      <c r="M829" s="261"/>
      <c r="N829" s="261"/>
      <c r="O829" s="261"/>
      <c r="P829" s="261"/>
      <c r="Q829" s="261"/>
      <c r="R829" s="261"/>
      <c r="S829" s="261"/>
      <c r="T829" s="261"/>
      <c r="U829" s="261"/>
      <c r="V829" s="261"/>
      <c r="W829" s="261"/>
      <c r="X829" s="261"/>
      <c r="Y829" s="261"/>
    </row>
    <row r="830" customFormat="false" ht="15.75" hidden="false" customHeight="true" outlineLevel="0" collapsed="false">
      <c r="A830" s="261"/>
      <c r="B830" s="261"/>
      <c r="C830" s="261"/>
      <c r="D830" s="261"/>
      <c r="E830" s="261"/>
      <c r="F830" s="261"/>
      <c r="G830" s="261"/>
      <c r="H830" s="261"/>
      <c r="I830" s="261"/>
      <c r="J830" s="261"/>
      <c r="K830" s="261"/>
      <c r="L830" s="261"/>
      <c r="M830" s="261"/>
      <c r="N830" s="261"/>
      <c r="O830" s="261"/>
      <c r="P830" s="261"/>
      <c r="Q830" s="261"/>
      <c r="R830" s="261"/>
      <c r="S830" s="261"/>
      <c r="T830" s="261"/>
      <c r="U830" s="261"/>
      <c r="V830" s="261"/>
      <c r="W830" s="261"/>
      <c r="X830" s="261"/>
      <c r="Y830" s="261"/>
    </row>
    <row r="831" customFormat="false" ht="15.75" hidden="false" customHeight="true" outlineLevel="0" collapsed="false">
      <c r="A831" s="261"/>
      <c r="B831" s="261"/>
      <c r="C831" s="261"/>
      <c r="D831" s="261"/>
      <c r="E831" s="261"/>
      <c r="F831" s="261"/>
      <c r="G831" s="261"/>
      <c r="H831" s="261"/>
      <c r="I831" s="261"/>
      <c r="J831" s="261"/>
      <c r="K831" s="261"/>
      <c r="L831" s="261"/>
      <c r="M831" s="261"/>
      <c r="N831" s="261"/>
      <c r="O831" s="261"/>
      <c r="P831" s="261"/>
      <c r="Q831" s="261"/>
      <c r="R831" s="261"/>
      <c r="S831" s="261"/>
      <c r="T831" s="261"/>
      <c r="U831" s="261"/>
      <c r="V831" s="261"/>
      <c r="W831" s="261"/>
      <c r="X831" s="261"/>
      <c r="Y831" s="261"/>
    </row>
    <row r="832" customFormat="false" ht="15.75" hidden="false" customHeight="true" outlineLevel="0" collapsed="false">
      <c r="A832" s="261"/>
      <c r="B832" s="261"/>
      <c r="C832" s="261"/>
      <c r="D832" s="261"/>
      <c r="E832" s="261"/>
      <c r="F832" s="261"/>
      <c r="G832" s="261"/>
      <c r="H832" s="261"/>
      <c r="I832" s="261"/>
      <c r="J832" s="261"/>
      <c r="K832" s="261"/>
      <c r="L832" s="261"/>
      <c r="M832" s="261"/>
      <c r="N832" s="261"/>
      <c r="O832" s="261"/>
      <c r="P832" s="261"/>
      <c r="Q832" s="261"/>
      <c r="R832" s="261"/>
      <c r="S832" s="261"/>
      <c r="T832" s="261"/>
      <c r="U832" s="261"/>
      <c r="V832" s="261"/>
      <c r="W832" s="261"/>
      <c r="X832" s="261"/>
      <c r="Y832" s="261"/>
    </row>
    <row r="833" customFormat="false" ht="15.75" hidden="false" customHeight="true" outlineLevel="0" collapsed="false">
      <c r="A833" s="261"/>
      <c r="B833" s="261"/>
      <c r="C833" s="261"/>
      <c r="D833" s="261"/>
      <c r="E833" s="261"/>
      <c r="F833" s="261"/>
      <c r="G833" s="261"/>
      <c r="H833" s="261"/>
      <c r="I833" s="261"/>
      <c r="J833" s="261"/>
      <c r="K833" s="261"/>
      <c r="L833" s="261"/>
      <c r="M833" s="261"/>
      <c r="N833" s="261"/>
      <c r="O833" s="261"/>
      <c r="P833" s="261"/>
      <c r="Q833" s="261"/>
      <c r="R833" s="261"/>
      <c r="S833" s="261"/>
      <c r="T833" s="261"/>
      <c r="U833" s="261"/>
      <c r="V833" s="261"/>
      <c r="W833" s="261"/>
      <c r="X833" s="261"/>
      <c r="Y833" s="261"/>
    </row>
    <row r="834" customFormat="false" ht="15.75" hidden="false" customHeight="true" outlineLevel="0" collapsed="false">
      <c r="A834" s="261"/>
      <c r="B834" s="261"/>
      <c r="C834" s="261"/>
      <c r="D834" s="261"/>
      <c r="E834" s="261"/>
      <c r="F834" s="261"/>
      <c r="G834" s="261"/>
      <c r="H834" s="261"/>
      <c r="I834" s="261"/>
      <c r="J834" s="261"/>
      <c r="K834" s="261"/>
      <c r="L834" s="261"/>
      <c r="M834" s="261"/>
      <c r="N834" s="261"/>
      <c r="O834" s="261"/>
      <c r="P834" s="261"/>
      <c r="Q834" s="261"/>
      <c r="R834" s="261"/>
      <c r="S834" s="261"/>
      <c r="T834" s="261"/>
      <c r="U834" s="261"/>
      <c r="V834" s="261"/>
      <c r="W834" s="261"/>
      <c r="X834" s="261"/>
      <c r="Y834" s="261"/>
    </row>
    <row r="835" customFormat="false" ht="15.75" hidden="false" customHeight="true" outlineLevel="0" collapsed="false">
      <c r="A835" s="261"/>
      <c r="B835" s="261"/>
      <c r="C835" s="261"/>
      <c r="D835" s="261"/>
      <c r="E835" s="261"/>
      <c r="F835" s="261"/>
      <c r="G835" s="261"/>
      <c r="H835" s="261"/>
      <c r="I835" s="261"/>
      <c r="J835" s="261"/>
      <c r="K835" s="261"/>
      <c r="L835" s="261"/>
      <c r="M835" s="261"/>
      <c r="N835" s="261"/>
      <c r="O835" s="261"/>
      <c r="P835" s="261"/>
      <c r="Q835" s="261"/>
      <c r="R835" s="261"/>
      <c r="S835" s="261"/>
      <c r="T835" s="261"/>
      <c r="U835" s="261"/>
      <c r="V835" s="261"/>
      <c r="W835" s="261"/>
      <c r="X835" s="261"/>
      <c r="Y835" s="261"/>
    </row>
    <row r="836" customFormat="false" ht="15.75" hidden="false" customHeight="true" outlineLevel="0" collapsed="false">
      <c r="A836" s="261"/>
      <c r="B836" s="261"/>
      <c r="C836" s="261"/>
      <c r="D836" s="261"/>
      <c r="E836" s="261"/>
      <c r="F836" s="261"/>
      <c r="G836" s="261"/>
      <c r="H836" s="261"/>
      <c r="I836" s="261"/>
      <c r="J836" s="261"/>
      <c r="K836" s="261"/>
      <c r="L836" s="261"/>
      <c r="M836" s="261"/>
      <c r="N836" s="261"/>
      <c r="O836" s="261"/>
      <c r="P836" s="261"/>
      <c r="Q836" s="261"/>
      <c r="R836" s="261"/>
      <c r="S836" s="261"/>
      <c r="T836" s="261"/>
      <c r="U836" s="261"/>
      <c r="V836" s="261"/>
      <c r="W836" s="261"/>
      <c r="X836" s="261"/>
      <c r="Y836" s="261"/>
    </row>
    <row r="837" customFormat="false" ht="15.75" hidden="false" customHeight="true" outlineLevel="0" collapsed="false">
      <c r="A837" s="261"/>
      <c r="B837" s="261"/>
      <c r="C837" s="261"/>
      <c r="D837" s="261"/>
      <c r="E837" s="261"/>
      <c r="F837" s="261"/>
      <c r="G837" s="261"/>
      <c r="H837" s="261"/>
      <c r="I837" s="261"/>
      <c r="J837" s="261"/>
      <c r="K837" s="261"/>
      <c r="L837" s="261"/>
      <c r="M837" s="261"/>
      <c r="N837" s="261"/>
      <c r="O837" s="261"/>
      <c r="P837" s="261"/>
      <c r="Q837" s="261"/>
      <c r="R837" s="261"/>
      <c r="S837" s="261"/>
      <c r="T837" s="261"/>
      <c r="U837" s="261"/>
      <c r="V837" s="261"/>
      <c r="W837" s="261"/>
      <c r="X837" s="261"/>
      <c r="Y837" s="261"/>
    </row>
    <row r="838" customFormat="false" ht="15.75" hidden="false" customHeight="true" outlineLevel="0" collapsed="false">
      <c r="A838" s="261"/>
      <c r="B838" s="261"/>
      <c r="C838" s="261"/>
      <c r="D838" s="261"/>
      <c r="E838" s="261"/>
      <c r="F838" s="261"/>
      <c r="G838" s="261"/>
      <c r="H838" s="261"/>
      <c r="I838" s="261"/>
      <c r="J838" s="261"/>
      <c r="K838" s="261"/>
      <c r="L838" s="261"/>
      <c r="M838" s="261"/>
      <c r="N838" s="261"/>
      <c r="O838" s="261"/>
      <c r="P838" s="261"/>
      <c r="Q838" s="261"/>
      <c r="R838" s="261"/>
      <c r="S838" s="261"/>
      <c r="T838" s="261"/>
      <c r="U838" s="261"/>
      <c r="V838" s="261"/>
      <c r="W838" s="261"/>
      <c r="X838" s="261"/>
      <c r="Y838" s="261"/>
    </row>
    <row r="839" customFormat="false" ht="15.75" hidden="false" customHeight="true" outlineLevel="0" collapsed="false">
      <c r="A839" s="261"/>
      <c r="B839" s="261"/>
      <c r="C839" s="261"/>
      <c r="D839" s="261"/>
      <c r="E839" s="261"/>
      <c r="F839" s="261"/>
      <c r="G839" s="261"/>
      <c r="H839" s="261"/>
      <c r="I839" s="261"/>
      <c r="J839" s="261"/>
      <c r="K839" s="261"/>
      <c r="L839" s="261"/>
      <c r="M839" s="261"/>
      <c r="N839" s="261"/>
      <c r="O839" s="261"/>
      <c r="P839" s="261"/>
      <c r="Q839" s="261"/>
      <c r="R839" s="261"/>
      <c r="S839" s="261"/>
      <c r="T839" s="261"/>
      <c r="U839" s="261"/>
      <c r="V839" s="261"/>
      <c r="W839" s="261"/>
      <c r="X839" s="261"/>
      <c r="Y839" s="261"/>
    </row>
    <row r="840" customFormat="false" ht="15.75" hidden="false" customHeight="true" outlineLevel="0" collapsed="false">
      <c r="A840" s="261"/>
      <c r="B840" s="261"/>
      <c r="C840" s="261"/>
      <c r="D840" s="261"/>
      <c r="E840" s="261"/>
      <c r="F840" s="261"/>
      <c r="G840" s="261"/>
      <c r="H840" s="261"/>
      <c r="I840" s="261"/>
      <c r="J840" s="261"/>
      <c r="K840" s="261"/>
      <c r="L840" s="261"/>
      <c r="M840" s="261"/>
      <c r="N840" s="261"/>
      <c r="O840" s="261"/>
      <c r="P840" s="261"/>
      <c r="Q840" s="261"/>
      <c r="R840" s="261"/>
      <c r="S840" s="261"/>
      <c r="T840" s="261"/>
      <c r="U840" s="261"/>
      <c r="V840" s="261"/>
      <c r="W840" s="261"/>
      <c r="X840" s="261"/>
      <c r="Y840" s="261"/>
    </row>
    <row r="841" customFormat="false" ht="15.75" hidden="false" customHeight="true" outlineLevel="0" collapsed="false">
      <c r="A841" s="261"/>
      <c r="B841" s="261"/>
      <c r="C841" s="261"/>
      <c r="D841" s="261"/>
      <c r="E841" s="261"/>
      <c r="F841" s="261"/>
      <c r="G841" s="261"/>
      <c r="H841" s="261"/>
      <c r="I841" s="261"/>
      <c r="J841" s="261"/>
      <c r="K841" s="261"/>
      <c r="L841" s="261"/>
      <c r="M841" s="261"/>
      <c r="N841" s="261"/>
      <c r="O841" s="261"/>
      <c r="P841" s="261"/>
      <c r="Q841" s="261"/>
      <c r="R841" s="261"/>
      <c r="S841" s="261"/>
      <c r="T841" s="261"/>
      <c r="U841" s="261"/>
      <c r="V841" s="261"/>
      <c r="W841" s="261"/>
      <c r="X841" s="261"/>
      <c r="Y841" s="261"/>
    </row>
    <row r="842" customFormat="false" ht="15.75" hidden="false" customHeight="true" outlineLevel="0" collapsed="false">
      <c r="A842" s="261"/>
      <c r="B842" s="261"/>
      <c r="C842" s="261"/>
      <c r="D842" s="261"/>
      <c r="E842" s="261"/>
      <c r="F842" s="261"/>
      <c r="G842" s="261"/>
      <c r="H842" s="261"/>
      <c r="I842" s="261"/>
      <c r="J842" s="261"/>
      <c r="K842" s="261"/>
      <c r="L842" s="261"/>
      <c r="M842" s="261"/>
      <c r="N842" s="261"/>
      <c r="O842" s="261"/>
      <c r="P842" s="261"/>
      <c r="Q842" s="261"/>
      <c r="R842" s="261"/>
      <c r="S842" s="261"/>
      <c r="T842" s="261"/>
      <c r="U842" s="261"/>
      <c r="V842" s="261"/>
      <c r="W842" s="261"/>
      <c r="X842" s="261"/>
      <c r="Y842" s="261"/>
    </row>
    <row r="843" customFormat="false" ht="15.75" hidden="false" customHeight="true" outlineLevel="0" collapsed="false">
      <c r="A843" s="261"/>
      <c r="B843" s="261"/>
      <c r="C843" s="261"/>
      <c r="D843" s="261"/>
      <c r="E843" s="261"/>
      <c r="F843" s="261"/>
      <c r="G843" s="261"/>
      <c r="H843" s="261"/>
      <c r="I843" s="261"/>
      <c r="J843" s="261"/>
      <c r="K843" s="261"/>
      <c r="L843" s="261"/>
      <c r="M843" s="261"/>
      <c r="N843" s="261"/>
      <c r="O843" s="261"/>
      <c r="P843" s="261"/>
      <c r="Q843" s="261"/>
      <c r="R843" s="261"/>
      <c r="S843" s="261"/>
      <c r="T843" s="261"/>
      <c r="U843" s="261"/>
      <c r="V843" s="261"/>
      <c r="W843" s="261"/>
      <c r="X843" s="261"/>
      <c r="Y843" s="261"/>
    </row>
    <row r="844" customFormat="false" ht="15.75" hidden="false" customHeight="true" outlineLevel="0" collapsed="false">
      <c r="A844" s="261"/>
      <c r="B844" s="261"/>
      <c r="C844" s="261"/>
      <c r="D844" s="261"/>
      <c r="E844" s="261"/>
      <c r="F844" s="261"/>
      <c r="G844" s="261"/>
      <c r="H844" s="261"/>
      <c r="I844" s="261"/>
      <c r="J844" s="261"/>
      <c r="K844" s="261"/>
      <c r="L844" s="261"/>
      <c r="M844" s="261"/>
      <c r="N844" s="261"/>
      <c r="O844" s="261"/>
      <c r="P844" s="261"/>
      <c r="Q844" s="261"/>
      <c r="R844" s="261"/>
      <c r="S844" s="261"/>
      <c r="T844" s="261"/>
      <c r="U844" s="261"/>
      <c r="V844" s="261"/>
      <c r="W844" s="261"/>
      <c r="X844" s="261"/>
      <c r="Y844" s="261"/>
    </row>
    <row r="845" customFormat="false" ht="15.75" hidden="false" customHeight="true" outlineLevel="0" collapsed="false">
      <c r="A845" s="261"/>
      <c r="B845" s="261"/>
      <c r="C845" s="261"/>
      <c r="D845" s="261"/>
      <c r="E845" s="261"/>
      <c r="F845" s="261"/>
      <c r="G845" s="261"/>
      <c r="H845" s="261"/>
      <c r="I845" s="261"/>
      <c r="J845" s="261"/>
      <c r="K845" s="261"/>
      <c r="L845" s="261"/>
      <c r="M845" s="261"/>
      <c r="N845" s="261"/>
      <c r="O845" s="261"/>
      <c r="P845" s="261"/>
      <c r="Q845" s="261"/>
      <c r="R845" s="261"/>
      <c r="S845" s="261"/>
      <c r="T845" s="261"/>
      <c r="U845" s="261"/>
      <c r="V845" s="261"/>
      <c r="W845" s="261"/>
      <c r="X845" s="261"/>
      <c r="Y845" s="261"/>
    </row>
    <row r="846" customFormat="false" ht="15.75" hidden="false" customHeight="true" outlineLevel="0" collapsed="false">
      <c r="A846" s="261"/>
      <c r="B846" s="261"/>
      <c r="C846" s="261"/>
      <c r="D846" s="261"/>
      <c r="E846" s="261"/>
      <c r="F846" s="261"/>
      <c r="G846" s="261"/>
      <c r="H846" s="261"/>
      <c r="I846" s="261"/>
      <c r="J846" s="261"/>
      <c r="K846" s="261"/>
      <c r="L846" s="261"/>
      <c r="M846" s="261"/>
      <c r="N846" s="261"/>
      <c r="O846" s="261"/>
      <c r="P846" s="261"/>
      <c r="Q846" s="261"/>
      <c r="R846" s="261"/>
      <c r="S846" s="261"/>
      <c r="T846" s="261"/>
      <c r="U846" s="261"/>
      <c r="V846" s="261"/>
      <c r="W846" s="261"/>
      <c r="X846" s="261"/>
      <c r="Y846" s="261"/>
    </row>
    <row r="847" customFormat="false" ht="15.75" hidden="false" customHeight="true" outlineLevel="0" collapsed="false">
      <c r="A847" s="261"/>
      <c r="B847" s="261"/>
      <c r="C847" s="261"/>
      <c r="D847" s="261"/>
      <c r="E847" s="261"/>
      <c r="F847" s="261"/>
      <c r="G847" s="261"/>
      <c r="H847" s="261"/>
      <c r="I847" s="261"/>
      <c r="J847" s="261"/>
      <c r="K847" s="261"/>
      <c r="L847" s="261"/>
      <c r="M847" s="261"/>
      <c r="N847" s="261"/>
      <c r="O847" s="261"/>
      <c r="P847" s="261"/>
      <c r="Q847" s="261"/>
      <c r="R847" s="261"/>
      <c r="S847" s="261"/>
      <c r="T847" s="261"/>
      <c r="U847" s="261"/>
      <c r="V847" s="261"/>
      <c r="W847" s="261"/>
      <c r="X847" s="261"/>
      <c r="Y847" s="261"/>
    </row>
    <row r="848" customFormat="false" ht="15.75" hidden="false" customHeight="true" outlineLevel="0" collapsed="false">
      <c r="A848" s="261"/>
      <c r="B848" s="261"/>
      <c r="C848" s="261"/>
      <c r="D848" s="261"/>
      <c r="E848" s="261"/>
      <c r="F848" s="261"/>
      <c r="G848" s="261"/>
      <c r="H848" s="261"/>
      <c r="I848" s="261"/>
      <c r="J848" s="261"/>
      <c r="K848" s="261"/>
      <c r="L848" s="261"/>
      <c r="M848" s="261"/>
      <c r="N848" s="261"/>
      <c r="O848" s="261"/>
      <c r="P848" s="261"/>
      <c r="Q848" s="261"/>
      <c r="R848" s="261"/>
      <c r="S848" s="261"/>
      <c r="T848" s="261"/>
      <c r="U848" s="261"/>
      <c r="V848" s="261"/>
      <c r="W848" s="261"/>
      <c r="X848" s="261"/>
      <c r="Y848" s="261"/>
    </row>
    <row r="849" customFormat="false" ht="15.75" hidden="false" customHeight="true" outlineLevel="0" collapsed="false">
      <c r="A849" s="261"/>
      <c r="B849" s="261"/>
      <c r="C849" s="261"/>
      <c r="D849" s="261"/>
      <c r="E849" s="261"/>
      <c r="F849" s="261"/>
      <c r="G849" s="261"/>
      <c r="H849" s="261"/>
      <c r="I849" s="261"/>
      <c r="J849" s="261"/>
      <c r="K849" s="261"/>
      <c r="L849" s="261"/>
      <c r="M849" s="261"/>
      <c r="N849" s="261"/>
      <c r="O849" s="261"/>
      <c r="P849" s="261"/>
      <c r="Q849" s="261"/>
      <c r="R849" s="261"/>
      <c r="S849" s="261"/>
      <c r="T849" s="261"/>
      <c r="U849" s="261"/>
      <c r="V849" s="261"/>
      <c r="W849" s="261"/>
      <c r="X849" s="261"/>
      <c r="Y849" s="261"/>
    </row>
    <row r="850" customFormat="false" ht="15.75" hidden="false" customHeight="true" outlineLevel="0" collapsed="false">
      <c r="A850" s="261"/>
      <c r="B850" s="261"/>
      <c r="C850" s="261"/>
      <c r="D850" s="261"/>
      <c r="E850" s="261"/>
      <c r="F850" s="261"/>
      <c r="G850" s="261"/>
      <c r="H850" s="261"/>
      <c r="I850" s="261"/>
      <c r="J850" s="261"/>
      <c r="K850" s="261"/>
      <c r="L850" s="261"/>
      <c r="M850" s="261"/>
      <c r="N850" s="261"/>
      <c r="O850" s="261"/>
      <c r="P850" s="261"/>
      <c r="Q850" s="261"/>
      <c r="R850" s="261"/>
      <c r="S850" s="261"/>
      <c r="T850" s="261"/>
      <c r="U850" s="261"/>
      <c r="V850" s="261"/>
      <c r="W850" s="261"/>
      <c r="X850" s="261"/>
      <c r="Y850" s="261"/>
    </row>
    <row r="851" customFormat="false" ht="15.75" hidden="false" customHeight="true" outlineLevel="0" collapsed="false">
      <c r="A851" s="261"/>
      <c r="B851" s="261"/>
      <c r="C851" s="261"/>
      <c r="D851" s="261"/>
      <c r="E851" s="261"/>
      <c r="F851" s="261"/>
      <c r="G851" s="261"/>
      <c r="H851" s="261"/>
      <c r="I851" s="261"/>
      <c r="J851" s="261"/>
      <c r="K851" s="261"/>
      <c r="L851" s="261"/>
      <c r="M851" s="261"/>
      <c r="N851" s="261"/>
      <c r="O851" s="261"/>
      <c r="P851" s="261"/>
      <c r="Q851" s="261"/>
      <c r="R851" s="261"/>
      <c r="S851" s="261"/>
      <c r="T851" s="261"/>
      <c r="U851" s="261"/>
      <c r="V851" s="261"/>
      <c r="W851" s="261"/>
      <c r="X851" s="261"/>
      <c r="Y851" s="261"/>
    </row>
    <row r="852" customFormat="false" ht="15.75" hidden="false" customHeight="true" outlineLevel="0" collapsed="false">
      <c r="A852" s="261"/>
      <c r="B852" s="261"/>
      <c r="C852" s="261"/>
      <c r="D852" s="261"/>
      <c r="E852" s="261"/>
      <c r="F852" s="261"/>
      <c r="G852" s="261"/>
      <c r="H852" s="261"/>
      <c r="I852" s="261"/>
      <c r="J852" s="261"/>
      <c r="K852" s="261"/>
      <c r="L852" s="261"/>
      <c r="M852" s="261"/>
      <c r="N852" s="261"/>
      <c r="O852" s="261"/>
      <c r="P852" s="261"/>
      <c r="Q852" s="261"/>
      <c r="R852" s="261"/>
      <c r="S852" s="261"/>
      <c r="T852" s="261"/>
      <c r="U852" s="261"/>
      <c r="V852" s="261"/>
      <c r="W852" s="261"/>
      <c r="X852" s="261"/>
      <c r="Y852" s="261"/>
    </row>
    <row r="853" customFormat="false" ht="15.75" hidden="false" customHeight="true" outlineLevel="0" collapsed="false">
      <c r="A853" s="261"/>
      <c r="B853" s="261"/>
      <c r="C853" s="261"/>
      <c r="D853" s="261"/>
      <c r="E853" s="261"/>
      <c r="F853" s="261"/>
      <c r="G853" s="261"/>
      <c r="H853" s="261"/>
      <c r="I853" s="261"/>
      <c r="J853" s="261"/>
      <c r="K853" s="261"/>
      <c r="L853" s="261"/>
      <c r="M853" s="261"/>
      <c r="N853" s="261"/>
      <c r="O853" s="261"/>
      <c r="P853" s="261"/>
      <c r="Q853" s="261"/>
      <c r="R853" s="261"/>
      <c r="S853" s="261"/>
      <c r="T853" s="261"/>
      <c r="U853" s="261"/>
      <c r="V853" s="261"/>
      <c r="W853" s="261"/>
      <c r="X853" s="261"/>
      <c r="Y853" s="261"/>
    </row>
    <row r="854" customFormat="false" ht="15.75" hidden="false" customHeight="true" outlineLevel="0" collapsed="false">
      <c r="A854" s="261"/>
      <c r="B854" s="261"/>
      <c r="C854" s="261"/>
      <c r="D854" s="261"/>
      <c r="E854" s="261"/>
      <c r="F854" s="261"/>
      <c r="G854" s="261"/>
      <c r="H854" s="261"/>
      <c r="I854" s="261"/>
      <c r="J854" s="261"/>
      <c r="K854" s="261"/>
      <c r="L854" s="261"/>
      <c r="M854" s="261"/>
      <c r="N854" s="261"/>
      <c r="O854" s="261"/>
      <c r="P854" s="261"/>
      <c r="Q854" s="261"/>
      <c r="R854" s="261"/>
      <c r="S854" s="261"/>
      <c r="T854" s="261"/>
      <c r="U854" s="261"/>
      <c r="V854" s="261"/>
      <c r="W854" s="261"/>
      <c r="X854" s="261"/>
      <c r="Y854" s="261"/>
    </row>
    <row r="855" customFormat="false" ht="15.75" hidden="false" customHeight="true" outlineLevel="0" collapsed="false">
      <c r="A855" s="261"/>
      <c r="B855" s="261"/>
      <c r="C855" s="261"/>
      <c r="D855" s="261"/>
      <c r="E855" s="261"/>
      <c r="F855" s="261"/>
      <c r="G855" s="261"/>
      <c r="H855" s="261"/>
      <c r="I855" s="261"/>
      <c r="J855" s="261"/>
      <c r="K855" s="261"/>
      <c r="L855" s="261"/>
      <c r="M855" s="261"/>
      <c r="N855" s="261"/>
      <c r="O855" s="261"/>
      <c r="P855" s="261"/>
      <c r="Q855" s="261"/>
      <c r="R855" s="261"/>
      <c r="S855" s="261"/>
      <c r="T855" s="261"/>
      <c r="U855" s="261"/>
      <c r="V855" s="261"/>
      <c r="W855" s="261"/>
      <c r="X855" s="261"/>
      <c r="Y855" s="261"/>
    </row>
    <row r="856" customFormat="false" ht="15.75" hidden="false" customHeight="true" outlineLevel="0" collapsed="false">
      <c r="A856" s="261"/>
      <c r="B856" s="261"/>
      <c r="C856" s="261"/>
      <c r="D856" s="261"/>
      <c r="E856" s="261"/>
      <c r="F856" s="261"/>
      <c r="G856" s="261"/>
      <c r="H856" s="261"/>
      <c r="I856" s="261"/>
      <c r="J856" s="261"/>
      <c r="K856" s="261"/>
      <c r="L856" s="261"/>
      <c r="M856" s="261"/>
      <c r="N856" s="261"/>
      <c r="O856" s="261"/>
      <c r="P856" s="261"/>
      <c r="Q856" s="261"/>
      <c r="R856" s="261"/>
      <c r="S856" s="261"/>
      <c r="T856" s="261"/>
      <c r="U856" s="261"/>
      <c r="V856" s="261"/>
      <c r="W856" s="261"/>
      <c r="X856" s="261"/>
      <c r="Y856" s="261"/>
    </row>
    <row r="857" customFormat="false" ht="15.75" hidden="false" customHeight="true" outlineLevel="0" collapsed="false">
      <c r="A857" s="261"/>
      <c r="B857" s="261"/>
      <c r="C857" s="261"/>
      <c r="D857" s="261"/>
      <c r="E857" s="261"/>
      <c r="F857" s="261"/>
      <c r="G857" s="261"/>
      <c r="H857" s="261"/>
      <c r="I857" s="261"/>
      <c r="J857" s="261"/>
      <c r="K857" s="261"/>
      <c r="L857" s="261"/>
      <c r="M857" s="261"/>
      <c r="N857" s="261"/>
      <c r="O857" s="261"/>
      <c r="P857" s="261"/>
      <c r="Q857" s="261"/>
      <c r="R857" s="261"/>
      <c r="S857" s="261"/>
      <c r="T857" s="261"/>
      <c r="U857" s="261"/>
      <c r="V857" s="261"/>
      <c r="W857" s="261"/>
      <c r="X857" s="261"/>
      <c r="Y857" s="261"/>
    </row>
    <row r="858" customFormat="false" ht="15.75" hidden="false" customHeight="true" outlineLevel="0" collapsed="false">
      <c r="A858" s="261"/>
      <c r="B858" s="261"/>
      <c r="C858" s="261"/>
      <c r="D858" s="261"/>
      <c r="E858" s="261"/>
      <c r="F858" s="261"/>
      <c r="G858" s="261"/>
      <c r="H858" s="261"/>
      <c r="I858" s="261"/>
      <c r="J858" s="261"/>
      <c r="K858" s="261"/>
      <c r="L858" s="261"/>
      <c r="M858" s="261"/>
      <c r="N858" s="261"/>
      <c r="O858" s="261"/>
      <c r="P858" s="261"/>
      <c r="Q858" s="261"/>
      <c r="R858" s="261"/>
      <c r="S858" s="261"/>
      <c r="T858" s="261"/>
      <c r="U858" s="261"/>
      <c r="V858" s="261"/>
      <c r="W858" s="261"/>
      <c r="X858" s="261"/>
      <c r="Y858" s="261"/>
    </row>
    <row r="859" customFormat="false" ht="15.75" hidden="false" customHeight="true" outlineLevel="0" collapsed="false">
      <c r="A859" s="261"/>
      <c r="B859" s="261"/>
      <c r="C859" s="261"/>
      <c r="D859" s="261"/>
      <c r="E859" s="261"/>
      <c r="F859" s="261"/>
      <c r="G859" s="261"/>
      <c r="H859" s="261"/>
      <c r="I859" s="261"/>
      <c r="J859" s="261"/>
      <c r="K859" s="261"/>
      <c r="L859" s="261"/>
      <c r="M859" s="261"/>
      <c r="N859" s="261"/>
      <c r="O859" s="261"/>
      <c r="P859" s="261"/>
      <c r="Q859" s="261"/>
      <c r="R859" s="261"/>
      <c r="S859" s="261"/>
      <c r="T859" s="261"/>
      <c r="U859" s="261"/>
      <c r="V859" s="261"/>
      <c r="W859" s="261"/>
      <c r="X859" s="261"/>
      <c r="Y859" s="261"/>
    </row>
    <row r="860" customFormat="false" ht="15.75" hidden="false" customHeight="true" outlineLevel="0" collapsed="false">
      <c r="A860" s="261"/>
      <c r="B860" s="261"/>
      <c r="C860" s="261"/>
      <c r="D860" s="261"/>
      <c r="E860" s="261"/>
      <c r="F860" s="261"/>
      <c r="G860" s="261"/>
      <c r="H860" s="261"/>
      <c r="I860" s="261"/>
      <c r="J860" s="261"/>
      <c r="K860" s="261"/>
      <c r="L860" s="261"/>
      <c r="M860" s="261"/>
      <c r="N860" s="261"/>
      <c r="O860" s="261"/>
      <c r="P860" s="261"/>
      <c r="Q860" s="261"/>
      <c r="R860" s="261"/>
      <c r="S860" s="261"/>
      <c r="T860" s="261"/>
      <c r="U860" s="261"/>
      <c r="V860" s="261"/>
      <c r="W860" s="261"/>
      <c r="X860" s="261"/>
      <c r="Y860" s="261"/>
    </row>
    <row r="861" customFormat="false" ht="15.75" hidden="false" customHeight="true" outlineLevel="0" collapsed="false">
      <c r="A861" s="261"/>
      <c r="B861" s="261"/>
      <c r="C861" s="261"/>
      <c r="D861" s="261"/>
      <c r="E861" s="261"/>
      <c r="F861" s="261"/>
      <c r="G861" s="261"/>
      <c r="H861" s="261"/>
      <c r="I861" s="261"/>
      <c r="J861" s="261"/>
      <c r="K861" s="261"/>
      <c r="L861" s="261"/>
      <c r="M861" s="261"/>
      <c r="N861" s="261"/>
      <c r="O861" s="261"/>
      <c r="P861" s="261"/>
      <c r="Q861" s="261"/>
      <c r="R861" s="261"/>
      <c r="S861" s="261"/>
      <c r="T861" s="261"/>
      <c r="U861" s="261"/>
      <c r="V861" s="261"/>
      <c r="W861" s="261"/>
      <c r="X861" s="261"/>
      <c r="Y861" s="261"/>
    </row>
    <row r="862" customFormat="false" ht="15.75" hidden="false" customHeight="true" outlineLevel="0" collapsed="false">
      <c r="A862" s="261"/>
      <c r="B862" s="261"/>
      <c r="C862" s="261"/>
      <c r="D862" s="261"/>
      <c r="E862" s="261"/>
      <c r="F862" s="261"/>
      <c r="G862" s="261"/>
      <c r="H862" s="261"/>
      <c r="I862" s="261"/>
      <c r="J862" s="261"/>
      <c r="K862" s="261"/>
      <c r="L862" s="261"/>
      <c r="M862" s="261"/>
      <c r="N862" s="261"/>
      <c r="O862" s="261"/>
      <c r="P862" s="261"/>
      <c r="Q862" s="261"/>
      <c r="R862" s="261"/>
      <c r="S862" s="261"/>
      <c r="T862" s="261"/>
      <c r="U862" s="261"/>
      <c r="V862" s="261"/>
      <c r="W862" s="261"/>
      <c r="X862" s="261"/>
      <c r="Y862" s="261"/>
    </row>
    <row r="863" customFormat="false" ht="15.75" hidden="false" customHeight="true" outlineLevel="0" collapsed="false">
      <c r="A863" s="261"/>
      <c r="B863" s="261"/>
      <c r="C863" s="261"/>
      <c r="D863" s="261"/>
      <c r="E863" s="261"/>
      <c r="F863" s="261"/>
      <c r="G863" s="261"/>
      <c r="H863" s="261"/>
      <c r="I863" s="261"/>
      <c r="J863" s="261"/>
      <c r="K863" s="261"/>
      <c r="L863" s="261"/>
      <c r="M863" s="261"/>
      <c r="N863" s="261"/>
      <c r="O863" s="261"/>
      <c r="P863" s="261"/>
      <c r="Q863" s="261"/>
      <c r="R863" s="261"/>
      <c r="S863" s="261"/>
      <c r="T863" s="261"/>
      <c r="U863" s="261"/>
      <c r="V863" s="261"/>
      <c r="W863" s="261"/>
      <c r="X863" s="261"/>
      <c r="Y863" s="261"/>
    </row>
    <row r="864" customFormat="false" ht="15.75" hidden="false" customHeight="true" outlineLevel="0" collapsed="false">
      <c r="A864" s="261"/>
      <c r="B864" s="261"/>
      <c r="C864" s="261"/>
      <c r="D864" s="261"/>
      <c r="E864" s="261"/>
      <c r="F864" s="261"/>
      <c r="G864" s="261"/>
      <c r="H864" s="261"/>
      <c r="I864" s="261"/>
      <c r="J864" s="261"/>
      <c r="K864" s="261"/>
      <c r="L864" s="261"/>
      <c r="M864" s="261"/>
      <c r="N864" s="261"/>
      <c r="O864" s="261"/>
      <c r="P864" s="261"/>
      <c r="Q864" s="261"/>
      <c r="R864" s="261"/>
      <c r="S864" s="261"/>
      <c r="T864" s="261"/>
      <c r="U864" s="261"/>
      <c r="V864" s="261"/>
      <c r="W864" s="261"/>
      <c r="X864" s="261"/>
      <c r="Y864" s="261"/>
    </row>
    <row r="865" customFormat="false" ht="15.75" hidden="false" customHeight="true" outlineLevel="0" collapsed="false">
      <c r="A865" s="261"/>
      <c r="B865" s="261"/>
      <c r="C865" s="261"/>
      <c r="D865" s="261"/>
      <c r="E865" s="261"/>
      <c r="F865" s="261"/>
      <c r="G865" s="261"/>
      <c r="H865" s="261"/>
      <c r="I865" s="261"/>
      <c r="J865" s="261"/>
      <c r="K865" s="261"/>
      <c r="L865" s="261"/>
      <c r="M865" s="261"/>
      <c r="N865" s="261"/>
      <c r="O865" s="261"/>
      <c r="P865" s="261"/>
      <c r="Q865" s="261"/>
      <c r="R865" s="261"/>
      <c r="S865" s="261"/>
      <c r="T865" s="261"/>
      <c r="U865" s="261"/>
      <c r="V865" s="261"/>
      <c r="W865" s="261"/>
      <c r="X865" s="261"/>
      <c r="Y865" s="261"/>
    </row>
    <row r="866" customFormat="false" ht="15.75" hidden="false" customHeight="true" outlineLevel="0" collapsed="false">
      <c r="A866" s="261"/>
      <c r="B866" s="261"/>
      <c r="C866" s="261"/>
      <c r="D866" s="261"/>
      <c r="E866" s="261"/>
      <c r="F866" s="261"/>
      <c r="G866" s="261"/>
      <c r="H866" s="261"/>
      <c r="I866" s="261"/>
      <c r="J866" s="261"/>
      <c r="K866" s="261"/>
      <c r="L866" s="261"/>
      <c r="M866" s="261"/>
      <c r="N866" s="261"/>
      <c r="O866" s="261"/>
      <c r="P866" s="261"/>
      <c r="Q866" s="261"/>
      <c r="R866" s="261"/>
      <c r="S866" s="261"/>
      <c r="T866" s="261"/>
      <c r="U866" s="261"/>
      <c r="V866" s="261"/>
      <c r="W866" s="261"/>
      <c r="X866" s="261"/>
      <c r="Y866" s="261"/>
    </row>
    <row r="867" customFormat="false" ht="15.75" hidden="false" customHeight="true" outlineLevel="0" collapsed="false">
      <c r="A867" s="261"/>
      <c r="B867" s="261"/>
      <c r="C867" s="261"/>
      <c r="D867" s="261"/>
      <c r="E867" s="261"/>
      <c r="F867" s="261"/>
      <c r="G867" s="261"/>
      <c r="H867" s="261"/>
      <c r="I867" s="261"/>
      <c r="J867" s="261"/>
      <c r="K867" s="261"/>
      <c r="L867" s="261"/>
      <c r="M867" s="261"/>
      <c r="N867" s="261"/>
      <c r="O867" s="261"/>
      <c r="P867" s="261"/>
      <c r="Q867" s="261"/>
      <c r="R867" s="261"/>
      <c r="S867" s="261"/>
      <c r="T867" s="261"/>
      <c r="U867" s="261"/>
      <c r="V867" s="261"/>
      <c r="W867" s="261"/>
      <c r="X867" s="261"/>
      <c r="Y867" s="261"/>
    </row>
    <row r="868" customFormat="false" ht="15.75" hidden="false" customHeight="true" outlineLevel="0" collapsed="false">
      <c r="A868" s="261"/>
      <c r="B868" s="261"/>
      <c r="C868" s="261"/>
      <c r="D868" s="261"/>
      <c r="E868" s="261"/>
      <c r="F868" s="261"/>
      <c r="G868" s="261"/>
      <c r="H868" s="261"/>
      <c r="I868" s="261"/>
      <c r="J868" s="261"/>
      <c r="K868" s="261"/>
      <c r="L868" s="261"/>
      <c r="M868" s="261"/>
      <c r="N868" s="261"/>
      <c r="O868" s="261"/>
      <c r="P868" s="261"/>
      <c r="Q868" s="261"/>
      <c r="R868" s="261"/>
      <c r="S868" s="261"/>
      <c r="T868" s="261"/>
      <c r="U868" s="261"/>
      <c r="V868" s="261"/>
      <c r="W868" s="261"/>
      <c r="X868" s="261"/>
      <c r="Y868" s="261"/>
    </row>
    <row r="869" customFormat="false" ht="15.75" hidden="false" customHeight="true" outlineLevel="0" collapsed="false">
      <c r="A869" s="261"/>
      <c r="B869" s="261"/>
      <c r="C869" s="261"/>
      <c r="D869" s="261"/>
      <c r="E869" s="261"/>
      <c r="F869" s="261"/>
      <c r="G869" s="261"/>
      <c r="H869" s="261"/>
      <c r="I869" s="261"/>
      <c r="J869" s="261"/>
      <c r="K869" s="261"/>
      <c r="L869" s="261"/>
      <c r="M869" s="261"/>
      <c r="N869" s="261"/>
      <c r="O869" s="261"/>
      <c r="P869" s="261"/>
      <c r="Q869" s="261"/>
      <c r="R869" s="261"/>
      <c r="S869" s="261"/>
      <c r="T869" s="261"/>
      <c r="U869" s="261"/>
      <c r="V869" s="261"/>
      <c r="W869" s="261"/>
      <c r="X869" s="261"/>
      <c r="Y869" s="261"/>
    </row>
    <row r="870" customFormat="false" ht="15.75" hidden="false" customHeight="true" outlineLevel="0" collapsed="false">
      <c r="A870" s="261"/>
      <c r="B870" s="261"/>
      <c r="C870" s="261"/>
      <c r="D870" s="261"/>
      <c r="E870" s="261"/>
      <c r="F870" s="261"/>
      <c r="G870" s="261"/>
      <c r="H870" s="261"/>
      <c r="I870" s="261"/>
      <c r="J870" s="261"/>
      <c r="K870" s="261"/>
      <c r="L870" s="261"/>
      <c r="M870" s="261"/>
      <c r="N870" s="261"/>
      <c r="O870" s="261"/>
      <c r="P870" s="261"/>
      <c r="Q870" s="261"/>
      <c r="R870" s="261"/>
      <c r="S870" s="261"/>
      <c r="T870" s="261"/>
      <c r="U870" s="261"/>
      <c r="V870" s="261"/>
      <c r="W870" s="261"/>
      <c r="X870" s="261"/>
      <c r="Y870" s="261"/>
    </row>
    <row r="871" customFormat="false" ht="15.75" hidden="false" customHeight="true" outlineLevel="0" collapsed="false">
      <c r="A871" s="261"/>
      <c r="B871" s="261"/>
      <c r="C871" s="261"/>
      <c r="D871" s="261"/>
      <c r="E871" s="261"/>
      <c r="F871" s="261"/>
      <c r="G871" s="261"/>
      <c r="H871" s="261"/>
      <c r="I871" s="261"/>
      <c r="J871" s="261"/>
      <c r="K871" s="261"/>
      <c r="L871" s="261"/>
      <c r="M871" s="261"/>
      <c r="N871" s="261"/>
      <c r="O871" s="261"/>
      <c r="P871" s="261"/>
      <c r="Q871" s="261"/>
      <c r="R871" s="261"/>
      <c r="S871" s="261"/>
      <c r="T871" s="261"/>
      <c r="U871" s="261"/>
      <c r="V871" s="261"/>
      <c r="W871" s="261"/>
      <c r="X871" s="261"/>
      <c r="Y871" s="261"/>
    </row>
    <row r="872" customFormat="false" ht="15.75" hidden="false" customHeight="true" outlineLevel="0" collapsed="false">
      <c r="A872" s="261"/>
      <c r="B872" s="261"/>
      <c r="C872" s="261"/>
      <c r="D872" s="261"/>
      <c r="E872" s="261"/>
      <c r="F872" s="261"/>
      <c r="G872" s="261"/>
      <c r="H872" s="261"/>
      <c r="I872" s="261"/>
      <c r="J872" s="261"/>
      <c r="K872" s="261"/>
      <c r="L872" s="261"/>
      <c r="M872" s="261"/>
      <c r="N872" s="261"/>
      <c r="O872" s="261"/>
      <c r="P872" s="261"/>
      <c r="Q872" s="261"/>
      <c r="R872" s="261"/>
      <c r="S872" s="261"/>
      <c r="T872" s="261"/>
      <c r="U872" s="261"/>
      <c r="V872" s="261"/>
      <c r="W872" s="261"/>
      <c r="X872" s="261"/>
      <c r="Y872" s="261"/>
    </row>
    <row r="873" customFormat="false" ht="15.75" hidden="false" customHeight="true" outlineLevel="0" collapsed="false">
      <c r="A873" s="261"/>
      <c r="B873" s="261"/>
      <c r="C873" s="261"/>
      <c r="D873" s="261"/>
      <c r="E873" s="261"/>
      <c r="F873" s="261"/>
      <c r="G873" s="261"/>
      <c r="H873" s="261"/>
      <c r="I873" s="261"/>
      <c r="J873" s="261"/>
      <c r="K873" s="261"/>
      <c r="L873" s="261"/>
      <c r="M873" s="261"/>
      <c r="N873" s="261"/>
      <c r="O873" s="261"/>
      <c r="P873" s="261"/>
      <c r="Q873" s="261"/>
      <c r="R873" s="261"/>
      <c r="S873" s="261"/>
      <c r="T873" s="261"/>
      <c r="U873" s="261"/>
      <c r="V873" s="261"/>
      <c r="W873" s="261"/>
      <c r="X873" s="261"/>
      <c r="Y873" s="261"/>
    </row>
    <row r="874" customFormat="false" ht="15.75" hidden="false" customHeight="true" outlineLevel="0" collapsed="false">
      <c r="A874" s="261"/>
      <c r="B874" s="261"/>
      <c r="C874" s="261"/>
      <c r="D874" s="261"/>
      <c r="E874" s="261"/>
      <c r="F874" s="261"/>
      <c r="G874" s="261"/>
      <c r="H874" s="261"/>
      <c r="I874" s="261"/>
      <c r="J874" s="261"/>
      <c r="K874" s="261"/>
      <c r="L874" s="261"/>
      <c r="M874" s="261"/>
      <c r="N874" s="261"/>
      <c r="O874" s="261"/>
      <c r="P874" s="261"/>
      <c r="Q874" s="261"/>
      <c r="R874" s="261"/>
      <c r="S874" s="261"/>
      <c r="T874" s="261"/>
      <c r="U874" s="261"/>
      <c r="V874" s="261"/>
      <c r="W874" s="261"/>
      <c r="X874" s="261"/>
      <c r="Y874" s="261"/>
    </row>
    <row r="875" customFormat="false" ht="15.75" hidden="false" customHeight="true" outlineLevel="0" collapsed="false">
      <c r="A875" s="261"/>
      <c r="B875" s="261"/>
      <c r="C875" s="261"/>
      <c r="D875" s="261"/>
      <c r="E875" s="261"/>
      <c r="F875" s="261"/>
      <c r="G875" s="261"/>
      <c r="H875" s="261"/>
      <c r="I875" s="261"/>
      <c r="J875" s="261"/>
      <c r="K875" s="261"/>
      <c r="L875" s="261"/>
      <c r="M875" s="261"/>
      <c r="N875" s="261"/>
      <c r="O875" s="261"/>
      <c r="P875" s="261"/>
      <c r="Q875" s="261"/>
      <c r="R875" s="261"/>
      <c r="S875" s="261"/>
      <c r="T875" s="261"/>
      <c r="U875" s="261"/>
      <c r="V875" s="261"/>
      <c r="W875" s="261"/>
      <c r="X875" s="261"/>
      <c r="Y875" s="261"/>
    </row>
    <row r="876" customFormat="false" ht="15.75" hidden="false" customHeight="true" outlineLevel="0" collapsed="false">
      <c r="A876" s="261"/>
      <c r="B876" s="261"/>
      <c r="C876" s="261"/>
      <c r="D876" s="261"/>
      <c r="E876" s="261"/>
      <c r="F876" s="261"/>
      <c r="G876" s="261"/>
      <c r="H876" s="261"/>
      <c r="I876" s="261"/>
      <c r="J876" s="261"/>
      <c r="K876" s="261"/>
      <c r="L876" s="261"/>
      <c r="M876" s="261"/>
      <c r="N876" s="261"/>
      <c r="O876" s="261"/>
      <c r="P876" s="261"/>
      <c r="Q876" s="261"/>
      <c r="R876" s="261"/>
      <c r="S876" s="261"/>
      <c r="T876" s="261"/>
      <c r="U876" s="261"/>
      <c r="V876" s="261"/>
      <c r="W876" s="261"/>
      <c r="X876" s="261"/>
      <c r="Y876" s="261"/>
    </row>
    <row r="877" customFormat="false" ht="15.75" hidden="false" customHeight="true" outlineLevel="0" collapsed="false">
      <c r="A877" s="261"/>
      <c r="B877" s="261"/>
      <c r="C877" s="261"/>
      <c r="D877" s="261"/>
      <c r="E877" s="261"/>
      <c r="F877" s="261"/>
      <c r="G877" s="261"/>
      <c r="H877" s="261"/>
      <c r="I877" s="261"/>
      <c r="J877" s="261"/>
      <c r="K877" s="261"/>
      <c r="L877" s="261"/>
      <c r="M877" s="261"/>
      <c r="N877" s="261"/>
      <c r="O877" s="261"/>
      <c r="P877" s="261"/>
      <c r="Q877" s="261"/>
      <c r="R877" s="261"/>
      <c r="S877" s="261"/>
      <c r="T877" s="261"/>
      <c r="U877" s="261"/>
      <c r="V877" s="261"/>
      <c r="W877" s="261"/>
      <c r="X877" s="261"/>
      <c r="Y877" s="261"/>
    </row>
    <row r="878" customFormat="false" ht="15.75" hidden="false" customHeight="true" outlineLevel="0" collapsed="false">
      <c r="A878" s="261"/>
      <c r="B878" s="261"/>
      <c r="C878" s="261"/>
      <c r="D878" s="261"/>
      <c r="E878" s="261"/>
      <c r="F878" s="261"/>
      <c r="G878" s="261"/>
      <c r="H878" s="261"/>
      <c r="I878" s="261"/>
      <c r="J878" s="261"/>
      <c r="K878" s="261"/>
      <c r="L878" s="261"/>
      <c r="M878" s="261"/>
      <c r="N878" s="261"/>
      <c r="O878" s="261"/>
      <c r="P878" s="261"/>
      <c r="Q878" s="261"/>
      <c r="R878" s="261"/>
      <c r="S878" s="261"/>
      <c r="T878" s="261"/>
      <c r="U878" s="261"/>
      <c r="V878" s="261"/>
      <c r="W878" s="261"/>
      <c r="X878" s="261"/>
      <c r="Y878" s="261"/>
    </row>
    <row r="879" customFormat="false" ht="15.75" hidden="false" customHeight="true" outlineLevel="0" collapsed="false">
      <c r="A879" s="261"/>
      <c r="B879" s="261"/>
      <c r="C879" s="261"/>
      <c r="D879" s="261"/>
      <c r="E879" s="261"/>
      <c r="F879" s="261"/>
      <c r="G879" s="261"/>
      <c r="H879" s="261"/>
      <c r="I879" s="261"/>
      <c r="J879" s="261"/>
      <c r="K879" s="261"/>
      <c r="L879" s="261"/>
      <c r="M879" s="261"/>
      <c r="N879" s="261"/>
      <c r="O879" s="261"/>
      <c r="P879" s="261"/>
      <c r="Q879" s="261"/>
      <c r="R879" s="261"/>
      <c r="S879" s="261"/>
      <c r="T879" s="261"/>
      <c r="U879" s="261"/>
      <c r="V879" s="261"/>
      <c r="W879" s="261"/>
      <c r="X879" s="261"/>
      <c r="Y879" s="261"/>
    </row>
    <row r="880" customFormat="false" ht="15.75" hidden="false" customHeight="true" outlineLevel="0" collapsed="false">
      <c r="A880" s="261"/>
      <c r="B880" s="261"/>
      <c r="C880" s="261"/>
      <c r="D880" s="261"/>
      <c r="E880" s="261"/>
      <c r="F880" s="261"/>
      <c r="G880" s="261"/>
      <c r="H880" s="261"/>
      <c r="I880" s="261"/>
      <c r="J880" s="261"/>
      <c r="K880" s="261"/>
      <c r="L880" s="261"/>
      <c r="M880" s="261"/>
      <c r="N880" s="261"/>
      <c r="O880" s="261"/>
      <c r="P880" s="261"/>
      <c r="Q880" s="261"/>
      <c r="R880" s="261"/>
      <c r="S880" s="261"/>
      <c r="T880" s="261"/>
      <c r="U880" s="261"/>
      <c r="V880" s="261"/>
      <c r="W880" s="261"/>
      <c r="X880" s="261"/>
      <c r="Y880" s="261"/>
    </row>
    <row r="881" customFormat="false" ht="15.75" hidden="false" customHeight="true" outlineLevel="0" collapsed="false">
      <c r="A881" s="261"/>
      <c r="B881" s="261"/>
      <c r="C881" s="261"/>
      <c r="D881" s="261"/>
      <c r="E881" s="261"/>
      <c r="F881" s="261"/>
      <c r="G881" s="261"/>
      <c r="H881" s="261"/>
      <c r="I881" s="261"/>
      <c r="J881" s="261"/>
      <c r="K881" s="261"/>
      <c r="L881" s="261"/>
      <c r="M881" s="261"/>
      <c r="N881" s="261"/>
      <c r="O881" s="261"/>
      <c r="P881" s="261"/>
      <c r="Q881" s="261"/>
      <c r="R881" s="261"/>
      <c r="S881" s="261"/>
      <c r="T881" s="261"/>
      <c r="U881" s="261"/>
      <c r="V881" s="261"/>
      <c r="W881" s="261"/>
      <c r="X881" s="261"/>
      <c r="Y881" s="261"/>
    </row>
    <row r="882" customFormat="false" ht="15.75" hidden="false" customHeight="true" outlineLevel="0" collapsed="false">
      <c r="A882" s="261"/>
      <c r="B882" s="261"/>
      <c r="C882" s="261"/>
      <c r="D882" s="261"/>
      <c r="E882" s="261"/>
      <c r="F882" s="261"/>
      <c r="G882" s="261"/>
      <c r="H882" s="261"/>
      <c r="I882" s="261"/>
      <c r="J882" s="261"/>
      <c r="K882" s="261"/>
      <c r="L882" s="261"/>
      <c r="M882" s="261"/>
      <c r="N882" s="261"/>
      <c r="O882" s="261"/>
      <c r="P882" s="261"/>
      <c r="Q882" s="261"/>
      <c r="R882" s="261"/>
      <c r="S882" s="261"/>
      <c r="T882" s="261"/>
      <c r="U882" s="261"/>
      <c r="V882" s="261"/>
      <c r="W882" s="261"/>
      <c r="X882" s="261"/>
      <c r="Y882" s="261"/>
    </row>
    <row r="883" customFormat="false" ht="15.75" hidden="false" customHeight="true" outlineLevel="0" collapsed="false">
      <c r="A883" s="261"/>
      <c r="B883" s="261"/>
      <c r="C883" s="261"/>
      <c r="D883" s="261"/>
      <c r="E883" s="261"/>
      <c r="F883" s="261"/>
      <c r="G883" s="261"/>
      <c r="H883" s="261"/>
      <c r="I883" s="261"/>
      <c r="J883" s="261"/>
      <c r="K883" s="261"/>
      <c r="L883" s="261"/>
      <c r="M883" s="261"/>
      <c r="N883" s="261"/>
      <c r="O883" s="261"/>
      <c r="P883" s="261"/>
      <c r="Q883" s="261"/>
      <c r="R883" s="261"/>
      <c r="S883" s="261"/>
      <c r="T883" s="261"/>
      <c r="U883" s="261"/>
      <c r="V883" s="261"/>
      <c r="W883" s="261"/>
      <c r="X883" s="261"/>
      <c r="Y883" s="261"/>
    </row>
    <row r="884" customFormat="false" ht="15.75" hidden="false" customHeight="true" outlineLevel="0" collapsed="false">
      <c r="A884" s="261"/>
      <c r="B884" s="261"/>
      <c r="C884" s="261"/>
      <c r="D884" s="261"/>
      <c r="E884" s="261"/>
      <c r="F884" s="261"/>
      <c r="G884" s="261"/>
      <c r="H884" s="261"/>
      <c r="I884" s="261"/>
      <c r="J884" s="261"/>
      <c r="K884" s="261"/>
      <c r="L884" s="261"/>
      <c r="M884" s="261"/>
      <c r="N884" s="261"/>
      <c r="O884" s="261"/>
      <c r="P884" s="261"/>
      <c r="Q884" s="261"/>
      <c r="R884" s="261"/>
      <c r="S884" s="261"/>
      <c r="T884" s="261"/>
      <c r="U884" s="261"/>
      <c r="V884" s="261"/>
      <c r="W884" s="261"/>
      <c r="X884" s="261"/>
      <c r="Y884" s="261"/>
    </row>
    <row r="885" customFormat="false" ht="15.75" hidden="false" customHeight="true" outlineLevel="0" collapsed="false">
      <c r="A885" s="261"/>
      <c r="B885" s="261"/>
      <c r="C885" s="261"/>
      <c r="D885" s="261"/>
      <c r="E885" s="261"/>
      <c r="F885" s="261"/>
      <c r="G885" s="261"/>
      <c r="H885" s="261"/>
      <c r="I885" s="261"/>
      <c r="J885" s="261"/>
      <c r="K885" s="261"/>
      <c r="L885" s="261"/>
      <c r="M885" s="261"/>
      <c r="N885" s="261"/>
      <c r="O885" s="261"/>
      <c r="P885" s="261"/>
      <c r="Q885" s="261"/>
      <c r="R885" s="261"/>
      <c r="S885" s="261"/>
      <c r="T885" s="261"/>
      <c r="U885" s="261"/>
      <c r="V885" s="261"/>
      <c r="W885" s="261"/>
      <c r="X885" s="261"/>
      <c r="Y885" s="261"/>
    </row>
    <row r="886" customFormat="false" ht="15.75" hidden="false" customHeight="true" outlineLevel="0" collapsed="false">
      <c r="A886" s="261"/>
      <c r="B886" s="261"/>
      <c r="C886" s="261"/>
      <c r="D886" s="261"/>
      <c r="E886" s="261"/>
      <c r="F886" s="261"/>
      <c r="G886" s="261"/>
      <c r="H886" s="261"/>
      <c r="I886" s="261"/>
      <c r="J886" s="261"/>
      <c r="K886" s="261"/>
      <c r="L886" s="261"/>
      <c r="M886" s="261"/>
      <c r="N886" s="261"/>
      <c r="O886" s="261"/>
      <c r="P886" s="261"/>
      <c r="Q886" s="261"/>
      <c r="R886" s="261"/>
      <c r="S886" s="261"/>
      <c r="T886" s="261"/>
      <c r="U886" s="261"/>
      <c r="V886" s="261"/>
      <c r="W886" s="261"/>
      <c r="X886" s="261"/>
      <c r="Y886" s="261"/>
    </row>
    <row r="887" customFormat="false" ht="15.75" hidden="false" customHeight="true" outlineLevel="0" collapsed="false">
      <c r="A887" s="261"/>
      <c r="B887" s="261"/>
      <c r="C887" s="261"/>
      <c r="D887" s="261"/>
      <c r="E887" s="261"/>
      <c r="F887" s="261"/>
      <c r="G887" s="261"/>
      <c r="H887" s="261"/>
      <c r="I887" s="261"/>
      <c r="J887" s="261"/>
      <c r="K887" s="261"/>
      <c r="L887" s="261"/>
      <c r="M887" s="261"/>
      <c r="N887" s="261"/>
      <c r="O887" s="261"/>
      <c r="P887" s="261"/>
      <c r="Q887" s="261"/>
      <c r="R887" s="261"/>
      <c r="S887" s="261"/>
      <c r="T887" s="261"/>
      <c r="U887" s="261"/>
      <c r="V887" s="261"/>
      <c r="W887" s="261"/>
      <c r="X887" s="261"/>
      <c r="Y887" s="261"/>
    </row>
    <row r="888" customFormat="false" ht="15.75" hidden="false" customHeight="true" outlineLevel="0" collapsed="false">
      <c r="A888" s="261"/>
      <c r="B888" s="261"/>
      <c r="C888" s="261"/>
      <c r="D888" s="261"/>
      <c r="E888" s="261"/>
      <c r="F888" s="261"/>
      <c r="G888" s="261"/>
      <c r="H888" s="261"/>
      <c r="I888" s="261"/>
      <c r="J888" s="261"/>
      <c r="K888" s="261"/>
      <c r="L888" s="261"/>
      <c r="M888" s="261"/>
      <c r="N888" s="261"/>
      <c r="O888" s="261"/>
      <c r="P888" s="261"/>
      <c r="Q888" s="261"/>
      <c r="R888" s="261"/>
      <c r="S888" s="261"/>
      <c r="T888" s="261"/>
      <c r="U888" s="261"/>
      <c r="V888" s="261"/>
      <c r="W888" s="261"/>
      <c r="X888" s="261"/>
      <c r="Y888" s="261"/>
    </row>
    <row r="889" customFormat="false" ht="15.75" hidden="false" customHeight="true" outlineLevel="0" collapsed="false">
      <c r="A889" s="261"/>
      <c r="B889" s="261"/>
      <c r="C889" s="261"/>
      <c r="D889" s="261"/>
      <c r="E889" s="261"/>
      <c r="F889" s="261"/>
      <c r="G889" s="261"/>
      <c r="H889" s="261"/>
      <c r="I889" s="261"/>
      <c r="J889" s="261"/>
      <c r="K889" s="261"/>
      <c r="L889" s="261"/>
      <c r="M889" s="261"/>
      <c r="N889" s="261"/>
      <c r="O889" s="261"/>
      <c r="P889" s="261"/>
      <c r="Q889" s="261"/>
      <c r="R889" s="261"/>
      <c r="S889" s="261"/>
      <c r="T889" s="261"/>
      <c r="U889" s="261"/>
      <c r="V889" s="261"/>
      <c r="W889" s="261"/>
      <c r="X889" s="261"/>
      <c r="Y889" s="261"/>
    </row>
    <row r="890" customFormat="false" ht="15.75" hidden="false" customHeight="true" outlineLevel="0" collapsed="false">
      <c r="A890" s="261"/>
      <c r="B890" s="261"/>
      <c r="C890" s="261"/>
      <c r="D890" s="261"/>
      <c r="E890" s="261"/>
      <c r="F890" s="261"/>
      <c r="G890" s="261"/>
      <c r="H890" s="261"/>
      <c r="I890" s="261"/>
      <c r="J890" s="261"/>
      <c r="K890" s="261"/>
      <c r="L890" s="261"/>
      <c r="M890" s="261"/>
      <c r="N890" s="261"/>
      <c r="O890" s="261"/>
      <c r="P890" s="261"/>
      <c r="Q890" s="261"/>
      <c r="R890" s="261"/>
      <c r="S890" s="261"/>
      <c r="T890" s="261"/>
      <c r="U890" s="261"/>
      <c r="V890" s="261"/>
      <c r="W890" s="261"/>
      <c r="X890" s="261"/>
      <c r="Y890" s="261"/>
    </row>
    <row r="891" customFormat="false" ht="15.75" hidden="false" customHeight="true" outlineLevel="0" collapsed="false">
      <c r="A891" s="261"/>
      <c r="B891" s="261"/>
      <c r="C891" s="261"/>
      <c r="D891" s="261"/>
      <c r="E891" s="261"/>
      <c r="F891" s="261"/>
      <c r="G891" s="261"/>
      <c r="H891" s="261"/>
      <c r="I891" s="261"/>
      <c r="J891" s="261"/>
      <c r="K891" s="261"/>
      <c r="L891" s="261"/>
      <c r="M891" s="261"/>
      <c r="N891" s="261"/>
      <c r="O891" s="261"/>
      <c r="P891" s="261"/>
      <c r="Q891" s="261"/>
      <c r="R891" s="261"/>
      <c r="S891" s="261"/>
      <c r="T891" s="261"/>
      <c r="U891" s="261"/>
      <c r="V891" s="261"/>
      <c r="W891" s="261"/>
      <c r="X891" s="261"/>
      <c r="Y891" s="261"/>
    </row>
    <row r="892" customFormat="false" ht="15.75" hidden="false" customHeight="true" outlineLevel="0" collapsed="false">
      <c r="A892" s="261"/>
      <c r="B892" s="261"/>
      <c r="C892" s="261"/>
      <c r="D892" s="261"/>
      <c r="E892" s="261"/>
      <c r="F892" s="261"/>
      <c r="G892" s="261"/>
      <c r="H892" s="261"/>
      <c r="I892" s="261"/>
      <c r="J892" s="261"/>
      <c r="K892" s="261"/>
      <c r="L892" s="261"/>
      <c r="M892" s="261"/>
      <c r="N892" s="261"/>
      <c r="O892" s="261"/>
      <c r="P892" s="261"/>
      <c r="Q892" s="261"/>
      <c r="R892" s="261"/>
      <c r="S892" s="261"/>
      <c r="T892" s="261"/>
      <c r="U892" s="261"/>
      <c r="V892" s="261"/>
      <c r="W892" s="261"/>
      <c r="X892" s="261"/>
      <c r="Y892" s="261"/>
    </row>
    <row r="893" customFormat="false" ht="15.75" hidden="false" customHeight="true" outlineLevel="0" collapsed="false">
      <c r="A893" s="261"/>
      <c r="B893" s="261"/>
      <c r="C893" s="261"/>
      <c r="D893" s="261"/>
      <c r="E893" s="261"/>
      <c r="F893" s="261"/>
      <c r="G893" s="261"/>
      <c r="H893" s="261"/>
      <c r="I893" s="261"/>
      <c r="J893" s="261"/>
      <c r="K893" s="261"/>
      <c r="L893" s="261"/>
      <c r="M893" s="261"/>
      <c r="N893" s="261"/>
      <c r="O893" s="261"/>
      <c r="P893" s="261"/>
      <c r="Q893" s="261"/>
      <c r="R893" s="261"/>
      <c r="S893" s="261"/>
      <c r="T893" s="261"/>
      <c r="U893" s="261"/>
      <c r="V893" s="261"/>
      <c r="W893" s="261"/>
      <c r="X893" s="261"/>
      <c r="Y893" s="261"/>
    </row>
    <row r="894" customFormat="false" ht="15.75" hidden="false" customHeight="true" outlineLevel="0" collapsed="false">
      <c r="A894" s="261"/>
      <c r="B894" s="261"/>
      <c r="C894" s="261"/>
      <c r="D894" s="261"/>
      <c r="E894" s="261"/>
      <c r="F894" s="261"/>
      <c r="G894" s="261"/>
      <c r="H894" s="261"/>
      <c r="I894" s="261"/>
      <c r="J894" s="261"/>
      <c r="K894" s="261"/>
      <c r="L894" s="261"/>
      <c r="M894" s="261"/>
      <c r="N894" s="261"/>
      <c r="O894" s="261"/>
      <c r="P894" s="261"/>
      <c r="Q894" s="261"/>
      <c r="R894" s="261"/>
      <c r="S894" s="261"/>
      <c r="T894" s="261"/>
      <c r="U894" s="261"/>
      <c r="V894" s="261"/>
      <c r="W894" s="261"/>
      <c r="X894" s="261"/>
      <c r="Y894" s="261"/>
    </row>
    <row r="895" customFormat="false" ht="15.75" hidden="false" customHeight="true" outlineLevel="0" collapsed="false">
      <c r="A895" s="261"/>
      <c r="B895" s="261"/>
      <c r="C895" s="261"/>
      <c r="D895" s="261"/>
      <c r="E895" s="261"/>
      <c r="F895" s="261"/>
      <c r="G895" s="261"/>
      <c r="H895" s="261"/>
      <c r="I895" s="261"/>
      <c r="J895" s="261"/>
      <c r="K895" s="261"/>
      <c r="L895" s="261"/>
      <c r="M895" s="261"/>
      <c r="N895" s="261"/>
      <c r="O895" s="261"/>
      <c r="P895" s="261"/>
      <c r="Q895" s="261"/>
      <c r="R895" s="261"/>
      <c r="S895" s="261"/>
      <c r="T895" s="261"/>
      <c r="U895" s="261"/>
      <c r="V895" s="261"/>
      <c r="W895" s="261"/>
      <c r="X895" s="261"/>
      <c r="Y895" s="261"/>
    </row>
    <row r="896" customFormat="false" ht="15.75" hidden="false" customHeight="true" outlineLevel="0" collapsed="false">
      <c r="A896" s="261"/>
      <c r="B896" s="261"/>
      <c r="C896" s="261"/>
      <c r="D896" s="261"/>
      <c r="E896" s="261"/>
      <c r="F896" s="261"/>
      <c r="G896" s="261"/>
      <c r="H896" s="261"/>
      <c r="I896" s="261"/>
      <c r="J896" s="261"/>
      <c r="K896" s="261"/>
      <c r="L896" s="261"/>
      <c r="M896" s="261"/>
      <c r="N896" s="261"/>
      <c r="O896" s="261"/>
      <c r="P896" s="261"/>
      <c r="Q896" s="261"/>
      <c r="R896" s="261"/>
      <c r="S896" s="261"/>
      <c r="T896" s="261"/>
      <c r="U896" s="261"/>
      <c r="V896" s="261"/>
      <c r="W896" s="261"/>
      <c r="X896" s="261"/>
      <c r="Y896" s="261"/>
    </row>
    <row r="897" customFormat="false" ht="15.75" hidden="false" customHeight="true" outlineLevel="0" collapsed="false">
      <c r="A897" s="261"/>
      <c r="B897" s="261"/>
      <c r="C897" s="261"/>
      <c r="D897" s="261"/>
      <c r="E897" s="261"/>
      <c r="F897" s="261"/>
      <c r="G897" s="261"/>
      <c r="H897" s="261"/>
      <c r="I897" s="261"/>
      <c r="J897" s="261"/>
      <c r="K897" s="261"/>
      <c r="L897" s="261"/>
      <c r="M897" s="261"/>
      <c r="N897" s="261"/>
      <c r="O897" s="261"/>
      <c r="P897" s="261"/>
      <c r="Q897" s="261"/>
      <c r="R897" s="261"/>
      <c r="S897" s="261"/>
      <c r="T897" s="261"/>
      <c r="U897" s="261"/>
      <c r="V897" s="261"/>
      <c r="W897" s="261"/>
      <c r="X897" s="261"/>
      <c r="Y897" s="261"/>
    </row>
    <row r="898" customFormat="false" ht="15.75" hidden="false" customHeight="true" outlineLevel="0" collapsed="false">
      <c r="A898" s="261"/>
      <c r="B898" s="261"/>
      <c r="C898" s="261"/>
      <c r="D898" s="261"/>
      <c r="E898" s="261"/>
      <c r="F898" s="261"/>
      <c r="G898" s="261"/>
      <c r="H898" s="261"/>
      <c r="I898" s="261"/>
      <c r="J898" s="261"/>
      <c r="K898" s="261"/>
      <c r="L898" s="261"/>
      <c r="M898" s="261"/>
      <c r="N898" s="261"/>
      <c r="O898" s="261"/>
      <c r="P898" s="261"/>
      <c r="Q898" s="261"/>
      <c r="R898" s="261"/>
      <c r="S898" s="261"/>
      <c r="T898" s="261"/>
      <c r="U898" s="261"/>
      <c r="V898" s="261"/>
      <c r="W898" s="261"/>
      <c r="X898" s="261"/>
      <c r="Y898" s="261"/>
    </row>
    <row r="899" customFormat="false" ht="15.75" hidden="false" customHeight="true" outlineLevel="0" collapsed="false">
      <c r="A899" s="261"/>
      <c r="B899" s="261"/>
      <c r="C899" s="261"/>
      <c r="D899" s="261"/>
      <c r="E899" s="261"/>
      <c r="F899" s="261"/>
      <c r="G899" s="261"/>
      <c r="H899" s="261"/>
      <c r="I899" s="261"/>
      <c r="J899" s="261"/>
      <c r="K899" s="261"/>
      <c r="L899" s="261"/>
      <c r="M899" s="261"/>
      <c r="N899" s="261"/>
      <c r="O899" s="261"/>
      <c r="P899" s="261"/>
      <c r="Q899" s="261"/>
      <c r="R899" s="261"/>
      <c r="S899" s="261"/>
      <c r="T899" s="261"/>
      <c r="U899" s="261"/>
      <c r="V899" s="261"/>
      <c r="W899" s="261"/>
      <c r="X899" s="261"/>
      <c r="Y899" s="261"/>
    </row>
    <row r="900" customFormat="false" ht="15.75" hidden="false" customHeight="true" outlineLevel="0" collapsed="false">
      <c r="A900" s="261"/>
      <c r="B900" s="261"/>
      <c r="C900" s="261"/>
      <c r="D900" s="261"/>
      <c r="E900" s="261"/>
      <c r="F900" s="261"/>
      <c r="G900" s="261"/>
      <c r="H900" s="261"/>
      <c r="I900" s="261"/>
      <c r="J900" s="261"/>
      <c r="K900" s="261"/>
      <c r="L900" s="261"/>
      <c r="M900" s="261"/>
      <c r="N900" s="261"/>
      <c r="O900" s="261"/>
      <c r="P900" s="261"/>
      <c r="Q900" s="261"/>
      <c r="R900" s="261"/>
      <c r="S900" s="261"/>
      <c r="T900" s="261"/>
      <c r="U900" s="261"/>
      <c r="V900" s="261"/>
      <c r="W900" s="261"/>
      <c r="X900" s="261"/>
      <c r="Y900" s="261"/>
    </row>
    <row r="901" customFormat="false" ht="15.75" hidden="false" customHeight="true" outlineLevel="0" collapsed="false">
      <c r="A901" s="261"/>
      <c r="B901" s="261"/>
      <c r="C901" s="261"/>
      <c r="D901" s="261"/>
      <c r="E901" s="261"/>
      <c r="F901" s="261"/>
      <c r="G901" s="261"/>
      <c r="H901" s="261"/>
      <c r="I901" s="261"/>
      <c r="J901" s="261"/>
      <c r="K901" s="261"/>
      <c r="L901" s="261"/>
      <c r="M901" s="261"/>
      <c r="N901" s="261"/>
      <c r="O901" s="261"/>
      <c r="P901" s="261"/>
      <c r="Q901" s="261"/>
      <c r="R901" s="261"/>
      <c r="S901" s="261"/>
      <c r="T901" s="261"/>
      <c r="U901" s="261"/>
      <c r="V901" s="261"/>
      <c r="W901" s="261"/>
      <c r="X901" s="261"/>
      <c r="Y901" s="261"/>
    </row>
    <row r="902" customFormat="false" ht="15.75" hidden="false" customHeight="true" outlineLevel="0" collapsed="false">
      <c r="A902" s="261"/>
      <c r="B902" s="261"/>
      <c r="C902" s="261"/>
      <c r="D902" s="261"/>
      <c r="E902" s="261"/>
      <c r="F902" s="261"/>
      <c r="G902" s="261"/>
      <c r="H902" s="261"/>
      <c r="I902" s="261"/>
      <c r="J902" s="261"/>
      <c r="K902" s="261"/>
      <c r="L902" s="261"/>
      <c r="M902" s="261"/>
      <c r="N902" s="261"/>
      <c r="O902" s="261"/>
      <c r="P902" s="261"/>
      <c r="Q902" s="261"/>
      <c r="R902" s="261"/>
      <c r="S902" s="261"/>
      <c r="T902" s="261"/>
      <c r="U902" s="261"/>
      <c r="V902" s="261"/>
      <c r="W902" s="261"/>
      <c r="X902" s="261"/>
      <c r="Y902" s="261"/>
    </row>
    <row r="903" customFormat="false" ht="15.75" hidden="false" customHeight="true" outlineLevel="0" collapsed="false">
      <c r="A903" s="261"/>
      <c r="B903" s="261"/>
      <c r="C903" s="261"/>
      <c r="D903" s="261"/>
      <c r="E903" s="261"/>
      <c r="F903" s="261"/>
      <c r="G903" s="261"/>
      <c r="H903" s="261"/>
      <c r="I903" s="261"/>
      <c r="J903" s="261"/>
      <c r="K903" s="261"/>
      <c r="L903" s="261"/>
      <c r="M903" s="261"/>
      <c r="N903" s="261"/>
      <c r="O903" s="261"/>
      <c r="P903" s="261"/>
      <c r="Q903" s="261"/>
      <c r="R903" s="261"/>
      <c r="S903" s="261"/>
      <c r="T903" s="261"/>
      <c r="U903" s="261"/>
      <c r="V903" s="261"/>
      <c r="W903" s="261"/>
      <c r="X903" s="261"/>
      <c r="Y903" s="261"/>
    </row>
    <row r="904" customFormat="false" ht="15.75" hidden="false" customHeight="true" outlineLevel="0" collapsed="false">
      <c r="A904" s="261"/>
      <c r="B904" s="261"/>
      <c r="C904" s="261"/>
      <c r="D904" s="261"/>
      <c r="E904" s="261"/>
      <c r="F904" s="261"/>
      <c r="G904" s="261"/>
      <c r="H904" s="261"/>
      <c r="I904" s="261"/>
      <c r="J904" s="261"/>
      <c r="K904" s="261"/>
      <c r="L904" s="261"/>
      <c r="M904" s="261"/>
      <c r="N904" s="261"/>
      <c r="O904" s="261"/>
      <c r="P904" s="261"/>
      <c r="Q904" s="261"/>
      <c r="R904" s="261"/>
      <c r="S904" s="261"/>
      <c r="T904" s="261"/>
      <c r="U904" s="261"/>
      <c r="V904" s="261"/>
      <c r="W904" s="261"/>
      <c r="X904" s="261"/>
      <c r="Y904" s="261"/>
    </row>
    <row r="905" customFormat="false" ht="15.75" hidden="false" customHeight="true" outlineLevel="0" collapsed="false">
      <c r="A905" s="261"/>
      <c r="B905" s="261"/>
      <c r="C905" s="261"/>
      <c r="D905" s="261"/>
      <c r="E905" s="261"/>
      <c r="F905" s="261"/>
      <c r="G905" s="261"/>
      <c r="H905" s="261"/>
      <c r="I905" s="261"/>
      <c r="J905" s="261"/>
      <c r="K905" s="261"/>
      <c r="L905" s="261"/>
      <c r="M905" s="261"/>
      <c r="N905" s="261"/>
      <c r="O905" s="261"/>
      <c r="P905" s="261"/>
      <c r="Q905" s="261"/>
      <c r="R905" s="261"/>
      <c r="S905" s="261"/>
      <c r="T905" s="261"/>
      <c r="U905" s="261"/>
      <c r="V905" s="261"/>
      <c r="W905" s="261"/>
      <c r="X905" s="261"/>
      <c r="Y905" s="261"/>
    </row>
    <row r="906" customFormat="false" ht="15.75" hidden="false" customHeight="true" outlineLevel="0" collapsed="false">
      <c r="A906" s="261"/>
      <c r="B906" s="261"/>
      <c r="C906" s="261"/>
      <c r="D906" s="261"/>
      <c r="E906" s="261"/>
      <c r="F906" s="261"/>
      <c r="G906" s="261"/>
      <c r="H906" s="261"/>
      <c r="I906" s="261"/>
      <c r="J906" s="261"/>
      <c r="K906" s="261"/>
      <c r="L906" s="261"/>
      <c r="M906" s="261"/>
      <c r="N906" s="261"/>
      <c r="O906" s="261"/>
      <c r="P906" s="261"/>
      <c r="Q906" s="261"/>
      <c r="R906" s="261"/>
      <c r="S906" s="261"/>
      <c r="T906" s="261"/>
      <c r="U906" s="261"/>
      <c r="V906" s="261"/>
      <c r="W906" s="261"/>
      <c r="X906" s="261"/>
      <c r="Y906" s="261"/>
    </row>
    <row r="907" customFormat="false" ht="15.75" hidden="false" customHeight="true" outlineLevel="0" collapsed="false">
      <c r="A907" s="261"/>
      <c r="B907" s="261"/>
      <c r="C907" s="261"/>
      <c r="D907" s="261"/>
      <c r="E907" s="261"/>
      <c r="F907" s="261"/>
      <c r="G907" s="261"/>
      <c r="H907" s="261"/>
      <c r="I907" s="261"/>
      <c r="J907" s="261"/>
      <c r="K907" s="261"/>
      <c r="L907" s="261"/>
      <c r="M907" s="261"/>
      <c r="N907" s="261"/>
      <c r="O907" s="261"/>
      <c r="P907" s="261"/>
      <c r="Q907" s="261"/>
      <c r="R907" s="261"/>
      <c r="S907" s="261"/>
      <c r="T907" s="261"/>
      <c r="U907" s="261"/>
      <c r="V907" s="261"/>
      <c r="W907" s="261"/>
      <c r="X907" s="261"/>
      <c r="Y907" s="261"/>
    </row>
    <row r="908" customFormat="false" ht="15.75" hidden="false" customHeight="true" outlineLevel="0" collapsed="false">
      <c r="A908" s="261"/>
      <c r="B908" s="261"/>
      <c r="C908" s="261"/>
      <c r="D908" s="261"/>
      <c r="E908" s="261"/>
      <c r="F908" s="261"/>
      <c r="G908" s="261"/>
      <c r="H908" s="261"/>
      <c r="I908" s="261"/>
      <c r="J908" s="261"/>
      <c r="K908" s="261"/>
      <c r="L908" s="261"/>
      <c r="M908" s="261"/>
      <c r="N908" s="261"/>
      <c r="O908" s="261"/>
      <c r="P908" s="261"/>
      <c r="Q908" s="261"/>
      <c r="R908" s="261"/>
      <c r="S908" s="261"/>
      <c r="T908" s="261"/>
      <c r="U908" s="261"/>
      <c r="V908" s="261"/>
      <c r="W908" s="261"/>
      <c r="X908" s="261"/>
      <c r="Y908" s="261"/>
    </row>
    <row r="909" customFormat="false" ht="15.75" hidden="false" customHeight="true" outlineLevel="0" collapsed="false">
      <c r="A909" s="261"/>
      <c r="B909" s="261"/>
      <c r="C909" s="261"/>
      <c r="D909" s="261"/>
      <c r="E909" s="261"/>
      <c r="F909" s="261"/>
      <c r="G909" s="261"/>
      <c r="H909" s="261"/>
      <c r="I909" s="261"/>
      <c r="J909" s="261"/>
      <c r="K909" s="261"/>
      <c r="L909" s="261"/>
      <c r="M909" s="261"/>
      <c r="N909" s="261"/>
      <c r="O909" s="261"/>
      <c r="P909" s="261"/>
      <c r="Q909" s="261"/>
      <c r="R909" s="261"/>
      <c r="S909" s="261"/>
      <c r="T909" s="261"/>
      <c r="U909" s="261"/>
      <c r="V909" s="261"/>
      <c r="W909" s="261"/>
      <c r="X909" s="261"/>
      <c r="Y909" s="261"/>
    </row>
    <row r="910" customFormat="false" ht="15.75" hidden="false" customHeight="true" outlineLevel="0" collapsed="false">
      <c r="A910" s="261"/>
      <c r="B910" s="261"/>
      <c r="C910" s="261"/>
      <c r="D910" s="261"/>
      <c r="E910" s="261"/>
      <c r="F910" s="261"/>
      <c r="G910" s="261"/>
      <c r="H910" s="261"/>
      <c r="I910" s="261"/>
      <c r="J910" s="261"/>
      <c r="K910" s="261"/>
      <c r="L910" s="261"/>
      <c r="M910" s="261"/>
      <c r="N910" s="261"/>
      <c r="O910" s="261"/>
      <c r="P910" s="261"/>
      <c r="Q910" s="261"/>
      <c r="R910" s="261"/>
      <c r="S910" s="261"/>
      <c r="T910" s="261"/>
      <c r="U910" s="261"/>
      <c r="V910" s="261"/>
      <c r="W910" s="261"/>
      <c r="X910" s="261"/>
      <c r="Y910" s="261"/>
    </row>
    <row r="911" customFormat="false" ht="15.75" hidden="false" customHeight="true" outlineLevel="0" collapsed="false">
      <c r="A911" s="261"/>
      <c r="B911" s="261"/>
      <c r="C911" s="261"/>
      <c r="D911" s="261"/>
      <c r="E911" s="261"/>
      <c r="F911" s="261"/>
      <c r="G911" s="261"/>
      <c r="H911" s="261"/>
      <c r="I911" s="261"/>
      <c r="J911" s="261"/>
      <c r="K911" s="261"/>
      <c r="L911" s="261"/>
      <c r="M911" s="261"/>
      <c r="N911" s="261"/>
      <c r="O911" s="261"/>
      <c r="P911" s="261"/>
      <c r="Q911" s="261"/>
      <c r="R911" s="261"/>
      <c r="S911" s="261"/>
      <c r="T911" s="261"/>
      <c r="U911" s="261"/>
      <c r="V911" s="261"/>
      <c r="W911" s="261"/>
      <c r="X911" s="261"/>
      <c r="Y911" s="261"/>
    </row>
    <row r="912" customFormat="false" ht="15.75" hidden="false" customHeight="true" outlineLevel="0" collapsed="false">
      <c r="A912" s="261"/>
      <c r="B912" s="261"/>
      <c r="C912" s="261"/>
      <c r="D912" s="261"/>
      <c r="E912" s="261"/>
      <c r="F912" s="261"/>
      <c r="G912" s="261"/>
      <c r="H912" s="261"/>
      <c r="I912" s="261"/>
      <c r="J912" s="261"/>
      <c r="K912" s="261"/>
      <c r="L912" s="261"/>
      <c r="M912" s="261"/>
      <c r="N912" s="261"/>
      <c r="O912" s="261"/>
      <c r="P912" s="261"/>
      <c r="Q912" s="261"/>
      <c r="R912" s="261"/>
      <c r="S912" s="261"/>
      <c r="T912" s="261"/>
      <c r="U912" s="261"/>
      <c r="V912" s="261"/>
      <c r="W912" s="261"/>
      <c r="X912" s="261"/>
      <c r="Y912" s="261"/>
    </row>
    <row r="913" customFormat="false" ht="15.75" hidden="false" customHeight="true" outlineLevel="0" collapsed="false">
      <c r="A913" s="261"/>
      <c r="B913" s="261"/>
      <c r="C913" s="261"/>
      <c r="D913" s="261"/>
      <c r="E913" s="261"/>
      <c r="F913" s="261"/>
      <c r="G913" s="261"/>
      <c r="H913" s="261"/>
      <c r="I913" s="261"/>
      <c r="J913" s="261"/>
      <c r="K913" s="261"/>
      <c r="L913" s="261"/>
      <c r="M913" s="261"/>
      <c r="N913" s="261"/>
      <c r="O913" s="261"/>
      <c r="P913" s="261"/>
      <c r="Q913" s="261"/>
      <c r="R913" s="261"/>
      <c r="S913" s="261"/>
      <c r="T913" s="261"/>
      <c r="U913" s="261"/>
      <c r="V913" s="261"/>
      <c r="W913" s="261"/>
      <c r="X913" s="261"/>
      <c r="Y913" s="261"/>
    </row>
    <row r="914" customFormat="false" ht="15.75" hidden="false" customHeight="true" outlineLevel="0" collapsed="false">
      <c r="A914" s="261"/>
      <c r="B914" s="261"/>
      <c r="C914" s="261"/>
      <c r="D914" s="261"/>
      <c r="E914" s="261"/>
      <c r="F914" s="261"/>
      <c r="G914" s="261"/>
      <c r="H914" s="261"/>
      <c r="I914" s="261"/>
      <c r="J914" s="261"/>
      <c r="K914" s="261"/>
      <c r="L914" s="261"/>
      <c r="M914" s="261"/>
      <c r="N914" s="261"/>
      <c r="O914" s="261"/>
      <c r="P914" s="261"/>
      <c r="Q914" s="261"/>
      <c r="R914" s="261"/>
      <c r="S914" s="261"/>
      <c r="T914" s="261"/>
      <c r="U914" s="261"/>
      <c r="V914" s="261"/>
      <c r="W914" s="261"/>
      <c r="X914" s="261"/>
      <c r="Y914" s="261"/>
    </row>
    <row r="915" customFormat="false" ht="15.75" hidden="false" customHeight="true" outlineLevel="0" collapsed="false">
      <c r="A915" s="261"/>
      <c r="B915" s="261"/>
      <c r="C915" s="261"/>
      <c r="D915" s="261"/>
      <c r="E915" s="261"/>
      <c r="F915" s="261"/>
      <c r="G915" s="261"/>
      <c r="H915" s="261"/>
      <c r="I915" s="261"/>
      <c r="J915" s="261"/>
      <c r="K915" s="261"/>
      <c r="L915" s="261"/>
      <c r="M915" s="261"/>
      <c r="N915" s="261"/>
      <c r="O915" s="261"/>
      <c r="P915" s="261"/>
      <c r="Q915" s="261"/>
      <c r="R915" s="261"/>
      <c r="S915" s="261"/>
      <c r="T915" s="261"/>
      <c r="U915" s="261"/>
      <c r="V915" s="261"/>
      <c r="W915" s="261"/>
      <c r="X915" s="261"/>
      <c r="Y915" s="261"/>
    </row>
    <row r="916" customFormat="false" ht="15.75" hidden="false" customHeight="true" outlineLevel="0" collapsed="false">
      <c r="A916" s="261"/>
      <c r="B916" s="261"/>
      <c r="C916" s="261"/>
      <c r="D916" s="261"/>
      <c r="E916" s="261"/>
      <c r="F916" s="261"/>
      <c r="G916" s="261"/>
      <c r="H916" s="261"/>
      <c r="I916" s="261"/>
      <c r="J916" s="261"/>
      <c r="K916" s="261"/>
      <c r="L916" s="261"/>
      <c r="M916" s="261"/>
      <c r="N916" s="261"/>
      <c r="O916" s="261"/>
      <c r="P916" s="261"/>
      <c r="Q916" s="261"/>
      <c r="R916" s="261"/>
      <c r="S916" s="261"/>
      <c r="T916" s="261"/>
      <c r="U916" s="261"/>
      <c r="V916" s="261"/>
      <c r="W916" s="261"/>
      <c r="X916" s="261"/>
      <c r="Y916" s="261"/>
    </row>
    <row r="917" customFormat="false" ht="15.75" hidden="false" customHeight="true" outlineLevel="0" collapsed="false">
      <c r="A917" s="261"/>
      <c r="B917" s="261"/>
      <c r="C917" s="261"/>
      <c r="D917" s="261"/>
      <c r="E917" s="261"/>
      <c r="F917" s="261"/>
      <c r="G917" s="261"/>
      <c r="H917" s="261"/>
      <c r="I917" s="261"/>
      <c r="J917" s="261"/>
      <c r="K917" s="261"/>
      <c r="L917" s="261"/>
      <c r="M917" s="261"/>
      <c r="N917" s="261"/>
      <c r="O917" s="261"/>
      <c r="P917" s="261"/>
      <c r="Q917" s="261"/>
      <c r="R917" s="261"/>
      <c r="S917" s="261"/>
      <c r="T917" s="261"/>
      <c r="U917" s="261"/>
      <c r="V917" s="261"/>
      <c r="W917" s="261"/>
      <c r="X917" s="261"/>
      <c r="Y917" s="261"/>
    </row>
    <row r="918" customFormat="false" ht="15.75" hidden="false" customHeight="true" outlineLevel="0" collapsed="false">
      <c r="A918" s="261"/>
      <c r="B918" s="261"/>
      <c r="C918" s="261"/>
      <c r="D918" s="261"/>
      <c r="E918" s="261"/>
      <c r="F918" s="261"/>
      <c r="G918" s="261"/>
      <c r="H918" s="261"/>
      <c r="I918" s="261"/>
      <c r="J918" s="261"/>
      <c r="K918" s="261"/>
      <c r="L918" s="261"/>
      <c r="M918" s="261"/>
      <c r="N918" s="261"/>
      <c r="O918" s="261"/>
      <c r="P918" s="261"/>
      <c r="Q918" s="261"/>
      <c r="R918" s="261"/>
      <c r="S918" s="261"/>
      <c r="T918" s="261"/>
      <c r="U918" s="261"/>
      <c r="V918" s="261"/>
      <c r="W918" s="261"/>
      <c r="X918" s="261"/>
      <c r="Y918" s="261"/>
    </row>
    <row r="919" customFormat="false" ht="15.75" hidden="false" customHeight="true" outlineLevel="0" collapsed="false">
      <c r="A919" s="261"/>
      <c r="B919" s="261"/>
      <c r="C919" s="261"/>
      <c r="D919" s="261"/>
      <c r="E919" s="261"/>
      <c r="F919" s="261"/>
      <c r="G919" s="261"/>
      <c r="H919" s="261"/>
      <c r="I919" s="261"/>
      <c r="J919" s="261"/>
      <c r="K919" s="261"/>
      <c r="L919" s="261"/>
      <c r="M919" s="261"/>
      <c r="N919" s="261"/>
      <c r="O919" s="261"/>
      <c r="P919" s="261"/>
      <c r="Q919" s="261"/>
      <c r="R919" s="261"/>
      <c r="S919" s="261"/>
      <c r="T919" s="261"/>
      <c r="U919" s="261"/>
      <c r="V919" s="261"/>
      <c r="W919" s="261"/>
      <c r="X919" s="261"/>
      <c r="Y919" s="261"/>
    </row>
    <row r="920" customFormat="false" ht="15.75" hidden="false" customHeight="true" outlineLevel="0" collapsed="false">
      <c r="A920" s="261"/>
      <c r="B920" s="261"/>
      <c r="C920" s="261"/>
      <c r="D920" s="261"/>
      <c r="E920" s="261"/>
      <c r="F920" s="261"/>
      <c r="G920" s="261"/>
      <c r="H920" s="261"/>
      <c r="I920" s="261"/>
      <c r="J920" s="261"/>
      <c r="K920" s="261"/>
      <c r="L920" s="261"/>
      <c r="M920" s="261"/>
      <c r="N920" s="261"/>
      <c r="O920" s="261"/>
      <c r="P920" s="261"/>
      <c r="Q920" s="261"/>
      <c r="R920" s="261"/>
      <c r="S920" s="261"/>
      <c r="T920" s="261"/>
      <c r="U920" s="261"/>
      <c r="V920" s="261"/>
      <c r="W920" s="261"/>
      <c r="X920" s="261"/>
      <c r="Y920" s="261"/>
    </row>
    <row r="921" customFormat="false" ht="15.75" hidden="false" customHeight="true" outlineLevel="0" collapsed="false">
      <c r="A921" s="261"/>
      <c r="B921" s="261"/>
      <c r="C921" s="261"/>
      <c r="D921" s="261"/>
      <c r="E921" s="261"/>
      <c r="F921" s="261"/>
      <c r="G921" s="261"/>
      <c r="H921" s="261"/>
      <c r="I921" s="261"/>
      <c r="J921" s="261"/>
      <c r="K921" s="261"/>
      <c r="L921" s="261"/>
      <c r="M921" s="261"/>
      <c r="N921" s="261"/>
      <c r="O921" s="261"/>
      <c r="P921" s="261"/>
      <c r="Q921" s="261"/>
      <c r="R921" s="261"/>
      <c r="S921" s="261"/>
      <c r="T921" s="261"/>
      <c r="U921" s="261"/>
      <c r="V921" s="261"/>
      <c r="W921" s="261"/>
      <c r="X921" s="261"/>
      <c r="Y921" s="261"/>
    </row>
    <row r="922" customFormat="false" ht="15.75" hidden="false" customHeight="true" outlineLevel="0" collapsed="false">
      <c r="A922" s="261"/>
      <c r="B922" s="261"/>
      <c r="C922" s="261"/>
      <c r="D922" s="261"/>
      <c r="E922" s="261"/>
      <c r="F922" s="261"/>
      <c r="G922" s="261"/>
      <c r="H922" s="261"/>
      <c r="I922" s="261"/>
      <c r="J922" s="261"/>
      <c r="K922" s="261"/>
      <c r="L922" s="261"/>
      <c r="M922" s="261"/>
      <c r="N922" s="261"/>
      <c r="O922" s="261"/>
      <c r="P922" s="261"/>
      <c r="Q922" s="261"/>
      <c r="R922" s="261"/>
      <c r="S922" s="261"/>
      <c r="T922" s="261"/>
      <c r="U922" s="261"/>
      <c r="V922" s="261"/>
      <c r="W922" s="261"/>
      <c r="X922" s="261"/>
      <c r="Y922" s="261"/>
    </row>
    <row r="923" customFormat="false" ht="15.75" hidden="false" customHeight="true" outlineLevel="0" collapsed="false">
      <c r="A923" s="261"/>
      <c r="B923" s="261"/>
      <c r="C923" s="261"/>
      <c r="D923" s="261"/>
      <c r="E923" s="261"/>
      <c r="F923" s="261"/>
      <c r="G923" s="261"/>
      <c r="H923" s="261"/>
      <c r="I923" s="261"/>
      <c r="J923" s="261"/>
      <c r="K923" s="261"/>
      <c r="L923" s="261"/>
      <c r="M923" s="261"/>
      <c r="N923" s="261"/>
      <c r="O923" s="261"/>
      <c r="P923" s="261"/>
      <c r="Q923" s="261"/>
      <c r="R923" s="261"/>
      <c r="S923" s="261"/>
      <c r="T923" s="261"/>
      <c r="U923" s="261"/>
      <c r="V923" s="261"/>
      <c r="W923" s="261"/>
      <c r="X923" s="261"/>
      <c r="Y923" s="261"/>
    </row>
    <row r="924" customFormat="false" ht="15.75" hidden="false" customHeight="true" outlineLevel="0" collapsed="false">
      <c r="A924" s="261"/>
      <c r="B924" s="261"/>
      <c r="C924" s="261"/>
      <c r="D924" s="261"/>
      <c r="E924" s="261"/>
      <c r="F924" s="261"/>
      <c r="G924" s="261"/>
      <c r="H924" s="261"/>
      <c r="I924" s="261"/>
      <c r="J924" s="261"/>
      <c r="K924" s="261"/>
      <c r="L924" s="261"/>
      <c r="M924" s="261"/>
      <c r="N924" s="261"/>
      <c r="O924" s="261"/>
      <c r="P924" s="261"/>
      <c r="Q924" s="261"/>
      <c r="R924" s="261"/>
      <c r="S924" s="261"/>
      <c r="T924" s="261"/>
      <c r="U924" s="261"/>
      <c r="V924" s="261"/>
      <c r="W924" s="261"/>
      <c r="X924" s="261"/>
      <c r="Y924" s="261"/>
    </row>
    <row r="925" customFormat="false" ht="15.75" hidden="false" customHeight="true" outlineLevel="0" collapsed="false">
      <c r="A925" s="261"/>
      <c r="B925" s="261"/>
      <c r="C925" s="261"/>
      <c r="D925" s="261"/>
      <c r="E925" s="261"/>
      <c r="F925" s="261"/>
      <c r="G925" s="261"/>
      <c r="H925" s="261"/>
      <c r="I925" s="261"/>
      <c r="J925" s="261"/>
      <c r="K925" s="261"/>
      <c r="L925" s="261"/>
      <c r="M925" s="261"/>
      <c r="N925" s="261"/>
      <c r="O925" s="261"/>
      <c r="P925" s="261"/>
      <c r="Q925" s="261"/>
      <c r="R925" s="261"/>
      <c r="S925" s="261"/>
      <c r="T925" s="261"/>
      <c r="U925" s="261"/>
      <c r="V925" s="261"/>
      <c r="W925" s="261"/>
      <c r="X925" s="261"/>
      <c r="Y925" s="261"/>
    </row>
    <row r="926" customFormat="false" ht="15.75" hidden="false" customHeight="true" outlineLevel="0" collapsed="false">
      <c r="A926" s="261"/>
      <c r="B926" s="261"/>
      <c r="C926" s="261"/>
      <c r="D926" s="261"/>
      <c r="E926" s="261"/>
      <c r="F926" s="261"/>
      <c r="G926" s="261"/>
      <c r="H926" s="261"/>
      <c r="I926" s="261"/>
      <c r="J926" s="261"/>
      <c r="K926" s="261"/>
      <c r="L926" s="261"/>
      <c r="M926" s="261"/>
      <c r="N926" s="261"/>
      <c r="O926" s="261"/>
      <c r="P926" s="261"/>
      <c r="Q926" s="261"/>
      <c r="R926" s="261"/>
      <c r="S926" s="261"/>
      <c r="T926" s="261"/>
      <c r="U926" s="261"/>
      <c r="V926" s="261"/>
      <c r="W926" s="261"/>
      <c r="X926" s="261"/>
      <c r="Y926" s="261"/>
    </row>
    <row r="927" customFormat="false" ht="15.75" hidden="false" customHeight="true" outlineLevel="0" collapsed="false">
      <c r="A927" s="261"/>
      <c r="B927" s="261"/>
      <c r="C927" s="261"/>
      <c r="D927" s="261"/>
      <c r="E927" s="261"/>
      <c r="F927" s="261"/>
      <c r="G927" s="261"/>
      <c r="H927" s="261"/>
      <c r="I927" s="261"/>
      <c r="J927" s="261"/>
      <c r="K927" s="261"/>
      <c r="L927" s="261"/>
      <c r="M927" s="261"/>
      <c r="N927" s="261"/>
      <c r="O927" s="261"/>
      <c r="P927" s="261"/>
      <c r="Q927" s="261"/>
      <c r="R927" s="261"/>
      <c r="S927" s="261"/>
      <c r="T927" s="261"/>
      <c r="U927" s="261"/>
      <c r="V927" s="261"/>
      <c r="W927" s="261"/>
      <c r="X927" s="261"/>
      <c r="Y927" s="261"/>
    </row>
    <row r="928" customFormat="false" ht="15.75" hidden="false" customHeight="true" outlineLevel="0" collapsed="false">
      <c r="A928" s="261"/>
      <c r="B928" s="261"/>
      <c r="C928" s="261"/>
      <c r="D928" s="261"/>
      <c r="E928" s="261"/>
      <c r="F928" s="261"/>
      <c r="G928" s="261"/>
      <c r="H928" s="261"/>
      <c r="I928" s="261"/>
      <c r="J928" s="261"/>
      <c r="K928" s="261"/>
      <c r="L928" s="261"/>
      <c r="M928" s="261"/>
      <c r="N928" s="261"/>
      <c r="O928" s="261"/>
      <c r="P928" s="261"/>
      <c r="Q928" s="261"/>
      <c r="R928" s="261"/>
      <c r="S928" s="261"/>
      <c r="T928" s="261"/>
      <c r="U928" s="261"/>
      <c r="V928" s="261"/>
      <c r="W928" s="261"/>
      <c r="X928" s="261"/>
      <c r="Y928" s="261"/>
    </row>
    <row r="929" customFormat="false" ht="15.75" hidden="false" customHeight="true" outlineLevel="0" collapsed="false">
      <c r="A929" s="261"/>
      <c r="B929" s="261"/>
      <c r="C929" s="261"/>
      <c r="D929" s="261"/>
      <c r="E929" s="261"/>
      <c r="F929" s="261"/>
      <c r="G929" s="261"/>
      <c r="H929" s="261"/>
      <c r="I929" s="261"/>
      <c r="J929" s="261"/>
      <c r="K929" s="261"/>
      <c r="L929" s="261"/>
      <c r="M929" s="261"/>
      <c r="N929" s="261"/>
      <c r="O929" s="261"/>
      <c r="P929" s="261"/>
      <c r="Q929" s="261"/>
      <c r="R929" s="261"/>
      <c r="S929" s="261"/>
      <c r="T929" s="261"/>
      <c r="U929" s="261"/>
      <c r="V929" s="261"/>
      <c r="W929" s="261"/>
      <c r="X929" s="261"/>
      <c r="Y929" s="261"/>
    </row>
    <row r="930" customFormat="false" ht="15.75" hidden="false" customHeight="true" outlineLevel="0" collapsed="false">
      <c r="A930" s="261"/>
      <c r="B930" s="261"/>
      <c r="C930" s="261"/>
      <c r="D930" s="261"/>
      <c r="E930" s="261"/>
      <c r="F930" s="261"/>
      <c r="G930" s="261"/>
      <c r="H930" s="261"/>
      <c r="I930" s="261"/>
      <c r="J930" s="261"/>
      <c r="K930" s="261"/>
      <c r="L930" s="261"/>
      <c r="M930" s="261"/>
      <c r="N930" s="261"/>
      <c r="O930" s="261"/>
      <c r="P930" s="261"/>
      <c r="Q930" s="261"/>
      <c r="R930" s="261"/>
      <c r="S930" s="261"/>
      <c r="T930" s="261"/>
      <c r="U930" s="261"/>
      <c r="V930" s="261"/>
      <c r="W930" s="261"/>
      <c r="X930" s="261"/>
      <c r="Y930" s="261"/>
    </row>
    <row r="931" customFormat="false" ht="15.75" hidden="false" customHeight="true" outlineLevel="0" collapsed="false">
      <c r="A931" s="261"/>
      <c r="B931" s="261"/>
      <c r="C931" s="261"/>
      <c r="D931" s="261"/>
      <c r="E931" s="261"/>
      <c r="F931" s="261"/>
      <c r="G931" s="261"/>
      <c r="H931" s="261"/>
      <c r="I931" s="261"/>
      <c r="J931" s="261"/>
      <c r="K931" s="261"/>
      <c r="L931" s="261"/>
      <c r="M931" s="261"/>
      <c r="N931" s="261"/>
      <c r="O931" s="261"/>
      <c r="P931" s="261"/>
      <c r="Q931" s="261"/>
      <c r="R931" s="261"/>
      <c r="S931" s="261"/>
      <c r="T931" s="261"/>
      <c r="U931" s="261"/>
      <c r="V931" s="261"/>
      <c r="W931" s="261"/>
      <c r="X931" s="261"/>
      <c r="Y931" s="261"/>
    </row>
    <row r="932" customFormat="false" ht="15.75" hidden="false" customHeight="true" outlineLevel="0" collapsed="false">
      <c r="A932" s="261"/>
      <c r="B932" s="261"/>
      <c r="C932" s="261"/>
      <c r="D932" s="261"/>
      <c r="E932" s="261"/>
      <c r="F932" s="261"/>
      <c r="G932" s="261"/>
      <c r="H932" s="261"/>
      <c r="I932" s="261"/>
      <c r="J932" s="261"/>
      <c r="K932" s="261"/>
      <c r="L932" s="261"/>
      <c r="M932" s="261"/>
      <c r="N932" s="261"/>
      <c r="O932" s="261"/>
      <c r="P932" s="261"/>
      <c r="Q932" s="261"/>
      <c r="R932" s="261"/>
      <c r="S932" s="261"/>
      <c r="T932" s="261"/>
      <c r="U932" s="261"/>
      <c r="V932" s="261"/>
      <c r="W932" s="261"/>
      <c r="X932" s="261"/>
      <c r="Y932" s="261"/>
    </row>
    <row r="933" customFormat="false" ht="15.75" hidden="false" customHeight="true" outlineLevel="0" collapsed="false">
      <c r="A933" s="261"/>
      <c r="B933" s="261"/>
      <c r="C933" s="261"/>
      <c r="D933" s="261"/>
      <c r="E933" s="261"/>
      <c r="F933" s="261"/>
      <c r="G933" s="261"/>
      <c r="H933" s="261"/>
      <c r="I933" s="261"/>
      <c r="J933" s="261"/>
      <c r="K933" s="261"/>
      <c r="L933" s="261"/>
      <c r="M933" s="261"/>
      <c r="N933" s="261"/>
      <c r="O933" s="261"/>
      <c r="P933" s="261"/>
      <c r="Q933" s="261"/>
      <c r="R933" s="261"/>
      <c r="S933" s="261"/>
      <c r="T933" s="261"/>
      <c r="U933" s="261"/>
      <c r="V933" s="261"/>
      <c r="W933" s="261"/>
      <c r="X933" s="261"/>
      <c r="Y933" s="261"/>
    </row>
    <row r="934" customFormat="false" ht="15.75" hidden="false" customHeight="true" outlineLevel="0" collapsed="false">
      <c r="A934" s="261"/>
      <c r="B934" s="261"/>
      <c r="C934" s="261"/>
      <c r="D934" s="261"/>
      <c r="E934" s="261"/>
      <c r="F934" s="261"/>
      <c r="G934" s="261"/>
      <c r="H934" s="261"/>
      <c r="I934" s="261"/>
      <c r="J934" s="261"/>
      <c r="K934" s="261"/>
      <c r="L934" s="261"/>
      <c r="M934" s="261"/>
      <c r="N934" s="261"/>
      <c r="O934" s="261"/>
      <c r="P934" s="261"/>
      <c r="Q934" s="261"/>
      <c r="R934" s="261"/>
      <c r="S934" s="261"/>
      <c r="T934" s="261"/>
      <c r="U934" s="261"/>
      <c r="V934" s="261"/>
      <c r="W934" s="261"/>
      <c r="X934" s="261"/>
      <c r="Y934" s="261"/>
    </row>
    <row r="935" customFormat="false" ht="15.75" hidden="false" customHeight="true" outlineLevel="0" collapsed="false">
      <c r="A935" s="261"/>
      <c r="B935" s="261"/>
      <c r="C935" s="261"/>
      <c r="D935" s="261"/>
      <c r="E935" s="261"/>
      <c r="F935" s="261"/>
      <c r="G935" s="261"/>
      <c r="H935" s="261"/>
      <c r="I935" s="261"/>
      <c r="J935" s="261"/>
      <c r="K935" s="261"/>
      <c r="L935" s="261"/>
      <c r="M935" s="261"/>
      <c r="N935" s="261"/>
      <c r="O935" s="261"/>
      <c r="P935" s="261"/>
      <c r="Q935" s="261"/>
      <c r="R935" s="261"/>
      <c r="S935" s="261"/>
      <c r="T935" s="261"/>
      <c r="U935" s="261"/>
      <c r="V935" s="261"/>
      <c r="W935" s="261"/>
      <c r="X935" s="261"/>
      <c r="Y935" s="261"/>
    </row>
    <row r="936" customFormat="false" ht="15.75" hidden="false" customHeight="true" outlineLevel="0" collapsed="false">
      <c r="A936" s="261"/>
      <c r="B936" s="261"/>
      <c r="C936" s="261"/>
      <c r="D936" s="261"/>
      <c r="E936" s="261"/>
      <c r="F936" s="261"/>
      <c r="G936" s="261"/>
      <c r="H936" s="261"/>
      <c r="I936" s="261"/>
      <c r="J936" s="261"/>
      <c r="K936" s="261"/>
      <c r="L936" s="261"/>
      <c r="M936" s="261"/>
      <c r="N936" s="261"/>
      <c r="O936" s="261"/>
      <c r="P936" s="261"/>
      <c r="Q936" s="261"/>
      <c r="R936" s="261"/>
      <c r="S936" s="261"/>
      <c r="T936" s="261"/>
      <c r="U936" s="261"/>
      <c r="V936" s="261"/>
      <c r="W936" s="261"/>
      <c r="X936" s="261"/>
      <c r="Y936" s="261"/>
    </row>
    <row r="937" customFormat="false" ht="15.75" hidden="false" customHeight="true" outlineLevel="0" collapsed="false">
      <c r="A937" s="261"/>
      <c r="B937" s="261"/>
      <c r="C937" s="261"/>
      <c r="D937" s="261"/>
      <c r="E937" s="261"/>
      <c r="F937" s="261"/>
      <c r="G937" s="261"/>
      <c r="H937" s="261"/>
      <c r="I937" s="261"/>
      <c r="J937" s="261"/>
      <c r="K937" s="261"/>
      <c r="L937" s="261"/>
      <c r="M937" s="261"/>
      <c r="N937" s="261"/>
      <c r="O937" s="261"/>
      <c r="P937" s="261"/>
      <c r="Q937" s="261"/>
      <c r="R937" s="261"/>
      <c r="S937" s="261"/>
      <c r="T937" s="261"/>
      <c r="U937" s="261"/>
      <c r="V937" s="261"/>
      <c r="W937" s="261"/>
      <c r="X937" s="261"/>
      <c r="Y937" s="261"/>
    </row>
    <row r="938" customFormat="false" ht="15.75" hidden="false" customHeight="true" outlineLevel="0" collapsed="false">
      <c r="A938" s="261"/>
      <c r="B938" s="261"/>
      <c r="C938" s="261"/>
      <c r="D938" s="261"/>
      <c r="E938" s="261"/>
      <c r="F938" s="261"/>
      <c r="G938" s="261"/>
      <c r="H938" s="261"/>
      <c r="I938" s="261"/>
      <c r="J938" s="261"/>
      <c r="K938" s="261"/>
      <c r="L938" s="261"/>
      <c r="M938" s="261"/>
      <c r="N938" s="261"/>
      <c r="O938" s="261"/>
      <c r="P938" s="261"/>
      <c r="Q938" s="261"/>
      <c r="R938" s="261"/>
      <c r="S938" s="261"/>
      <c r="T938" s="261"/>
      <c r="U938" s="261"/>
      <c r="V938" s="261"/>
      <c r="W938" s="261"/>
      <c r="X938" s="261"/>
      <c r="Y938" s="261"/>
    </row>
    <row r="939" customFormat="false" ht="15.75" hidden="false" customHeight="true" outlineLevel="0" collapsed="false">
      <c r="A939" s="261"/>
      <c r="B939" s="261"/>
      <c r="C939" s="261"/>
      <c r="D939" s="261"/>
      <c r="E939" s="261"/>
      <c r="F939" s="261"/>
      <c r="G939" s="261"/>
      <c r="H939" s="261"/>
      <c r="I939" s="261"/>
      <c r="J939" s="261"/>
      <c r="K939" s="261"/>
      <c r="L939" s="261"/>
      <c r="M939" s="261"/>
      <c r="N939" s="261"/>
      <c r="O939" s="261"/>
      <c r="P939" s="261"/>
      <c r="Q939" s="261"/>
      <c r="R939" s="261"/>
      <c r="S939" s="261"/>
      <c r="T939" s="261"/>
      <c r="U939" s="261"/>
      <c r="V939" s="261"/>
      <c r="W939" s="261"/>
      <c r="X939" s="261"/>
      <c r="Y939" s="261"/>
    </row>
    <row r="940" customFormat="false" ht="15.75" hidden="false" customHeight="true" outlineLevel="0" collapsed="false">
      <c r="A940" s="261"/>
      <c r="B940" s="261"/>
      <c r="C940" s="261"/>
      <c r="D940" s="261"/>
      <c r="E940" s="261"/>
      <c r="F940" s="261"/>
      <c r="G940" s="261"/>
      <c r="H940" s="261"/>
      <c r="I940" s="261"/>
      <c r="J940" s="261"/>
      <c r="K940" s="261"/>
      <c r="L940" s="261"/>
      <c r="M940" s="261"/>
      <c r="N940" s="261"/>
      <c r="O940" s="261"/>
      <c r="P940" s="261"/>
      <c r="Q940" s="261"/>
      <c r="R940" s="261"/>
      <c r="S940" s="261"/>
      <c r="T940" s="261"/>
      <c r="U940" s="261"/>
      <c r="V940" s="261"/>
      <c r="W940" s="261"/>
      <c r="X940" s="261"/>
      <c r="Y940" s="261"/>
    </row>
    <row r="941" customFormat="false" ht="15.75" hidden="false" customHeight="true" outlineLevel="0" collapsed="false">
      <c r="A941" s="261"/>
      <c r="B941" s="261"/>
      <c r="C941" s="261"/>
      <c r="D941" s="261"/>
      <c r="E941" s="261"/>
      <c r="F941" s="261"/>
      <c r="G941" s="261"/>
      <c r="H941" s="261"/>
      <c r="I941" s="261"/>
      <c r="J941" s="261"/>
      <c r="K941" s="261"/>
      <c r="L941" s="261"/>
      <c r="M941" s="261"/>
      <c r="N941" s="261"/>
      <c r="O941" s="261"/>
      <c r="P941" s="261"/>
      <c r="Q941" s="261"/>
      <c r="R941" s="261"/>
      <c r="S941" s="261"/>
      <c r="T941" s="261"/>
      <c r="U941" s="261"/>
      <c r="V941" s="261"/>
      <c r="W941" s="261"/>
      <c r="X941" s="261"/>
      <c r="Y941" s="261"/>
    </row>
    <row r="942" customFormat="false" ht="15.75" hidden="false" customHeight="true" outlineLevel="0" collapsed="false">
      <c r="A942" s="261"/>
      <c r="B942" s="261"/>
      <c r="C942" s="261"/>
      <c r="D942" s="261"/>
      <c r="E942" s="261"/>
      <c r="F942" s="261"/>
      <c r="G942" s="261"/>
      <c r="H942" s="261"/>
      <c r="I942" s="261"/>
      <c r="J942" s="261"/>
      <c r="K942" s="261"/>
      <c r="L942" s="261"/>
      <c r="M942" s="261"/>
      <c r="N942" s="261"/>
      <c r="O942" s="261"/>
      <c r="P942" s="261"/>
      <c r="Q942" s="261"/>
      <c r="R942" s="261"/>
      <c r="S942" s="261"/>
      <c r="T942" s="261"/>
      <c r="U942" s="261"/>
      <c r="V942" s="261"/>
      <c r="W942" s="261"/>
      <c r="X942" s="261"/>
      <c r="Y942" s="261"/>
    </row>
    <row r="943" customFormat="false" ht="15.75" hidden="false" customHeight="true" outlineLevel="0" collapsed="false">
      <c r="A943" s="261"/>
      <c r="B943" s="261"/>
      <c r="C943" s="261"/>
      <c r="D943" s="261"/>
      <c r="E943" s="261"/>
      <c r="F943" s="261"/>
      <c r="G943" s="261"/>
      <c r="H943" s="261"/>
      <c r="I943" s="261"/>
      <c r="J943" s="261"/>
      <c r="K943" s="261"/>
      <c r="L943" s="261"/>
      <c r="M943" s="261"/>
      <c r="N943" s="261"/>
      <c r="O943" s="261"/>
      <c r="P943" s="261"/>
      <c r="Q943" s="261"/>
      <c r="R943" s="261"/>
      <c r="S943" s="261"/>
      <c r="T943" s="261"/>
      <c r="U943" s="261"/>
      <c r="V943" s="261"/>
      <c r="W943" s="261"/>
      <c r="X943" s="261"/>
      <c r="Y943" s="261"/>
    </row>
    <row r="944" customFormat="false" ht="15.75" hidden="false" customHeight="true" outlineLevel="0" collapsed="false">
      <c r="A944" s="261"/>
      <c r="B944" s="261"/>
      <c r="C944" s="261"/>
      <c r="D944" s="261"/>
      <c r="E944" s="261"/>
      <c r="F944" s="261"/>
      <c r="G944" s="261"/>
      <c r="H944" s="261"/>
      <c r="I944" s="261"/>
      <c r="J944" s="261"/>
      <c r="K944" s="261"/>
      <c r="L944" s="261"/>
      <c r="M944" s="261"/>
      <c r="N944" s="261"/>
      <c r="O944" s="261"/>
      <c r="P944" s="261"/>
      <c r="Q944" s="261"/>
      <c r="R944" s="261"/>
      <c r="S944" s="261"/>
      <c r="T944" s="261"/>
      <c r="U944" s="261"/>
      <c r="V944" s="261"/>
      <c r="W944" s="261"/>
      <c r="X944" s="261"/>
      <c r="Y944" s="261"/>
    </row>
    <row r="945" customFormat="false" ht="15.75" hidden="false" customHeight="true" outlineLevel="0" collapsed="false">
      <c r="A945" s="261"/>
      <c r="B945" s="261"/>
      <c r="C945" s="261"/>
      <c r="D945" s="261"/>
      <c r="E945" s="261"/>
      <c r="F945" s="261"/>
      <c r="G945" s="261"/>
      <c r="H945" s="261"/>
      <c r="I945" s="261"/>
      <c r="J945" s="261"/>
      <c r="K945" s="261"/>
      <c r="L945" s="261"/>
      <c r="M945" s="261"/>
      <c r="N945" s="261"/>
      <c r="O945" s="261"/>
      <c r="P945" s="261"/>
      <c r="Q945" s="261"/>
      <c r="R945" s="261"/>
      <c r="S945" s="261"/>
      <c r="T945" s="261"/>
      <c r="U945" s="261"/>
      <c r="V945" s="261"/>
      <c r="W945" s="261"/>
      <c r="X945" s="261"/>
      <c r="Y945" s="261"/>
    </row>
    <row r="946" customFormat="false" ht="15.75" hidden="false" customHeight="true" outlineLevel="0" collapsed="false">
      <c r="A946" s="261"/>
      <c r="B946" s="261"/>
      <c r="C946" s="261"/>
      <c r="D946" s="261"/>
      <c r="E946" s="261"/>
      <c r="F946" s="261"/>
      <c r="G946" s="261"/>
      <c r="H946" s="261"/>
      <c r="I946" s="261"/>
      <c r="J946" s="261"/>
      <c r="K946" s="261"/>
      <c r="L946" s="261"/>
      <c r="M946" s="261"/>
      <c r="N946" s="261"/>
      <c r="O946" s="261"/>
      <c r="P946" s="261"/>
      <c r="Q946" s="261"/>
      <c r="R946" s="261"/>
      <c r="S946" s="261"/>
      <c r="T946" s="261"/>
      <c r="U946" s="261"/>
      <c r="V946" s="261"/>
      <c r="W946" s="261"/>
      <c r="X946" s="261"/>
      <c r="Y946" s="261"/>
    </row>
    <row r="947" customFormat="false" ht="15.75" hidden="false" customHeight="true" outlineLevel="0" collapsed="false">
      <c r="A947" s="261"/>
      <c r="B947" s="261"/>
      <c r="C947" s="261"/>
      <c r="D947" s="261"/>
      <c r="E947" s="261"/>
      <c r="F947" s="261"/>
      <c r="G947" s="261"/>
      <c r="H947" s="261"/>
      <c r="I947" s="261"/>
      <c r="J947" s="261"/>
      <c r="K947" s="261"/>
      <c r="L947" s="261"/>
      <c r="M947" s="261"/>
      <c r="N947" s="261"/>
      <c r="O947" s="261"/>
      <c r="P947" s="261"/>
      <c r="Q947" s="261"/>
      <c r="R947" s="261"/>
      <c r="S947" s="261"/>
      <c r="T947" s="261"/>
      <c r="U947" s="261"/>
      <c r="V947" s="261"/>
      <c r="W947" s="261"/>
      <c r="X947" s="261"/>
      <c r="Y947" s="261"/>
    </row>
    <row r="948" customFormat="false" ht="15.75" hidden="false" customHeight="true" outlineLevel="0" collapsed="false">
      <c r="A948" s="261"/>
      <c r="B948" s="261"/>
      <c r="C948" s="261"/>
      <c r="D948" s="261"/>
      <c r="E948" s="261"/>
      <c r="F948" s="261"/>
      <c r="G948" s="261"/>
      <c r="H948" s="261"/>
      <c r="I948" s="261"/>
      <c r="J948" s="261"/>
      <c r="K948" s="261"/>
      <c r="L948" s="261"/>
      <c r="M948" s="261"/>
      <c r="N948" s="261"/>
      <c r="O948" s="261"/>
      <c r="P948" s="261"/>
      <c r="Q948" s="261"/>
      <c r="R948" s="261"/>
      <c r="S948" s="261"/>
      <c r="T948" s="261"/>
      <c r="U948" s="261"/>
      <c r="V948" s="261"/>
      <c r="W948" s="261"/>
      <c r="X948" s="261"/>
      <c r="Y948" s="261"/>
    </row>
    <row r="949" customFormat="false" ht="15.75" hidden="false" customHeight="true" outlineLevel="0" collapsed="false">
      <c r="A949" s="261"/>
      <c r="B949" s="261"/>
      <c r="C949" s="261"/>
      <c r="D949" s="261"/>
      <c r="E949" s="261"/>
      <c r="F949" s="261"/>
      <c r="G949" s="261"/>
      <c r="H949" s="261"/>
      <c r="I949" s="261"/>
      <c r="J949" s="261"/>
      <c r="K949" s="261"/>
      <c r="L949" s="261"/>
      <c r="M949" s="261"/>
      <c r="N949" s="261"/>
      <c r="O949" s="261"/>
      <c r="P949" s="261"/>
      <c r="Q949" s="261"/>
      <c r="R949" s="261"/>
      <c r="S949" s="261"/>
      <c r="T949" s="261"/>
      <c r="U949" s="261"/>
      <c r="V949" s="261"/>
      <c r="W949" s="261"/>
      <c r="X949" s="261"/>
      <c r="Y949" s="261"/>
    </row>
    <row r="950" customFormat="false" ht="15.75" hidden="false" customHeight="true" outlineLevel="0" collapsed="false">
      <c r="A950" s="261"/>
      <c r="B950" s="261"/>
      <c r="C950" s="261"/>
      <c r="D950" s="261"/>
      <c r="E950" s="261"/>
      <c r="F950" s="261"/>
      <c r="G950" s="261"/>
      <c r="H950" s="261"/>
      <c r="I950" s="261"/>
      <c r="J950" s="261"/>
      <c r="K950" s="261"/>
      <c r="L950" s="261"/>
      <c r="M950" s="261"/>
      <c r="N950" s="261"/>
      <c r="O950" s="261"/>
      <c r="P950" s="261"/>
      <c r="Q950" s="261"/>
      <c r="R950" s="261"/>
      <c r="S950" s="261"/>
      <c r="T950" s="261"/>
      <c r="U950" s="261"/>
      <c r="V950" s="261"/>
      <c r="W950" s="261"/>
      <c r="X950" s="261"/>
      <c r="Y950" s="261"/>
    </row>
    <row r="951" customFormat="false" ht="15.75" hidden="false" customHeight="true" outlineLevel="0" collapsed="false">
      <c r="A951" s="261"/>
      <c r="B951" s="261"/>
      <c r="C951" s="261"/>
      <c r="D951" s="261"/>
      <c r="E951" s="261"/>
      <c r="F951" s="261"/>
      <c r="G951" s="261"/>
      <c r="H951" s="261"/>
      <c r="I951" s="261"/>
      <c r="J951" s="261"/>
      <c r="K951" s="261"/>
      <c r="L951" s="261"/>
      <c r="M951" s="261"/>
      <c r="N951" s="261"/>
      <c r="O951" s="261"/>
      <c r="P951" s="261"/>
      <c r="Q951" s="261"/>
      <c r="R951" s="261"/>
      <c r="S951" s="261"/>
      <c r="T951" s="261"/>
      <c r="U951" s="261"/>
      <c r="V951" s="261"/>
      <c r="W951" s="261"/>
      <c r="X951" s="261"/>
      <c r="Y951" s="261"/>
    </row>
    <row r="952" customFormat="false" ht="15.75" hidden="false" customHeight="true" outlineLevel="0" collapsed="false">
      <c r="A952" s="261"/>
      <c r="B952" s="261"/>
      <c r="C952" s="261"/>
      <c r="D952" s="261"/>
      <c r="E952" s="261"/>
      <c r="F952" s="261"/>
      <c r="G952" s="261"/>
      <c r="H952" s="261"/>
      <c r="I952" s="261"/>
      <c r="J952" s="261"/>
      <c r="K952" s="261"/>
      <c r="L952" s="261"/>
      <c r="M952" s="261"/>
      <c r="N952" s="261"/>
      <c r="O952" s="261"/>
      <c r="P952" s="261"/>
      <c r="Q952" s="261"/>
      <c r="R952" s="261"/>
      <c r="S952" s="261"/>
      <c r="T952" s="261"/>
      <c r="U952" s="261"/>
      <c r="V952" s="261"/>
      <c r="W952" s="261"/>
      <c r="X952" s="261"/>
      <c r="Y952" s="261"/>
    </row>
    <row r="953" customFormat="false" ht="15.75" hidden="false" customHeight="true" outlineLevel="0" collapsed="false">
      <c r="A953" s="261"/>
      <c r="B953" s="261"/>
      <c r="C953" s="261"/>
      <c r="D953" s="261"/>
      <c r="E953" s="261"/>
      <c r="F953" s="261"/>
      <c r="G953" s="261"/>
      <c r="H953" s="261"/>
      <c r="I953" s="261"/>
      <c r="J953" s="261"/>
      <c r="K953" s="261"/>
      <c r="L953" s="261"/>
      <c r="M953" s="261"/>
      <c r="N953" s="261"/>
      <c r="O953" s="261"/>
      <c r="P953" s="261"/>
      <c r="Q953" s="261"/>
      <c r="R953" s="261"/>
      <c r="S953" s="261"/>
      <c r="T953" s="261"/>
      <c r="U953" s="261"/>
      <c r="V953" s="261"/>
      <c r="W953" s="261"/>
      <c r="X953" s="261"/>
      <c r="Y953" s="261"/>
    </row>
    <row r="954" customFormat="false" ht="15.75" hidden="false" customHeight="true" outlineLevel="0" collapsed="false">
      <c r="A954" s="261"/>
      <c r="B954" s="261"/>
      <c r="C954" s="261"/>
      <c r="D954" s="261"/>
      <c r="E954" s="261"/>
      <c r="F954" s="261"/>
      <c r="G954" s="261"/>
      <c r="H954" s="261"/>
      <c r="I954" s="261"/>
      <c r="J954" s="261"/>
      <c r="K954" s="261"/>
      <c r="L954" s="261"/>
      <c r="M954" s="261"/>
      <c r="N954" s="261"/>
      <c r="O954" s="261"/>
      <c r="P954" s="261"/>
      <c r="Q954" s="261"/>
      <c r="R954" s="261"/>
      <c r="S954" s="261"/>
      <c r="T954" s="261"/>
      <c r="U954" s="261"/>
      <c r="V954" s="261"/>
      <c r="W954" s="261"/>
      <c r="X954" s="261"/>
      <c r="Y954" s="261"/>
    </row>
    <row r="955" customFormat="false" ht="15.75" hidden="false" customHeight="true" outlineLevel="0" collapsed="false">
      <c r="A955" s="261"/>
      <c r="B955" s="261"/>
      <c r="C955" s="261"/>
      <c r="D955" s="261"/>
      <c r="E955" s="261"/>
      <c r="F955" s="261"/>
      <c r="G955" s="261"/>
      <c r="H955" s="261"/>
      <c r="I955" s="261"/>
      <c r="J955" s="261"/>
      <c r="K955" s="261"/>
      <c r="L955" s="261"/>
      <c r="M955" s="261"/>
      <c r="N955" s="261"/>
      <c r="O955" s="261"/>
      <c r="P955" s="261"/>
      <c r="Q955" s="261"/>
      <c r="R955" s="261"/>
      <c r="S955" s="261"/>
      <c r="T955" s="261"/>
      <c r="U955" s="261"/>
      <c r="V955" s="261"/>
      <c r="W955" s="261"/>
      <c r="X955" s="261"/>
      <c r="Y955" s="261"/>
    </row>
    <row r="956" customFormat="false" ht="15.75" hidden="false" customHeight="true" outlineLevel="0" collapsed="false">
      <c r="A956" s="261"/>
      <c r="B956" s="261"/>
      <c r="C956" s="261"/>
      <c r="D956" s="261"/>
      <c r="E956" s="261"/>
      <c r="F956" s="261"/>
      <c r="G956" s="261"/>
      <c r="H956" s="261"/>
      <c r="I956" s="261"/>
      <c r="J956" s="261"/>
      <c r="K956" s="261"/>
      <c r="L956" s="261"/>
      <c r="M956" s="261"/>
      <c r="N956" s="261"/>
      <c r="O956" s="261"/>
      <c r="P956" s="261"/>
      <c r="Q956" s="261"/>
      <c r="R956" s="261"/>
      <c r="S956" s="261"/>
      <c r="T956" s="261"/>
      <c r="U956" s="261"/>
      <c r="V956" s="261"/>
      <c r="W956" s="261"/>
      <c r="X956" s="261"/>
      <c r="Y956" s="261"/>
    </row>
    <row r="957" customFormat="false" ht="15.75" hidden="false" customHeight="true" outlineLevel="0" collapsed="false">
      <c r="A957" s="261"/>
      <c r="B957" s="261"/>
      <c r="C957" s="261"/>
      <c r="D957" s="261"/>
      <c r="E957" s="261"/>
      <c r="F957" s="261"/>
      <c r="G957" s="261"/>
      <c r="H957" s="261"/>
      <c r="I957" s="261"/>
      <c r="J957" s="261"/>
      <c r="K957" s="261"/>
      <c r="L957" s="261"/>
      <c r="M957" s="261"/>
      <c r="N957" s="261"/>
      <c r="O957" s="261"/>
      <c r="P957" s="261"/>
      <c r="Q957" s="261"/>
      <c r="R957" s="261"/>
      <c r="S957" s="261"/>
      <c r="T957" s="261"/>
      <c r="U957" s="261"/>
      <c r="V957" s="261"/>
      <c r="W957" s="261"/>
      <c r="X957" s="261"/>
      <c r="Y957" s="261"/>
    </row>
    <row r="958" customFormat="false" ht="15.75" hidden="false" customHeight="true" outlineLevel="0" collapsed="false">
      <c r="A958" s="261"/>
      <c r="B958" s="261"/>
      <c r="C958" s="261"/>
      <c r="D958" s="261"/>
      <c r="E958" s="261"/>
      <c r="F958" s="261"/>
      <c r="G958" s="261"/>
      <c r="H958" s="261"/>
      <c r="I958" s="261"/>
      <c r="J958" s="261"/>
      <c r="K958" s="261"/>
      <c r="L958" s="261"/>
      <c r="M958" s="261"/>
      <c r="N958" s="261"/>
      <c r="O958" s="261"/>
      <c r="P958" s="261"/>
      <c r="Q958" s="261"/>
      <c r="R958" s="261"/>
      <c r="S958" s="261"/>
      <c r="T958" s="261"/>
      <c r="U958" s="261"/>
      <c r="V958" s="261"/>
      <c r="W958" s="261"/>
      <c r="X958" s="261"/>
      <c r="Y958" s="261"/>
    </row>
    <row r="959" customFormat="false" ht="15.75" hidden="false" customHeight="true" outlineLevel="0" collapsed="false">
      <c r="A959" s="261"/>
      <c r="B959" s="261"/>
      <c r="C959" s="261"/>
      <c r="D959" s="261"/>
      <c r="E959" s="261"/>
      <c r="F959" s="261"/>
      <c r="G959" s="261"/>
      <c r="H959" s="261"/>
      <c r="I959" s="261"/>
      <c r="J959" s="261"/>
      <c r="K959" s="261"/>
      <c r="L959" s="261"/>
      <c r="M959" s="261"/>
      <c r="N959" s="261"/>
      <c r="O959" s="261"/>
      <c r="P959" s="261"/>
      <c r="Q959" s="261"/>
      <c r="R959" s="261"/>
      <c r="S959" s="261"/>
      <c r="T959" s="261"/>
      <c r="U959" s="261"/>
      <c r="V959" s="261"/>
      <c r="W959" s="261"/>
      <c r="X959" s="261"/>
      <c r="Y959" s="261"/>
    </row>
    <row r="960" customFormat="false" ht="15.75" hidden="false" customHeight="true" outlineLevel="0" collapsed="false">
      <c r="A960" s="261"/>
      <c r="B960" s="261"/>
      <c r="C960" s="261"/>
      <c r="D960" s="261"/>
      <c r="E960" s="261"/>
      <c r="F960" s="261"/>
      <c r="G960" s="261"/>
      <c r="H960" s="261"/>
      <c r="I960" s="261"/>
      <c r="J960" s="261"/>
      <c r="K960" s="261"/>
      <c r="L960" s="261"/>
      <c r="M960" s="261"/>
      <c r="N960" s="261"/>
      <c r="O960" s="261"/>
      <c r="P960" s="261"/>
      <c r="Q960" s="261"/>
      <c r="R960" s="261"/>
      <c r="S960" s="261"/>
      <c r="T960" s="261"/>
      <c r="U960" s="261"/>
      <c r="V960" s="261"/>
      <c r="W960" s="261"/>
      <c r="X960" s="261"/>
      <c r="Y960" s="261"/>
    </row>
    <row r="961" customFormat="false" ht="15.75" hidden="false" customHeight="true" outlineLevel="0" collapsed="false">
      <c r="A961" s="261"/>
      <c r="B961" s="261"/>
      <c r="C961" s="261"/>
      <c r="D961" s="261"/>
      <c r="E961" s="261"/>
      <c r="F961" s="261"/>
      <c r="G961" s="261"/>
      <c r="H961" s="261"/>
      <c r="I961" s="261"/>
      <c r="J961" s="261"/>
      <c r="K961" s="261"/>
      <c r="L961" s="261"/>
      <c r="M961" s="261"/>
      <c r="N961" s="261"/>
      <c r="O961" s="261"/>
      <c r="P961" s="261"/>
      <c r="Q961" s="261"/>
      <c r="R961" s="261"/>
      <c r="S961" s="261"/>
      <c r="T961" s="261"/>
      <c r="U961" s="261"/>
      <c r="V961" s="261"/>
      <c r="W961" s="261"/>
      <c r="X961" s="261"/>
      <c r="Y961" s="261"/>
    </row>
    <row r="962" customFormat="false" ht="15.75" hidden="false" customHeight="true" outlineLevel="0" collapsed="false">
      <c r="A962" s="261"/>
      <c r="B962" s="261"/>
      <c r="C962" s="261"/>
      <c r="D962" s="261"/>
      <c r="E962" s="261"/>
      <c r="F962" s="261"/>
      <c r="G962" s="261"/>
      <c r="H962" s="261"/>
      <c r="I962" s="261"/>
      <c r="J962" s="261"/>
      <c r="K962" s="261"/>
      <c r="L962" s="261"/>
      <c r="M962" s="261"/>
      <c r="N962" s="261"/>
      <c r="O962" s="261"/>
      <c r="P962" s="261"/>
      <c r="Q962" s="261"/>
      <c r="R962" s="261"/>
      <c r="S962" s="261"/>
      <c r="T962" s="261"/>
      <c r="U962" s="261"/>
      <c r="V962" s="261"/>
      <c r="W962" s="261"/>
      <c r="X962" s="261"/>
      <c r="Y962" s="261"/>
    </row>
    <row r="963" customFormat="false" ht="15.75" hidden="false" customHeight="true" outlineLevel="0" collapsed="false">
      <c r="A963" s="261"/>
      <c r="B963" s="261"/>
      <c r="C963" s="261"/>
      <c r="D963" s="261"/>
      <c r="E963" s="261"/>
      <c r="F963" s="261"/>
      <c r="G963" s="261"/>
      <c r="H963" s="261"/>
      <c r="I963" s="261"/>
      <c r="J963" s="261"/>
      <c r="K963" s="261"/>
      <c r="L963" s="261"/>
      <c r="M963" s="261"/>
      <c r="N963" s="261"/>
      <c r="O963" s="261"/>
      <c r="P963" s="261"/>
      <c r="Q963" s="261"/>
      <c r="R963" s="261"/>
      <c r="S963" s="261"/>
      <c r="T963" s="261"/>
      <c r="U963" s="261"/>
      <c r="V963" s="261"/>
      <c r="W963" s="261"/>
      <c r="X963" s="261"/>
      <c r="Y963" s="261"/>
    </row>
    <row r="964" customFormat="false" ht="15.75" hidden="false" customHeight="true" outlineLevel="0" collapsed="false">
      <c r="A964" s="261"/>
      <c r="B964" s="261"/>
      <c r="C964" s="261"/>
      <c r="D964" s="261"/>
      <c r="E964" s="261"/>
      <c r="F964" s="261"/>
      <c r="G964" s="261"/>
      <c r="H964" s="261"/>
      <c r="I964" s="261"/>
      <c r="J964" s="261"/>
      <c r="K964" s="261"/>
      <c r="L964" s="261"/>
      <c r="M964" s="261"/>
      <c r="N964" s="261"/>
      <c r="O964" s="261"/>
      <c r="P964" s="261"/>
      <c r="Q964" s="261"/>
      <c r="R964" s="261"/>
      <c r="S964" s="261"/>
      <c r="T964" s="261"/>
      <c r="U964" s="261"/>
      <c r="V964" s="261"/>
      <c r="W964" s="261"/>
      <c r="X964" s="261"/>
      <c r="Y964" s="261"/>
    </row>
    <row r="965" customFormat="false" ht="15.75" hidden="false" customHeight="true" outlineLevel="0" collapsed="false">
      <c r="A965" s="261"/>
      <c r="B965" s="261"/>
      <c r="C965" s="261"/>
      <c r="D965" s="261"/>
      <c r="E965" s="261"/>
      <c r="F965" s="261"/>
      <c r="G965" s="261"/>
      <c r="H965" s="261"/>
      <c r="I965" s="261"/>
      <c r="J965" s="261"/>
      <c r="K965" s="261"/>
      <c r="L965" s="261"/>
      <c r="M965" s="261"/>
      <c r="N965" s="261"/>
      <c r="O965" s="261"/>
      <c r="P965" s="261"/>
      <c r="Q965" s="261"/>
      <c r="R965" s="261"/>
      <c r="S965" s="261"/>
      <c r="T965" s="261"/>
      <c r="U965" s="261"/>
      <c r="V965" s="261"/>
      <c r="W965" s="261"/>
      <c r="X965" s="261"/>
      <c r="Y965" s="261"/>
    </row>
    <row r="966" customFormat="false" ht="15.75" hidden="false" customHeight="true" outlineLevel="0" collapsed="false">
      <c r="A966" s="261"/>
      <c r="B966" s="261"/>
      <c r="C966" s="261"/>
      <c r="D966" s="261"/>
      <c r="E966" s="261"/>
      <c r="F966" s="261"/>
      <c r="G966" s="261"/>
      <c r="H966" s="261"/>
      <c r="I966" s="261"/>
      <c r="J966" s="261"/>
      <c r="K966" s="261"/>
      <c r="L966" s="261"/>
      <c r="M966" s="261"/>
      <c r="N966" s="261"/>
      <c r="O966" s="261"/>
      <c r="P966" s="261"/>
      <c r="Q966" s="261"/>
      <c r="R966" s="261"/>
      <c r="S966" s="261"/>
      <c r="T966" s="261"/>
      <c r="U966" s="261"/>
      <c r="V966" s="261"/>
      <c r="W966" s="261"/>
      <c r="X966" s="261"/>
      <c r="Y966" s="261"/>
    </row>
    <row r="967" customFormat="false" ht="15.75" hidden="false" customHeight="true" outlineLevel="0" collapsed="false">
      <c r="A967" s="261"/>
      <c r="B967" s="261"/>
      <c r="C967" s="261"/>
      <c r="D967" s="261"/>
      <c r="E967" s="261"/>
      <c r="F967" s="261"/>
      <c r="G967" s="261"/>
      <c r="H967" s="261"/>
      <c r="I967" s="261"/>
      <c r="J967" s="261"/>
      <c r="K967" s="261"/>
      <c r="L967" s="261"/>
      <c r="M967" s="261"/>
      <c r="N967" s="261"/>
      <c r="O967" s="261"/>
      <c r="P967" s="261"/>
      <c r="Q967" s="261"/>
      <c r="R967" s="261"/>
      <c r="S967" s="261"/>
      <c r="T967" s="261"/>
      <c r="U967" s="261"/>
      <c r="V967" s="261"/>
      <c r="W967" s="261"/>
      <c r="X967" s="261"/>
      <c r="Y967" s="261"/>
    </row>
    <row r="968" customFormat="false" ht="15.75" hidden="false" customHeight="true" outlineLevel="0" collapsed="false">
      <c r="A968" s="261"/>
      <c r="B968" s="261"/>
      <c r="C968" s="261"/>
      <c r="D968" s="261"/>
      <c r="E968" s="261"/>
      <c r="F968" s="261"/>
      <c r="G968" s="261"/>
      <c r="H968" s="261"/>
      <c r="I968" s="261"/>
      <c r="J968" s="261"/>
      <c r="K968" s="261"/>
      <c r="L968" s="261"/>
      <c r="M968" s="261"/>
      <c r="N968" s="261"/>
      <c r="O968" s="261"/>
      <c r="P968" s="261"/>
      <c r="Q968" s="261"/>
      <c r="R968" s="261"/>
      <c r="S968" s="261"/>
      <c r="T968" s="261"/>
      <c r="U968" s="261"/>
      <c r="V968" s="261"/>
      <c r="W968" s="261"/>
      <c r="X968" s="261"/>
      <c r="Y968" s="261"/>
    </row>
    <row r="969" customFormat="false" ht="15.75" hidden="false" customHeight="true" outlineLevel="0" collapsed="false">
      <c r="A969" s="261"/>
      <c r="B969" s="261"/>
      <c r="C969" s="261"/>
      <c r="D969" s="261"/>
      <c r="E969" s="261"/>
      <c r="F969" s="261"/>
      <c r="G969" s="261"/>
      <c r="H969" s="261"/>
      <c r="I969" s="261"/>
      <c r="J969" s="261"/>
      <c r="K969" s="261"/>
      <c r="L969" s="261"/>
      <c r="M969" s="261"/>
      <c r="N969" s="261"/>
      <c r="O969" s="261"/>
      <c r="P969" s="261"/>
      <c r="Q969" s="261"/>
      <c r="R969" s="261"/>
      <c r="S969" s="261"/>
      <c r="T969" s="261"/>
      <c r="U969" s="261"/>
      <c r="V969" s="261"/>
      <c r="W969" s="261"/>
      <c r="X969" s="261"/>
      <c r="Y969" s="261"/>
    </row>
    <row r="970" customFormat="false" ht="15.75" hidden="false" customHeight="true" outlineLevel="0" collapsed="false">
      <c r="A970" s="261"/>
      <c r="B970" s="261"/>
      <c r="C970" s="261"/>
      <c r="D970" s="261"/>
      <c r="E970" s="261"/>
      <c r="F970" s="261"/>
      <c r="G970" s="261"/>
      <c r="H970" s="261"/>
      <c r="I970" s="261"/>
      <c r="J970" s="261"/>
      <c r="K970" s="261"/>
      <c r="L970" s="261"/>
      <c r="M970" s="261"/>
      <c r="N970" s="261"/>
      <c r="O970" s="261"/>
      <c r="P970" s="261"/>
      <c r="Q970" s="261"/>
      <c r="R970" s="261"/>
      <c r="S970" s="261"/>
      <c r="T970" s="261"/>
      <c r="U970" s="261"/>
      <c r="V970" s="261"/>
      <c r="W970" s="261"/>
      <c r="X970" s="261"/>
      <c r="Y970" s="261"/>
    </row>
    <row r="971" customFormat="false" ht="15.75" hidden="false" customHeight="true" outlineLevel="0" collapsed="false">
      <c r="A971" s="261"/>
      <c r="B971" s="261"/>
      <c r="C971" s="261"/>
      <c r="D971" s="261"/>
      <c r="E971" s="261"/>
      <c r="F971" s="261"/>
      <c r="G971" s="261"/>
      <c r="H971" s="261"/>
      <c r="I971" s="261"/>
      <c r="J971" s="261"/>
      <c r="K971" s="261"/>
      <c r="L971" s="261"/>
      <c r="M971" s="261"/>
      <c r="N971" s="261"/>
      <c r="O971" s="261"/>
      <c r="P971" s="261"/>
      <c r="Q971" s="261"/>
      <c r="R971" s="261"/>
      <c r="S971" s="261"/>
      <c r="T971" s="261"/>
      <c r="U971" s="261"/>
      <c r="V971" s="261"/>
      <c r="W971" s="261"/>
      <c r="X971" s="261"/>
      <c r="Y971" s="261"/>
    </row>
    <row r="972" customFormat="false" ht="15.75" hidden="false" customHeight="true" outlineLevel="0" collapsed="false">
      <c r="A972" s="261"/>
      <c r="B972" s="261"/>
      <c r="C972" s="261"/>
      <c r="D972" s="261"/>
      <c r="E972" s="261"/>
      <c r="F972" s="261"/>
      <c r="G972" s="261"/>
      <c r="H972" s="261"/>
      <c r="I972" s="261"/>
      <c r="J972" s="261"/>
      <c r="K972" s="261"/>
      <c r="L972" s="261"/>
      <c r="M972" s="261"/>
      <c r="N972" s="261"/>
      <c r="O972" s="261"/>
      <c r="P972" s="261"/>
      <c r="Q972" s="261"/>
      <c r="R972" s="261"/>
      <c r="S972" s="261"/>
      <c r="T972" s="261"/>
      <c r="U972" s="261"/>
      <c r="V972" s="261"/>
      <c r="W972" s="261"/>
      <c r="X972" s="261"/>
      <c r="Y972" s="261"/>
    </row>
    <row r="973" customFormat="false" ht="15.75" hidden="false" customHeight="true" outlineLevel="0" collapsed="false">
      <c r="A973" s="261"/>
      <c r="B973" s="261"/>
      <c r="C973" s="261"/>
      <c r="D973" s="261"/>
      <c r="E973" s="261"/>
      <c r="F973" s="261"/>
      <c r="G973" s="261"/>
      <c r="H973" s="261"/>
      <c r="I973" s="261"/>
      <c r="J973" s="261"/>
      <c r="K973" s="261"/>
      <c r="L973" s="261"/>
      <c r="M973" s="261"/>
      <c r="N973" s="261"/>
      <c r="O973" s="261"/>
      <c r="P973" s="261"/>
      <c r="Q973" s="261"/>
      <c r="R973" s="261"/>
      <c r="S973" s="261"/>
      <c r="T973" s="261"/>
      <c r="U973" s="261"/>
      <c r="V973" s="261"/>
      <c r="W973" s="261"/>
      <c r="X973" s="261"/>
      <c r="Y973" s="261"/>
    </row>
    <row r="974" customFormat="false" ht="15.75" hidden="false" customHeight="true" outlineLevel="0" collapsed="false">
      <c r="A974" s="261"/>
      <c r="B974" s="261"/>
      <c r="C974" s="261"/>
      <c r="D974" s="261"/>
      <c r="E974" s="261"/>
      <c r="F974" s="261"/>
      <c r="G974" s="261"/>
      <c r="H974" s="261"/>
      <c r="I974" s="261"/>
      <c r="J974" s="261"/>
      <c r="K974" s="261"/>
      <c r="L974" s="261"/>
      <c r="M974" s="261"/>
      <c r="N974" s="261"/>
      <c r="O974" s="261"/>
      <c r="P974" s="261"/>
      <c r="Q974" s="261"/>
      <c r="R974" s="261"/>
      <c r="S974" s="261"/>
      <c r="T974" s="261"/>
      <c r="U974" s="261"/>
      <c r="V974" s="261"/>
      <c r="W974" s="261"/>
      <c r="X974" s="261"/>
      <c r="Y974" s="261"/>
    </row>
    <row r="975" customFormat="false" ht="15.75" hidden="false" customHeight="true" outlineLevel="0" collapsed="false">
      <c r="A975" s="261"/>
      <c r="B975" s="261"/>
      <c r="C975" s="261"/>
      <c r="D975" s="261"/>
      <c r="E975" s="261"/>
      <c r="F975" s="261"/>
      <c r="G975" s="261"/>
      <c r="H975" s="261"/>
      <c r="I975" s="261"/>
      <c r="J975" s="261"/>
      <c r="K975" s="261"/>
      <c r="L975" s="261"/>
      <c r="M975" s="261"/>
      <c r="N975" s="261"/>
      <c r="O975" s="261"/>
      <c r="P975" s="261"/>
      <c r="Q975" s="261"/>
      <c r="R975" s="261"/>
      <c r="S975" s="261"/>
      <c r="T975" s="261"/>
      <c r="U975" s="261"/>
      <c r="V975" s="261"/>
      <c r="W975" s="261"/>
      <c r="X975" s="261"/>
      <c r="Y975" s="261"/>
    </row>
    <row r="976" customFormat="false" ht="15.75" hidden="false" customHeight="true" outlineLevel="0" collapsed="false">
      <c r="A976" s="261"/>
      <c r="B976" s="261"/>
      <c r="C976" s="261"/>
      <c r="D976" s="261"/>
      <c r="E976" s="261"/>
      <c r="F976" s="261"/>
      <c r="G976" s="261"/>
      <c r="H976" s="261"/>
      <c r="I976" s="261"/>
      <c r="J976" s="261"/>
      <c r="K976" s="261"/>
      <c r="L976" s="261"/>
      <c r="M976" s="261"/>
      <c r="N976" s="261"/>
      <c r="O976" s="261"/>
      <c r="P976" s="261"/>
      <c r="Q976" s="261"/>
      <c r="R976" s="261"/>
      <c r="S976" s="261"/>
      <c r="T976" s="261"/>
      <c r="U976" s="261"/>
      <c r="V976" s="261"/>
      <c r="W976" s="261"/>
      <c r="X976" s="261"/>
      <c r="Y976" s="261"/>
    </row>
    <row r="977" customFormat="false" ht="15.75" hidden="false" customHeight="true" outlineLevel="0" collapsed="false">
      <c r="A977" s="261"/>
      <c r="B977" s="261"/>
      <c r="C977" s="261"/>
      <c r="D977" s="261"/>
      <c r="E977" s="261"/>
      <c r="F977" s="261"/>
      <c r="G977" s="261"/>
      <c r="H977" s="261"/>
      <c r="I977" s="261"/>
      <c r="J977" s="261"/>
      <c r="K977" s="261"/>
      <c r="L977" s="261"/>
      <c r="M977" s="261"/>
      <c r="N977" s="261"/>
      <c r="O977" s="261"/>
      <c r="P977" s="261"/>
      <c r="Q977" s="261"/>
      <c r="R977" s="261"/>
      <c r="S977" s="261"/>
      <c r="T977" s="261"/>
      <c r="U977" s="261"/>
      <c r="V977" s="261"/>
      <c r="W977" s="261"/>
      <c r="X977" s="261"/>
      <c r="Y977" s="261"/>
    </row>
    <row r="978" customFormat="false" ht="15.75" hidden="false" customHeight="true" outlineLevel="0" collapsed="false">
      <c r="A978" s="261"/>
      <c r="B978" s="261"/>
      <c r="C978" s="261"/>
      <c r="D978" s="261"/>
      <c r="E978" s="261"/>
      <c r="F978" s="261"/>
      <c r="G978" s="261"/>
      <c r="H978" s="261"/>
      <c r="I978" s="261"/>
      <c r="J978" s="261"/>
      <c r="K978" s="261"/>
      <c r="L978" s="261"/>
      <c r="M978" s="261"/>
      <c r="N978" s="261"/>
      <c r="O978" s="261"/>
      <c r="P978" s="261"/>
      <c r="Q978" s="261"/>
      <c r="R978" s="261"/>
      <c r="S978" s="261"/>
      <c r="T978" s="261"/>
      <c r="U978" s="261"/>
      <c r="V978" s="261"/>
      <c r="W978" s="261"/>
      <c r="X978" s="261"/>
      <c r="Y978" s="261"/>
    </row>
    <row r="979" customFormat="false" ht="15.75" hidden="false" customHeight="true" outlineLevel="0" collapsed="false">
      <c r="A979" s="261"/>
      <c r="B979" s="261"/>
      <c r="C979" s="261"/>
      <c r="D979" s="261"/>
      <c r="E979" s="261"/>
      <c r="F979" s="261"/>
      <c r="G979" s="261"/>
      <c r="H979" s="261"/>
      <c r="I979" s="261"/>
      <c r="J979" s="261"/>
      <c r="K979" s="261"/>
      <c r="L979" s="261"/>
      <c r="M979" s="261"/>
      <c r="N979" s="261"/>
      <c r="O979" s="261"/>
      <c r="P979" s="261"/>
      <c r="Q979" s="261"/>
      <c r="R979" s="261"/>
      <c r="S979" s="261"/>
      <c r="T979" s="261"/>
      <c r="U979" s="261"/>
      <c r="V979" s="261"/>
      <c r="W979" s="261"/>
      <c r="X979" s="261"/>
      <c r="Y979" s="261"/>
    </row>
    <row r="980" customFormat="false" ht="15.75" hidden="false" customHeight="true" outlineLevel="0" collapsed="false">
      <c r="A980" s="261"/>
      <c r="B980" s="261"/>
      <c r="C980" s="261"/>
      <c r="D980" s="261"/>
      <c r="E980" s="261"/>
      <c r="F980" s="261"/>
      <c r="G980" s="261"/>
      <c r="H980" s="261"/>
      <c r="I980" s="261"/>
      <c r="J980" s="261"/>
      <c r="K980" s="261"/>
      <c r="L980" s="261"/>
      <c r="M980" s="261"/>
      <c r="N980" s="261"/>
      <c r="O980" s="261"/>
      <c r="P980" s="261"/>
      <c r="Q980" s="261"/>
      <c r="R980" s="261"/>
      <c r="S980" s="261"/>
      <c r="T980" s="261"/>
      <c r="U980" s="261"/>
      <c r="V980" s="261"/>
      <c r="W980" s="261"/>
      <c r="X980" s="261"/>
      <c r="Y980" s="261"/>
    </row>
    <row r="981" customFormat="false" ht="15.75" hidden="false" customHeight="true" outlineLevel="0" collapsed="false">
      <c r="A981" s="261"/>
      <c r="B981" s="261"/>
      <c r="C981" s="261"/>
      <c r="D981" s="261"/>
      <c r="E981" s="261"/>
      <c r="F981" s="261"/>
      <c r="G981" s="261"/>
      <c r="H981" s="261"/>
      <c r="I981" s="261"/>
      <c r="J981" s="261"/>
      <c r="K981" s="261"/>
      <c r="L981" s="261"/>
      <c r="M981" s="261"/>
      <c r="N981" s="261"/>
      <c r="O981" s="261"/>
      <c r="P981" s="261"/>
      <c r="Q981" s="261"/>
      <c r="R981" s="261"/>
      <c r="S981" s="261"/>
      <c r="T981" s="261"/>
      <c r="U981" s="261"/>
      <c r="V981" s="261"/>
      <c r="W981" s="261"/>
      <c r="X981" s="261"/>
      <c r="Y981" s="261"/>
    </row>
    <row r="982" customFormat="false" ht="15.75" hidden="false" customHeight="true" outlineLevel="0" collapsed="false">
      <c r="A982" s="261"/>
      <c r="B982" s="261"/>
      <c r="C982" s="261"/>
      <c r="D982" s="261"/>
      <c r="E982" s="261"/>
      <c r="F982" s="261"/>
      <c r="G982" s="261"/>
      <c r="H982" s="261"/>
      <c r="I982" s="261"/>
      <c r="J982" s="261"/>
      <c r="K982" s="261"/>
      <c r="L982" s="261"/>
      <c r="M982" s="261"/>
      <c r="N982" s="261"/>
      <c r="O982" s="261"/>
      <c r="P982" s="261"/>
      <c r="Q982" s="261"/>
      <c r="R982" s="261"/>
      <c r="S982" s="261"/>
      <c r="T982" s="261"/>
      <c r="U982" s="261"/>
      <c r="V982" s="261"/>
      <c r="W982" s="261"/>
      <c r="X982" s="261"/>
      <c r="Y982" s="261"/>
    </row>
    <row r="983" customFormat="false" ht="15.75" hidden="false" customHeight="true" outlineLevel="0" collapsed="false">
      <c r="A983" s="261"/>
      <c r="B983" s="261"/>
      <c r="C983" s="261"/>
      <c r="D983" s="261"/>
      <c r="E983" s="261"/>
      <c r="F983" s="261"/>
      <c r="G983" s="261"/>
      <c r="H983" s="261"/>
      <c r="I983" s="261"/>
      <c r="J983" s="261"/>
      <c r="K983" s="261"/>
      <c r="L983" s="261"/>
      <c r="M983" s="261"/>
      <c r="N983" s="261"/>
      <c r="O983" s="261"/>
      <c r="P983" s="261"/>
      <c r="Q983" s="261"/>
      <c r="R983" s="261"/>
      <c r="S983" s="261"/>
      <c r="T983" s="261"/>
      <c r="U983" s="261"/>
      <c r="V983" s="261"/>
      <c r="W983" s="261"/>
      <c r="X983" s="261"/>
      <c r="Y983" s="261"/>
    </row>
    <row r="984" customFormat="false" ht="15.75" hidden="false" customHeight="true" outlineLevel="0" collapsed="false">
      <c r="A984" s="261"/>
      <c r="B984" s="261"/>
      <c r="C984" s="261"/>
      <c r="D984" s="261"/>
      <c r="E984" s="261"/>
      <c r="F984" s="261"/>
      <c r="G984" s="261"/>
      <c r="H984" s="261"/>
      <c r="I984" s="261"/>
      <c r="J984" s="261"/>
      <c r="K984" s="261"/>
      <c r="L984" s="261"/>
      <c r="M984" s="261"/>
      <c r="N984" s="261"/>
      <c r="O984" s="261"/>
      <c r="P984" s="261"/>
      <c r="Q984" s="261"/>
      <c r="R984" s="261"/>
      <c r="S984" s="261"/>
      <c r="T984" s="261"/>
      <c r="U984" s="261"/>
      <c r="V984" s="261"/>
      <c r="W984" s="261"/>
      <c r="X984" s="261"/>
      <c r="Y984" s="261"/>
    </row>
    <row r="985" customFormat="false" ht="15.75" hidden="false" customHeight="true" outlineLevel="0" collapsed="false">
      <c r="A985" s="261"/>
      <c r="B985" s="261"/>
      <c r="C985" s="261"/>
      <c r="D985" s="261"/>
      <c r="E985" s="261"/>
      <c r="F985" s="261"/>
      <c r="G985" s="261"/>
      <c r="H985" s="261"/>
      <c r="I985" s="261"/>
      <c r="J985" s="261"/>
      <c r="K985" s="261"/>
      <c r="L985" s="261"/>
      <c r="M985" s="261"/>
      <c r="N985" s="261"/>
      <c r="O985" s="261"/>
      <c r="P985" s="261"/>
      <c r="Q985" s="261"/>
      <c r="R985" s="261"/>
      <c r="S985" s="261"/>
      <c r="T985" s="261"/>
      <c r="U985" s="261"/>
      <c r="V985" s="261"/>
      <c r="W985" s="261"/>
      <c r="X985" s="261"/>
      <c r="Y985" s="261"/>
    </row>
    <row r="986" customFormat="false" ht="15.75" hidden="false" customHeight="true" outlineLevel="0" collapsed="false">
      <c r="A986" s="261"/>
      <c r="B986" s="261"/>
      <c r="C986" s="261"/>
      <c r="D986" s="261"/>
      <c r="E986" s="261"/>
      <c r="F986" s="261"/>
      <c r="G986" s="261"/>
      <c r="H986" s="261"/>
      <c r="I986" s="261"/>
      <c r="J986" s="261"/>
      <c r="K986" s="261"/>
      <c r="L986" s="261"/>
      <c r="M986" s="261"/>
      <c r="N986" s="261"/>
      <c r="O986" s="261"/>
      <c r="P986" s="261"/>
      <c r="Q986" s="261"/>
      <c r="R986" s="261"/>
      <c r="S986" s="261"/>
      <c r="T986" s="261"/>
      <c r="U986" s="261"/>
      <c r="V986" s="261"/>
      <c r="W986" s="261"/>
      <c r="X986" s="261"/>
      <c r="Y986" s="261"/>
    </row>
    <row r="987" customFormat="false" ht="15.75" hidden="false" customHeight="true" outlineLevel="0" collapsed="false">
      <c r="A987" s="261"/>
      <c r="B987" s="261"/>
      <c r="C987" s="261"/>
      <c r="D987" s="261"/>
      <c r="E987" s="261"/>
      <c r="F987" s="261"/>
      <c r="G987" s="261"/>
      <c r="H987" s="261"/>
      <c r="I987" s="261"/>
      <c r="J987" s="261"/>
      <c r="K987" s="261"/>
      <c r="L987" s="261"/>
      <c r="M987" s="261"/>
      <c r="N987" s="261"/>
      <c r="O987" s="261"/>
      <c r="P987" s="261"/>
      <c r="Q987" s="261"/>
      <c r="R987" s="261"/>
      <c r="S987" s="261"/>
      <c r="T987" s="261"/>
      <c r="U987" s="261"/>
      <c r="V987" s="261"/>
      <c r="W987" s="261"/>
      <c r="X987" s="261"/>
      <c r="Y987" s="261"/>
    </row>
    <row r="988" customFormat="false" ht="15.75" hidden="false" customHeight="true" outlineLevel="0" collapsed="false">
      <c r="A988" s="261"/>
      <c r="B988" s="261"/>
      <c r="C988" s="261"/>
      <c r="D988" s="261"/>
      <c r="E988" s="261"/>
      <c r="F988" s="261"/>
      <c r="G988" s="261"/>
      <c r="H988" s="261"/>
      <c r="I988" s="261"/>
      <c r="J988" s="261"/>
      <c r="K988" s="261"/>
      <c r="L988" s="261"/>
      <c r="M988" s="261"/>
      <c r="N988" s="261"/>
      <c r="O988" s="261"/>
      <c r="P988" s="261"/>
      <c r="Q988" s="261"/>
      <c r="R988" s="261"/>
      <c r="S988" s="261"/>
      <c r="T988" s="261"/>
      <c r="U988" s="261"/>
      <c r="V988" s="261"/>
      <c r="W988" s="261"/>
      <c r="X988" s="261"/>
      <c r="Y988" s="261"/>
    </row>
    <row r="989" customFormat="false" ht="15.75" hidden="false" customHeight="true" outlineLevel="0" collapsed="false">
      <c r="A989" s="261"/>
      <c r="B989" s="261"/>
      <c r="C989" s="261"/>
      <c r="D989" s="261"/>
      <c r="E989" s="261"/>
      <c r="F989" s="261"/>
      <c r="G989" s="261"/>
      <c r="H989" s="261"/>
      <c r="I989" s="261"/>
      <c r="J989" s="261"/>
      <c r="K989" s="261"/>
      <c r="L989" s="261"/>
      <c r="M989" s="261"/>
      <c r="N989" s="261"/>
      <c r="O989" s="261"/>
      <c r="P989" s="261"/>
      <c r="Q989" s="261"/>
      <c r="R989" s="261"/>
      <c r="S989" s="261"/>
      <c r="T989" s="261"/>
      <c r="U989" s="261"/>
      <c r="V989" s="261"/>
      <c r="W989" s="261"/>
      <c r="X989" s="261"/>
      <c r="Y989" s="261"/>
    </row>
    <row r="990" customFormat="false" ht="15.75" hidden="false" customHeight="true" outlineLevel="0" collapsed="false">
      <c r="A990" s="261"/>
      <c r="B990" s="261"/>
      <c r="C990" s="261"/>
      <c r="D990" s="261"/>
      <c r="E990" s="261"/>
      <c r="F990" s="261"/>
      <c r="G990" s="261"/>
      <c r="H990" s="261"/>
      <c r="I990" s="261"/>
      <c r="J990" s="261"/>
      <c r="K990" s="261"/>
      <c r="L990" s="261"/>
      <c r="M990" s="261"/>
      <c r="N990" s="261"/>
      <c r="O990" s="261"/>
      <c r="P990" s="261"/>
      <c r="Q990" s="261"/>
      <c r="R990" s="261"/>
      <c r="S990" s="261"/>
      <c r="T990" s="261"/>
      <c r="U990" s="261"/>
      <c r="V990" s="261"/>
      <c r="W990" s="261"/>
      <c r="X990" s="261"/>
      <c r="Y990" s="261"/>
    </row>
    <row r="991" customFormat="false" ht="15.75" hidden="false" customHeight="true" outlineLevel="0" collapsed="false">
      <c r="A991" s="261"/>
      <c r="B991" s="261"/>
      <c r="C991" s="261"/>
      <c r="D991" s="261"/>
      <c r="E991" s="261"/>
      <c r="F991" s="261"/>
      <c r="G991" s="261"/>
      <c r="H991" s="261"/>
      <c r="I991" s="261"/>
      <c r="J991" s="261"/>
      <c r="K991" s="261"/>
      <c r="L991" s="261"/>
      <c r="M991" s="261"/>
      <c r="N991" s="261"/>
      <c r="O991" s="261"/>
      <c r="P991" s="261"/>
      <c r="Q991" s="261"/>
      <c r="R991" s="261"/>
      <c r="S991" s="261"/>
      <c r="T991" s="261"/>
      <c r="U991" s="261"/>
      <c r="V991" s="261"/>
      <c r="W991" s="261"/>
      <c r="X991" s="261"/>
      <c r="Y991" s="261"/>
    </row>
    <row r="992" customFormat="false" ht="15.75" hidden="false" customHeight="true" outlineLevel="0" collapsed="false">
      <c r="A992" s="261"/>
      <c r="B992" s="261"/>
      <c r="C992" s="261"/>
      <c r="D992" s="261"/>
      <c r="E992" s="261"/>
      <c r="F992" s="261"/>
      <c r="G992" s="261"/>
      <c r="H992" s="261"/>
      <c r="I992" s="261"/>
      <c r="J992" s="261"/>
      <c r="K992" s="261"/>
      <c r="L992" s="261"/>
      <c r="M992" s="261"/>
      <c r="N992" s="261"/>
      <c r="O992" s="261"/>
      <c r="P992" s="261"/>
      <c r="Q992" s="261"/>
      <c r="R992" s="261"/>
      <c r="S992" s="261"/>
      <c r="T992" s="261"/>
      <c r="U992" s="261"/>
      <c r="V992" s="261"/>
      <c r="W992" s="261"/>
      <c r="X992" s="261"/>
      <c r="Y992" s="261"/>
    </row>
    <row r="993" customFormat="false" ht="15.75" hidden="false" customHeight="true" outlineLevel="0" collapsed="false">
      <c r="A993" s="261"/>
      <c r="B993" s="261"/>
      <c r="C993" s="261"/>
      <c r="D993" s="261"/>
      <c r="E993" s="261"/>
      <c r="F993" s="261"/>
      <c r="G993" s="261"/>
      <c r="H993" s="261"/>
      <c r="I993" s="261"/>
      <c r="J993" s="261"/>
      <c r="K993" s="261"/>
      <c r="L993" s="261"/>
      <c r="M993" s="261"/>
      <c r="N993" s="261"/>
      <c r="O993" s="261"/>
      <c r="P993" s="261"/>
      <c r="Q993" s="261"/>
      <c r="R993" s="261"/>
      <c r="S993" s="261"/>
      <c r="T993" s="261"/>
      <c r="U993" s="261"/>
      <c r="V993" s="261"/>
      <c r="W993" s="261"/>
      <c r="X993" s="261"/>
      <c r="Y993" s="261"/>
    </row>
    <row r="994" customFormat="false" ht="15.75" hidden="false" customHeight="true" outlineLevel="0" collapsed="false">
      <c r="A994" s="261"/>
      <c r="B994" s="261"/>
      <c r="C994" s="261"/>
      <c r="D994" s="261"/>
      <c r="E994" s="261"/>
      <c r="F994" s="261"/>
      <c r="G994" s="261"/>
      <c r="H994" s="261"/>
      <c r="I994" s="261"/>
      <c r="J994" s="261"/>
      <c r="K994" s="261"/>
      <c r="L994" s="261"/>
      <c r="M994" s="261"/>
      <c r="N994" s="261"/>
      <c r="O994" s="261"/>
      <c r="P994" s="261"/>
      <c r="Q994" s="261"/>
      <c r="R994" s="261"/>
      <c r="S994" s="261"/>
      <c r="T994" s="261"/>
      <c r="U994" s="261"/>
      <c r="V994" s="261"/>
      <c r="W994" s="261"/>
      <c r="X994" s="261"/>
      <c r="Y994" s="261"/>
    </row>
    <row r="995" customFormat="false" ht="15.75" hidden="false" customHeight="true" outlineLevel="0" collapsed="false">
      <c r="A995" s="261"/>
      <c r="B995" s="261"/>
      <c r="C995" s="261"/>
      <c r="D995" s="261"/>
      <c r="E995" s="261"/>
      <c r="F995" s="261"/>
      <c r="G995" s="261"/>
      <c r="H995" s="261"/>
      <c r="I995" s="261"/>
      <c r="J995" s="261"/>
      <c r="K995" s="261"/>
      <c r="L995" s="261"/>
      <c r="M995" s="261"/>
      <c r="N995" s="261"/>
      <c r="O995" s="261"/>
      <c r="P995" s="261"/>
      <c r="Q995" s="261"/>
      <c r="R995" s="261"/>
      <c r="S995" s="261"/>
      <c r="T995" s="261"/>
      <c r="U995" s="261"/>
      <c r="V995" s="261"/>
      <c r="W995" s="261"/>
      <c r="X995" s="261"/>
      <c r="Y995" s="261"/>
    </row>
    <row r="996" customFormat="false" ht="15.75" hidden="false" customHeight="true" outlineLevel="0" collapsed="false">
      <c r="A996" s="261"/>
      <c r="B996" s="261"/>
      <c r="C996" s="261"/>
      <c r="D996" s="261"/>
      <c r="E996" s="261"/>
      <c r="F996" s="261"/>
      <c r="G996" s="261"/>
      <c r="H996" s="261"/>
      <c r="I996" s="261"/>
      <c r="J996" s="261"/>
      <c r="K996" s="261"/>
      <c r="L996" s="261"/>
      <c r="M996" s="261"/>
      <c r="N996" s="261"/>
      <c r="O996" s="261"/>
      <c r="P996" s="261"/>
      <c r="Q996" s="261"/>
      <c r="R996" s="261"/>
      <c r="S996" s="261"/>
      <c r="T996" s="261"/>
      <c r="U996" s="261"/>
      <c r="V996" s="261"/>
      <c r="W996" s="261"/>
      <c r="X996" s="261"/>
      <c r="Y996" s="261"/>
    </row>
    <row r="997" customFormat="false" ht="15.75" hidden="false" customHeight="true" outlineLevel="0" collapsed="false">
      <c r="A997" s="261"/>
      <c r="B997" s="261"/>
      <c r="C997" s="261"/>
      <c r="D997" s="261"/>
      <c r="E997" s="261"/>
      <c r="F997" s="261"/>
      <c r="G997" s="261"/>
      <c r="H997" s="261"/>
      <c r="I997" s="261"/>
      <c r="J997" s="261"/>
      <c r="K997" s="261"/>
      <c r="L997" s="261"/>
      <c r="M997" s="261"/>
      <c r="N997" s="261"/>
      <c r="O997" s="261"/>
      <c r="P997" s="261"/>
      <c r="Q997" s="261"/>
      <c r="R997" s="261"/>
      <c r="S997" s="261"/>
      <c r="T997" s="261"/>
      <c r="U997" s="261"/>
      <c r="V997" s="261"/>
      <c r="W997" s="261"/>
      <c r="X997" s="261"/>
      <c r="Y997" s="261"/>
    </row>
    <row r="998" customFormat="false" ht="15.75" hidden="false" customHeight="true" outlineLevel="0" collapsed="false">
      <c r="A998" s="261"/>
      <c r="B998" s="261"/>
      <c r="C998" s="261"/>
      <c r="D998" s="261"/>
      <c r="E998" s="261"/>
      <c r="F998" s="261"/>
      <c r="G998" s="261"/>
      <c r="H998" s="261"/>
      <c r="I998" s="261"/>
      <c r="J998" s="261"/>
      <c r="K998" s="261"/>
      <c r="L998" s="261"/>
      <c r="M998" s="261"/>
      <c r="N998" s="261"/>
      <c r="O998" s="261"/>
      <c r="P998" s="261"/>
      <c r="Q998" s="261"/>
      <c r="R998" s="261"/>
      <c r="S998" s="261"/>
      <c r="T998" s="261"/>
      <c r="U998" s="261"/>
      <c r="V998" s="261"/>
      <c r="W998" s="261"/>
      <c r="X998" s="261"/>
      <c r="Y998" s="261"/>
    </row>
  </sheetData>
  <autoFilter ref="A4:N270"/>
  <mergeCells count="1">
    <mergeCell ref="B3:O3"/>
  </mergeCells>
  <hyperlinks>
    <hyperlink ref="B1" r:id="rId1" display="Source: World bank 2023"/>
  </hyperlinks>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AD47"/>
    <pageSetUpPr fitToPage="false"/>
  </sheetPr>
  <dimension ref="A1:AA1000"/>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J224" activeCellId="0" sqref="J224"/>
    </sheetView>
  </sheetViews>
  <sheetFormatPr defaultColWidth="12.65625" defaultRowHeight="15" zeroHeight="false" outlineLevelRow="0" outlineLevelCol="0"/>
  <cols>
    <col collapsed="false" customWidth="true" hidden="false" outlineLevel="0" max="1" min="1" style="0" width="18.16"/>
    <col collapsed="false" customWidth="true" hidden="false" outlineLevel="0" max="14" min="2" style="0" width="14.16"/>
    <col collapsed="false" customWidth="true" hidden="false" outlineLevel="0" max="27" min="15" style="0" width="11"/>
  </cols>
  <sheetData>
    <row r="1" customFormat="false" ht="13.5" hidden="false" customHeight="true" outlineLevel="0" collapsed="false">
      <c r="A1" s="273" t="s">
        <v>730</v>
      </c>
      <c r="C1" s="274" t="s">
        <v>731</v>
      </c>
      <c r="D1" s="274"/>
    </row>
    <row r="2" customFormat="false" ht="13.5" hidden="false" customHeight="true" outlineLevel="0" collapsed="false">
      <c r="A2" s="275"/>
      <c r="C2" s="276"/>
      <c r="D2" s="277"/>
    </row>
    <row r="3" customFormat="false" ht="13.5" hidden="false" customHeight="true" outlineLevel="0" collapsed="false">
      <c r="A3" s="262" t="s">
        <v>732</v>
      </c>
      <c r="B3" s="262"/>
      <c r="C3" s="262"/>
      <c r="D3" s="262"/>
      <c r="E3" s="262"/>
      <c r="F3" s="262"/>
      <c r="G3" s="262"/>
      <c r="H3" s="262"/>
      <c r="I3" s="262"/>
      <c r="J3" s="262"/>
      <c r="K3" s="262"/>
      <c r="L3" s="262"/>
      <c r="M3" s="262"/>
      <c r="N3" s="262"/>
      <c r="O3" s="262"/>
    </row>
    <row r="4" customFormat="false" ht="13.5" hidden="false" customHeight="true" outlineLevel="0" collapsed="false">
      <c r="A4" s="278" t="s">
        <v>513</v>
      </c>
      <c r="B4" s="279" t="n">
        <v>2010</v>
      </c>
      <c r="C4" s="279" t="n">
        <v>2011</v>
      </c>
      <c r="D4" s="279" t="n">
        <v>2012</v>
      </c>
      <c r="E4" s="279" t="n">
        <v>2013</v>
      </c>
      <c r="F4" s="279" t="n">
        <v>2014</v>
      </c>
      <c r="G4" s="279" t="n">
        <v>2015</v>
      </c>
      <c r="H4" s="279" t="n">
        <v>2016</v>
      </c>
      <c r="I4" s="279" t="n">
        <v>2017</v>
      </c>
      <c r="J4" s="279" t="n">
        <v>2018</v>
      </c>
      <c r="K4" s="279" t="n">
        <v>2019</v>
      </c>
      <c r="L4" s="279"/>
      <c r="M4" s="279" t="n">
        <v>2020</v>
      </c>
      <c r="N4" s="279" t="n">
        <v>2021</v>
      </c>
      <c r="O4" s="279" t="n">
        <v>2022</v>
      </c>
      <c r="P4" s="280"/>
      <c r="Q4" s="280"/>
      <c r="R4" s="280"/>
      <c r="S4" s="280"/>
      <c r="T4" s="280"/>
      <c r="U4" s="280"/>
      <c r="V4" s="280"/>
      <c r="W4" s="280"/>
      <c r="X4" s="280"/>
      <c r="Y4" s="280"/>
      <c r="Z4" s="280"/>
      <c r="AA4" s="280"/>
    </row>
    <row r="5" customFormat="false" ht="13.5" hidden="false" customHeight="true" outlineLevel="0" collapsed="false">
      <c r="A5" s="281" t="s">
        <v>514</v>
      </c>
      <c r="B5" s="282" t="n">
        <v>15.4898435276216</v>
      </c>
      <c r="C5" s="282" t="n">
        <v>16.7883129958098</v>
      </c>
      <c r="D5" s="282" t="n">
        <v>17.0900128743571</v>
      </c>
      <c r="E5" s="282" t="n">
        <v>17.6560846459086</v>
      </c>
      <c r="F5" s="282" t="n">
        <v>17.7527373803577</v>
      </c>
      <c r="G5" s="282" t="n">
        <v>17.1944361688719</v>
      </c>
      <c r="H5" s="282" t="n">
        <v>17.3020484780418</v>
      </c>
      <c r="I5" s="282" t="n">
        <v>17.3601853467702</v>
      </c>
      <c r="J5" s="282" t="n">
        <v>17.0523677140978</v>
      </c>
      <c r="K5" s="282" t="n">
        <v>17.1344642539802</v>
      </c>
      <c r="L5" s="282"/>
      <c r="M5" s="283"/>
      <c r="N5" s="283"/>
      <c r="O5" s="283"/>
    </row>
    <row r="6" customFormat="false" ht="13.5" hidden="false" customHeight="true" outlineLevel="0" collapsed="false">
      <c r="A6" s="284" t="s">
        <v>515</v>
      </c>
      <c r="B6" s="285"/>
      <c r="C6" s="285"/>
      <c r="D6" s="285"/>
      <c r="E6" s="285"/>
      <c r="F6" s="285"/>
      <c r="G6" s="285"/>
      <c r="H6" s="285"/>
      <c r="I6" s="285"/>
      <c r="J6" s="285"/>
      <c r="K6" s="285"/>
      <c r="L6" s="285"/>
      <c r="M6" s="285"/>
      <c r="N6" s="285"/>
      <c r="O6" s="285"/>
    </row>
    <row r="7" customFormat="false" ht="13.5" hidden="false" customHeight="true" outlineLevel="0" collapsed="false">
      <c r="A7" s="281" t="s">
        <v>516</v>
      </c>
      <c r="B7" s="283"/>
      <c r="C7" s="283"/>
      <c r="D7" s="283"/>
      <c r="E7" s="283"/>
      <c r="F7" s="283"/>
      <c r="G7" s="283"/>
      <c r="H7" s="283"/>
      <c r="I7" s="283"/>
      <c r="J7" s="283"/>
      <c r="K7" s="283"/>
      <c r="L7" s="283" t="s">
        <v>58</v>
      </c>
      <c r="M7" s="283"/>
      <c r="N7" s="283"/>
      <c r="O7" s="283"/>
    </row>
    <row r="8" customFormat="false" ht="13.5" hidden="false" customHeight="true" outlineLevel="0" collapsed="false">
      <c r="A8" s="284" t="s">
        <v>517</v>
      </c>
      <c r="B8" s="286" t="n">
        <v>56.759949249992</v>
      </c>
      <c r="C8" s="286" t="n">
        <v>55.5876717968206</v>
      </c>
      <c r="D8" s="286" t="n">
        <v>53.8625277161863</v>
      </c>
      <c r="E8" s="286" t="n">
        <v>54.1702687757502</v>
      </c>
      <c r="F8" s="286" t="n">
        <v>54.2519441567075</v>
      </c>
      <c r="G8" s="286" t="n">
        <v>52.5251896518187</v>
      </c>
      <c r="H8" s="286" t="n">
        <v>52.8858135137375</v>
      </c>
      <c r="I8" s="286" t="n">
        <v>52.765667064108</v>
      </c>
      <c r="J8" s="286" t="n">
        <v>52.6385374167226</v>
      </c>
      <c r="K8" s="286" t="n">
        <v>51.7067664834769</v>
      </c>
      <c r="L8" s="286"/>
      <c r="M8" s="286" t="n">
        <v>53.3481815741554</v>
      </c>
      <c r="N8" s="286" t="n">
        <v>54.0538108060645</v>
      </c>
      <c r="O8" s="286" t="n">
        <v>52.0117279458974</v>
      </c>
    </row>
    <row r="9" customFormat="false" ht="13.5" hidden="false" customHeight="true" outlineLevel="0" collapsed="false">
      <c r="A9" s="281" t="s">
        <v>518</v>
      </c>
      <c r="B9" s="282" t="n">
        <v>31.1056577055224</v>
      </c>
      <c r="C9" s="282" t="n">
        <v>31.5179710388184</v>
      </c>
      <c r="D9" s="282" t="n">
        <v>32.6687698364258</v>
      </c>
      <c r="E9" s="282" t="n">
        <v>33.9274520874023</v>
      </c>
      <c r="F9" s="282" t="n">
        <v>34.5214805603027</v>
      </c>
      <c r="G9" s="282" t="n">
        <v>35.6459884643555</v>
      </c>
      <c r="H9" s="282" t="n">
        <v>36.9081993103027</v>
      </c>
      <c r="I9" s="282" t="n">
        <v>38.2097434997559</v>
      </c>
      <c r="J9" s="282" t="n">
        <v>38.891342371703</v>
      </c>
      <c r="K9" s="282" t="n">
        <v>38.9446523157215</v>
      </c>
      <c r="L9" s="282"/>
      <c r="M9" s="282" t="n">
        <v>39.3991943498286</v>
      </c>
      <c r="N9" s="282" t="n">
        <v>40.3505911608748</v>
      </c>
      <c r="O9" s="282" t="n">
        <v>40.8223504564285</v>
      </c>
    </row>
    <row r="10" customFormat="false" ht="13.5" hidden="false" customHeight="true" outlineLevel="0" collapsed="false">
      <c r="A10" s="284" t="s">
        <v>519</v>
      </c>
      <c r="B10" s="285"/>
      <c r="C10" s="286" t="n">
        <v>0.92116932502225</v>
      </c>
      <c r="D10" s="285"/>
      <c r="E10" s="285"/>
      <c r="F10" s="285"/>
      <c r="G10" s="285"/>
      <c r="H10" s="285"/>
      <c r="I10" s="285"/>
      <c r="J10" s="285"/>
      <c r="K10" s="285"/>
      <c r="L10" s="285"/>
      <c r="M10" s="285"/>
      <c r="N10" s="285"/>
      <c r="O10" s="285"/>
    </row>
    <row r="11" customFormat="false" ht="13.5" hidden="false" customHeight="true" outlineLevel="0" collapsed="false">
      <c r="A11" s="281" t="s">
        <v>520</v>
      </c>
      <c r="B11" s="283"/>
      <c r="C11" s="283"/>
      <c r="D11" s="283"/>
      <c r="E11" s="283"/>
      <c r="F11" s="283"/>
      <c r="G11" s="283"/>
      <c r="H11" s="283"/>
      <c r="I11" s="283"/>
      <c r="J11" s="283"/>
      <c r="K11" s="283"/>
      <c r="L11" s="283"/>
      <c r="M11" s="283"/>
      <c r="N11" s="283"/>
      <c r="O11" s="283"/>
    </row>
    <row r="12" customFormat="false" ht="13.5" hidden="false" customHeight="true" outlineLevel="0" collapsed="false">
      <c r="A12" s="284" t="s">
        <v>521</v>
      </c>
      <c r="B12" s="286" t="n">
        <v>73.5679185537289</v>
      </c>
      <c r="C12" s="286" t="n">
        <v>80.9318008422852</v>
      </c>
      <c r="D12" s="286" t="n">
        <v>78.6273651123047</v>
      </c>
      <c r="E12" s="286" t="n">
        <v>79.5401992797852</v>
      </c>
      <c r="F12" s="286" t="n">
        <v>77.4686431884766</v>
      </c>
      <c r="G12" s="286" t="n">
        <v>77.7847595214844</v>
      </c>
      <c r="H12" s="286" t="n">
        <v>91.6264572143555</v>
      </c>
      <c r="I12" s="286" t="n">
        <v>107.269989013672</v>
      </c>
      <c r="J12" s="286" t="n">
        <v>125.267951374779</v>
      </c>
      <c r="K12" s="286" t="n">
        <v>144.052807692224</v>
      </c>
      <c r="L12" s="286"/>
      <c r="M12" s="285" t="n">
        <v>173.989316335717</v>
      </c>
      <c r="N12" s="285" t="n">
        <v>208.981338715098</v>
      </c>
      <c r="O12" s="285"/>
    </row>
    <row r="13" customFormat="false" ht="13.5" hidden="false" customHeight="true" outlineLevel="0" collapsed="false">
      <c r="A13" s="281" t="s">
        <v>522</v>
      </c>
      <c r="B13" s="282" t="n">
        <v>2.19551840056141</v>
      </c>
      <c r="C13" s="282" t="n">
        <v>2.20190143585205</v>
      </c>
      <c r="D13" s="282" t="n">
        <v>2.15846729278564</v>
      </c>
      <c r="E13" s="282" t="n">
        <v>2.24112868309021</v>
      </c>
      <c r="F13" s="282" t="n">
        <v>2.28767728805542</v>
      </c>
      <c r="G13" s="282" t="n">
        <v>2.36998391151428</v>
      </c>
      <c r="H13" s="282" t="n">
        <v>2.36066269874573</v>
      </c>
      <c r="I13" s="282" t="n">
        <v>2.46811723709106</v>
      </c>
      <c r="J13" s="282" t="n">
        <v>2.43835251878676</v>
      </c>
      <c r="K13" s="282" t="n">
        <v>2.4292312499594</v>
      </c>
      <c r="L13" s="282"/>
      <c r="M13" s="282" t="n">
        <v>2.41465122678565</v>
      </c>
      <c r="N13" s="282" t="n">
        <v>2.35388328000609</v>
      </c>
      <c r="O13" s="282" t="n">
        <v>2.34360227532166</v>
      </c>
    </row>
    <row r="14" customFormat="false" ht="13.5" hidden="false" customHeight="true" outlineLevel="0" collapsed="false">
      <c r="A14" s="284" t="s">
        <v>523</v>
      </c>
      <c r="B14" s="285"/>
      <c r="C14" s="285"/>
      <c r="D14" s="285"/>
      <c r="E14" s="285"/>
      <c r="F14" s="285"/>
      <c r="G14" s="285"/>
      <c r="H14" s="285"/>
      <c r="I14" s="285"/>
      <c r="J14" s="285"/>
      <c r="K14" s="285"/>
      <c r="L14" s="285"/>
      <c r="M14" s="285"/>
      <c r="N14" s="285"/>
      <c r="O14" s="285"/>
    </row>
    <row r="15" customFormat="false" ht="13.5" hidden="false" customHeight="true" outlineLevel="0" collapsed="false">
      <c r="A15" s="281" t="s">
        <v>66</v>
      </c>
      <c r="B15" s="283"/>
      <c r="C15" s="282" t="n">
        <v>3.1611635684967</v>
      </c>
      <c r="D15" s="282" t="n">
        <v>3.66416144371033</v>
      </c>
      <c r="E15" s="282" t="n">
        <v>4.56208276748657</v>
      </c>
      <c r="F15" s="282" t="n">
        <v>6.35988330841064</v>
      </c>
      <c r="G15" s="282" t="n">
        <v>7.95026302337646</v>
      </c>
      <c r="H15" s="282" t="n">
        <v>10.8105688095093</v>
      </c>
      <c r="I15" s="282" t="n">
        <v>10.8079395294189</v>
      </c>
      <c r="J15" s="283"/>
      <c r="K15" s="283"/>
      <c r="L15" s="283"/>
      <c r="M15" s="283"/>
      <c r="N15" s="283"/>
      <c r="O15" s="283"/>
    </row>
    <row r="16" customFormat="false" ht="13.5" hidden="false" customHeight="true" outlineLevel="0" collapsed="false">
      <c r="A16" s="284" t="s">
        <v>524</v>
      </c>
      <c r="B16" s="286" t="n">
        <v>158.715910129592</v>
      </c>
      <c r="C16" s="286" t="n">
        <v>165.629043579102</v>
      </c>
      <c r="D16" s="286" t="n">
        <v>158.207962036133</v>
      </c>
      <c r="E16" s="286" t="n">
        <v>179.036331176758</v>
      </c>
      <c r="F16" s="286" t="n">
        <v>184.060440063477</v>
      </c>
      <c r="G16" s="286" t="n">
        <v>185.826934814453</v>
      </c>
      <c r="H16" s="286" t="n">
        <v>173.75080871582</v>
      </c>
      <c r="I16" s="286" t="n">
        <v>167.312210083008</v>
      </c>
      <c r="J16" s="286" t="n">
        <v>167.439031178434</v>
      </c>
      <c r="K16" s="286" t="n">
        <v>166.832567595181</v>
      </c>
      <c r="L16" s="286"/>
      <c r="M16" s="286" t="n">
        <v>166.796066755873</v>
      </c>
      <c r="N16" s="286" t="n">
        <v>170.75811581848</v>
      </c>
      <c r="O16" s="286" t="n">
        <v>171.767003349128</v>
      </c>
    </row>
    <row r="17" customFormat="false" ht="13.5" hidden="false" customHeight="true" outlineLevel="0" collapsed="false">
      <c r="A17" s="281" t="s">
        <v>525</v>
      </c>
      <c r="B17" s="282" t="n">
        <v>1.61955971599788</v>
      </c>
      <c r="C17" s="282" t="n">
        <v>1.63776314258575</v>
      </c>
      <c r="D17" s="282" t="n">
        <v>1.54336678981781</v>
      </c>
      <c r="E17" s="282" t="n">
        <v>1.51320052146912</v>
      </c>
      <c r="F17" s="282" t="n">
        <v>1.50940573215485</v>
      </c>
      <c r="G17" s="282" t="n">
        <v>1.52764415740967</v>
      </c>
      <c r="H17" s="282" t="n">
        <v>1.49679362773895</v>
      </c>
      <c r="I17" s="282" t="n">
        <v>1.48048067092896</v>
      </c>
      <c r="J17" s="282" t="n">
        <v>1.49758378186287</v>
      </c>
      <c r="K17" s="282" t="n">
        <v>1.5335516651578</v>
      </c>
      <c r="L17" s="282"/>
      <c r="M17" s="283"/>
      <c r="N17" s="283"/>
      <c r="O17" s="283"/>
    </row>
    <row r="18" customFormat="false" ht="13.5" hidden="false" customHeight="true" outlineLevel="0" collapsed="false">
      <c r="A18" s="284" t="s">
        <v>526</v>
      </c>
      <c r="B18" s="286" t="n">
        <v>1.554906</v>
      </c>
      <c r="C18" s="286" t="n">
        <v>1.526641</v>
      </c>
      <c r="D18" s="286" t="n">
        <v>1.546202</v>
      </c>
      <c r="E18" s="286" t="n">
        <v>1.518153</v>
      </c>
      <c r="F18" s="286" t="n">
        <v>1.530216</v>
      </c>
      <c r="G18" s="286" t="n">
        <v>1.54546</v>
      </c>
      <c r="H18" s="286" t="n">
        <v>1.533296</v>
      </c>
      <c r="I18" s="286" t="n">
        <v>1.56288</v>
      </c>
      <c r="J18" s="286" t="n">
        <v>1.559359</v>
      </c>
      <c r="K18" s="286" t="n">
        <v>1.586158</v>
      </c>
      <c r="L18" s="286"/>
      <c r="M18" s="286" t="n">
        <v>1.574376</v>
      </c>
      <c r="N18" s="286" t="n">
        <v>1.561578</v>
      </c>
      <c r="O18" s="286" t="n">
        <v>1.532448</v>
      </c>
    </row>
    <row r="19" customFormat="false" ht="13.5" hidden="false" customHeight="true" outlineLevel="0" collapsed="false">
      <c r="A19" s="281" t="s">
        <v>527</v>
      </c>
      <c r="B19" s="282" t="n">
        <v>0.856667</v>
      </c>
      <c r="C19" s="282" t="n">
        <v>0.850842</v>
      </c>
      <c r="D19" s="282" t="n">
        <v>0.855789</v>
      </c>
      <c r="E19" s="282" t="n">
        <v>0.845407</v>
      </c>
      <c r="F19" s="282" t="n">
        <v>0.845595</v>
      </c>
      <c r="G19" s="282" t="n">
        <v>0.850461</v>
      </c>
      <c r="H19" s="282" t="n">
        <v>0.832053</v>
      </c>
      <c r="I19" s="282" t="n">
        <v>0.837481</v>
      </c>
      <c r="J19" s="282" t="n">
        <v>0.827618</v>
      </c>
      <c r="K19" s="282" t="n">
        <v>0.81687</v>
      </c>
      <c r="L19" s="282"/>
      <c r="M19" s="282" t="n">
        <v>0.811057</v>
      </c>
      <c r="N19" s="282" t="n">
        <v>0.811219</v>
      </c>
      <c r="O19" s="282" t="n">
        <v>0.78446</v>
      </c>
    </row>
    <row r="20" customFormat="false" ht="13.5" hidden="false" customHeight="true" outlineLevel="0" collapsed="false">
      <c r="A20" s="284" t="s">
        <v>528</v>
      </c>
      <c r="B20" s="286" t="n">
        <v>0.309341423937941</v>
      </c>
      <c r="C20" s="286" t="n">
        <v>0.32344001531601</v>
      </c>
      <c r="D20" s="286" t="n">
        <v>0.301538705825806</v>
      </c>
      <c r="E20" s="286" t="n">
        <v>0.325349390506744</v>
      </c>
      <c r="F20" s="286" t="n">
        <v>0.323235899209976</v>
      </c>
      <c r="G20" s="286" t="n">
        <v>0.3592529296875</v>
      </c>
      <c r="H20" s="286" t="n">
        <v>0.416659891605377</v>
      </c>
      <c r="I20" s="286" t="n">
        <v>0.486966043710709</v>
      </c>
      <c r="J20" s="286" t="n">
        <v>0.486138752840791</v>
      </c>
      <c r="K20" s="286" t="n">
        <v>0.48995081611397</v>
      </c>
      <c r="L20" s="286"/>
      <c r="M20" s="286" t="n">
        <v>0.497337447980547</v>
      </c>
      <c r="N20" s="286" t="n">
        <v>0.506611961026926</v>
      </c>
      <c r="O20" s="286" t="n">
        <v>0.534050194092146</v>
      </c>
    </row>
    <row r="21" customFormat="false" ht="13.5" hidden="false" customHeight="true" outlineLevel="0" collapsed="false">
      <c r="A21" s="281" t="s">
        <v>529</v>
      </c>
      <c r="B21" s="282" t="n">
        <v>1.12477659506522</v>
      </c>
      <c r="C21" s="282" t="n">
        <v>1.1252338886261</v>
      </c>
      <c r="D21" s="282" t="n">
        <v>1.07799911499023</v>
      </c>
      <c r="E21" s="282" t="n">
        <v>1.08933007717133</v>
      </c>
      <c r="F21" s="282" t="n">
        <v>1.09275841712952</v>
      </c>
      <c r="G21" s="282" t="n">
        <v>1.12048697471619</v>
      </c>
      <c r="H21" s="282" t="n">
        <v>1.09965348243713</v>
      </c>
      <c r="I21" s="282" t="n">
        <v>1.10285294055939</v>
      </c>
      <c r="J21" s="282" t="n">
        <v>1.10095045061768</v>
      </c>
      <c r="K21" s="282" t="n">
        <v>1.10829311705846</v>
      </c>
      <c r="L21" s="282"/>
      <c r="M21" s="282" t="n">
        <v>1.09520970767555</v>
      </c>
      <c r="N21" s="282" t="n">
        <v>1.07645428953695</v>
      </c>
      <c r="O21" s="282" t="n">
        <v>1.05255968213241</v>
      </c>
    </row>
    <row r="22" customFormat="false" ht="13.5" hidden="false" customHeight="true" outlineLevel="0" collapsed="false">
      <c r="A22" s="284" t="s">
        <v>530</v>
      </c>
      <c r="B22" s="286" t="n">
        <v>0.185006347997523</v>
      </c>
      <c r="C22" s="286" t="n">
        <v>0.178627267479897</v>
      </c>
      <c r="D22" s="286" t="n">
        <v>0.173650175333023</v>
      </c>
      <c r="E22" s="286" t="n">
        <v>0.186130702495575</v>
      </c>
      <c r="F22" s="286" t="n">
        <v>0.195008054375648</v>
      </c>
      <c r="G22" s="286" t="n">
        <v>0.201736390590668</v>
      </c>
      <c r="H22" s="286" t="n">
        <v>0.207624524831772</v>
      </c>
      <c r="I22" s="286" t="n">
        <v>0.204112082719803</v>
      </c>
      <c r="J22" s="286" t="n">
        <v>0.203404933247941</v>
      </c>
      <c r="K22" s="286" t="n">
        <v>0.201793891608197</v>
      </c>
      <c r="L22" s="286"/>
      <c r="M22" s="286" t="n">
        <v>0.194714928902649</v>
      </c>
      <c r="N22" s="286" t="n">
        <v>0.184850327068308</v>
      </c>
      <c r="O22" s="286" t="n">
        <v>0.177358847699642</v>
      </c>
    </row>
    <row r="23" customFormat="false" ht="13.5" hidden="false" customHeight="true" outlineLevel="0" collapsed="false">
      <c r="A23" s="281" t="s">
        <v>86</v>
      </c>
      <c r="B23" s="282" t="n">
        <v>22.9030338722383</v>
      </c>
      <c r="C23" s="282" t="n">
        <v>24.7321186065674</v>
      </c>
      <c r="D23" s="282" t="n">
        <v>24.4158267974854</v>
      </c>
      <c r="E23" s="282" t="n">
        <v>25.8751678466797</v>
      </c>
      <c r="F23" s="282" t="n">
        <v>26.8248519897461</v>
      </c>
      <c r="G23" s="282" t="n">
        <v>27.8622074127197</v>
      </c>
      <c r="H23" s="282" t="n">
        <v>28.4720573425293</v>
      </c>
      <c r="I23" s="282" t="n">
        <v>29.5140819549561</v>
      </c>
      <c r="J23" s="282" t="n">
        <v>30.4075023434546</v>
      </c>
      <c r="K23" s="282" t="n">
        <v>31.5363832647238</v>
      </c>
      <c r="L23" s="282"/>
      <c r="M23" s="282" t="n">
        <v>32.9249849323535</v>
      </c>
      <c r="N23" s="282" t="n">
        <v>33.1915964230335</v>
      </c>
      <c r="O23" s="282" t="n">
        <v>33.0976035013716</v>
      </c>
    </row>
    <row r="24" customFormat="false" ht="13.5" hidden="false" customHeight="true" outlineLevel="0" collapsed="false">
      <c r="A24" s="284" t="s">
        <v>531</v>
      </c>
      <c r="B24" s="286" t="n">
        <v>2.25585484774855</v>
      </c>
      <c r="C24" s="286" t="n">
        <v>2.39308571815491</v>
      </c>
      <c r="D24" s="286" t="n">
        <v>2.36778259277344</v>
      </c>
      <c r="E24" s="286" t="n">
        <v>2.42831134796143</v>
      </c>
      <c r="F24" s="286" t="n">
        <v>2.44711256027222</v>
      </c>
      <c r="G24" s="286" t="n">
        <v>2.35353326797485</v>
      </c>
      <c r="H24" s="286" t="n">
        <v>2.30098748207092</v>
      </c>
      <c r="I24" s="286" t="n">
        <v>2.37052273750305</v>
      </c>
      <c r="J24" s="286" t="n">
        <v>2.39901343472591</v>
      </c>
      <c r="K24" s="286" t="n">
        <v>2.45292773070195</v>
      </c>
      <c r="L24" s="286"/>
      <c r="M24" s="285"/>
      <c r="N24" s="285"/>
      <c r="O24" s="285"/>
    </row>
    <row r="25" customFormat="false" ht="13.5" hidden="false" customHeight="true" outlineLevel="0" collapsed="false">
      <c r="A25" s="281" t="s">
        <v>532</v>
      </c>
      <c r="B25" s="282" t="n">
        <v>0.124724760381041</v>
      </c>
      <c r="C25" s="282" t="n">
        <v>0.185265585780144</v>
      </c>
      <c r="D25" s="282" t="n">
        <v>0.283296465873718</v>
      </c>
      <c r="E25" s="282" t="n">
        <v>0.370848298072815</v>
      </c>
      <c r="F25" s="282" t="n">
        <v>0.454382628202438</v>
      </c>
      <c r="G25" s="282" t="n">
        <v>0.523944616317749</v>
      </c>
      <c r="H25" s="282" t="n">
        <v>0.580304324626923</v>
      </c>
      <c r="I25" s="282" t="n">
        <v>0.616520941257477</v>
      </c>
      <c r="J25" s="282" t="n">
        <v>0.631143498989804</v>
      </c>
      <c r="K25" s="282" t="n">
        <v>0.65461293477609</v>
      </c>
      <c r="L25" s="282"/>
      <c r="M25" s="282" t="n">
        <v>0.682512433374186</v>
      </c>
      <c r="N25" s="282" t="n">
        <v>0.713558094985959</v>
      </c>
      <c r="O25" s="282" t="n">
        <v>0.761172826529856</v>
      </c>
    </row>
    <row r="26" customFormat="false" ht="13.5" hidden="false" customHeight="true" outlineLevel="0" collapsed="false">
      <c r="A26" s="284" t="s">
        <v>533</v>
      </c>
      <c r="B26" s="286" t="n">
        <v>0.894153</v>
      </c>
      <c r="C26" s="286" t="n">
        <v>0.880715</v>
      </c>
      <c r="D26" s="286" t="n">
        <v>0.88312</v>
      </c>
      <c r="E26" s="286" t="n">
        <v>0.87123</v>
      </c>
      <c r="F26" s="286" t="n">
        <v>0.859895</v>
      </c>
      <c r="G26" s="286" t="n">
        <v>0.865343</v>
      </c>
      <c r="H26" s="286" t="n">
        <v>0.854022</v>
      </c>
      <c r="I26" s="286" t="n">
        <v>0.857157</v>
      </c>
      <c r="J26" s="286" t="n">
        <v>0.846182</v>
      </c>
      <c r="K26" s="286" t="n">
        <v>0.829011</v>
      </c>
      <c r="L26" s="286"/>
      <c r="M26" s="286" t="n">
        <v>0.822488</v>
      </c>
      <c r="N26" s="286" t="n">
        <v>0.827988</v>
      </c>
      <c r="O26" s="286" t="n">
        <v>0.819067</v>
      </c>
    </row>
    <row r="27" customFormat="false" ht="13.5" hidden="false" customHeight="true" outlineLevel="0" collapsed="false">
      <c r="A27" s="281" t="s">
        <v>100</v>
      </c>
      <c r="B27" s="283" t="n">
        <v>1.19198899220554</v>
      </c>
      <c r="C27" s="282" t="n">
        <v>1.17402327060699</v>
      </c>
      <c r="D27" s="282" t="n">
        <v>1.15857911109924</v>
      </c>
      <c r="E27" s="282" t="n">
        <v>1.23758018016815</v>
      </c>
      <c r="F27" s="282" t="n">
        <v>1.30290544033051</v>
      </c>
      <c r="G27" s="282" t="n">
        <v>1.35100471973419</v>
      </c>
      <c r="H27" s="282" t="n">
        <v>1.40484631061554</v>
      </c>
      <c r="I27" s="282" t="n">
        <v>1.4770028591156</v>
      </c>
      <c r="J27" s="283" t="n">
        <v>1.44567860601345</v>
      </c>
      <c r="K27" s="283" t="n">
        <v>1.42260248257334</v>
      </c>
      <c r="L27" s="283"/>
      <c r="M27" s="283" t="n">
        <v>1.40697380551735</v>
      </c>
      <c r="N27" s="283" t="n">
        <v>1.38732384843279</v>
      </c>
      <c r="O27" s="283"/>
    </row>
    <row r="28" customFormat="false" ht="13.5" hidden="false" customHeight="true" outlineLevel="0" collapsed="false">
      <c r="A28" s="284" t="s">
        <v>534</v>
      </c>
      <c r="B28" s="286" t="n">
        <v>226.405835245701</v>
      </c>
      <c r="C28" s="286" t="n">
        <v>225.412475585938</v>
      </c>
      <c r="D28" s="286" t="n">
        <v>226.481079101563</v>
      </c>
      <c r="E28" s="286" t="n">
        <v>229.217330932617</v>
      </c>
      <c r="F28" s="286" t="n">
        <v>224.445343017578</v>
      </c>
      <c r="G28" s="286" t="n">
        <v>221.996673583984</v>
      </c>
      <c r="H28" s="286" t="n">
        <v>215.950271606445</v>
      </c>
      <c r="I28" s="286" t="n">
        <v>219.476272583008</v>
      </c>
      <c r="J28" s="286" t="n">
        <v>215.624651809854</v>
      </c>
      <c r="K28" s="286" t="n">
        <v>210.293480934838</v>
      </c>
      <c r="L28" s="286"/>
      <c r="M28" s="286" t="n">
        <v>214.010071707099</v>
      </c>
      <c r="N28" s="286" t="n">
        <v>207.950786643453</v>
      </c>
      <c r="O28" s="286" t="n">
        <v>195.142849808269</v>
      </c>
    </row>
    <row r="29" customFormat="false" ht="13.5" hidden="false" customHeight="true" outlineLevel="0" collapsed="false">
      <c r="A29" s="281" t="s">
        <v>535</v>
      </c>
      <c r="B29" s="283"/>
      <c r="C29" s="282" t="n">
        <v>1.8262528181076</v>
      </c>
      <c r="D29" s="282" t="n">
        <v>1.74795651435852</v>
      </c>
      <c r="E29" s="282" t="n">
        <v>1.74396002292633</v>
      </c>
      <c r="F29" s="282" t="n">
        <v>1.70633566379547</v>
      </c>
      <c r="G29" s="282" t="n">
        <v>1.65733289718628</v>
      </c>
      <c r="H29" s="282" t="n">
        <v>1.60079455375671</v>
      </c>
      <c r="I29" s="282" t="n">
        <v>1.57566356658936</v>
      </c>
      <c r="J29" s="283"/>
      <c r="K29" s="283"/>
      <c r="L29" s="283"/>
      <c r="M29" s="283"/>
      <c r="N29" s="283"/>
      <c r="O29" s="283"/>
    </row>
    <row r="30" customFormat="false" ht="13.5" hidden="false" customHeight="true" outlineLevel="0" collapsed="false">
      <c r="A30" s="284" t="s">
        <v>536</v>
      </c>
      <c r="B30" s="286" t="n">
        <v>16.1523083390472</v>
      </c>
      <c r="C30" s="286" t="n">
        <v>17.0435848236084</v>
      </c>
      <c r="D30" s="286" t="n">
        <v>17.4075183868408</v>
      </c>
      <c r="E30" s="286" t="n">
        <v>18.7254943847656</v>
      </c>
      <c r="F30" s="286" t="n">
        <v>19.5885410308838</v>
      </c>
      <c r="G30" s="286" t="n">
        <v>19.8067817687988</v>
      </c>
      <c r="H30" s="286" t="n">
        <v>19.7291526794434</v>
      </c>
      <c r="I30" s="286" t="n">
        <v>20.4737873077393</v>
      </c>
      <c r="J30" s="286" t="n">
        <v>20.5300229633923</v>
      </c>
      <c r="K30" s="286" t="n">
        <v>20.7143718122245</v>
      </c>
      <c r="L30" s="286"/>
      <c r="M30" s="286" t="n">
        <v>21.6138345652333</v>
      </c>
      <c r="N30" s="286" t="n">
        <v>22.1606851643797</v>
      </c>
      <c r="O30" s="286" t="n">
        <v>21.6757002454186</v>
      </c>
    </row>
    <row r="31" customFormat="false" ht="13.5" hidden="false" customHeight="true" outlineLevel="0" collapsed="false">
      <c r="A31" s="281" t="s">
        <v>537</v>
      </c>
      <c r="B31" s="282" t="n">
        <v>2.71402346927779</v>
      </c>
      <c r="C31" s="282" t="n">
        <v>2.89102506637573</v>
      </c>
      <c r="D31" s="282" t="n">
        <v>2.74019336700439</v>
      </c>
      <c r="E31" s="282" t="n">
        <v>2.78198313713074</v>
      </c>
      <c r="F31" s="282" t="n">
        <v>2.76964354515076</v>
      </c>
      <c r="G31" s="282" t="n">
        <v>2.73290395736694</v>
      </c>
      <c r="H31" s="282" t="n">
        <v>2.66491603851318</v>
      </c>
      <c r="I31" s="282" t="n">
        <v>2.6119339466095</v>
      </c>
      <c r="J31" s="282" t="n">
        <v>2.60758618509137</v>
      </c>
      <c r="K31" s="282" t="n">
        <v>2.60828628090153</v>
      </c>
      <c r="L31" s="282"/>
      <c r="M31" s="282" t="n">
        <v>2.6007411918953</v>
      </c>
      <c r="N31" s="282" t="n">
        <v>2.50236123500264</v>
      </c>
      <c r="O31" s="282" t="n">
        <v>2.35740248622758</v>
      </c>
    </row>
    <row r="32" customFormat="false" ht="13.5" hidden="false" customHeight="true" outlineLevel="0" collapsed="false">
      <c r="A32" s="284" t="s">
        <v>538</v>
      </c>
      <c r="B32" s="286" t="n">
        <v>0.880825811839527</v>
      </c>
      <c r="C32" s="286" t="n">
        <v>0.865135537399455</v>
      </c>
      <c r="D32" s="286" t="n">
        <v>0.852502375673107</v>
      </c>
      <c r="E32" s="286" t="n">
        <v>0.828446147495658</v>
      </c>
      <c r="F32" s="286" t="n">
        <v>0.824067345897559</v>
      </c>
      <c r="G32" s="286" t="n">
        <v>0.818976852752383</v>
      </c>
      <c r="H32" s="286" t="n">
        <v>0.785398413427855</v>
      </c>
      <c r="I32" s="286" t="n">
        <v>0.799134627642423</v>
      </c>
      <c r="J32" s="286" t="n">
        <v>0.791568602858176</v>
      </c>
      <c r="K32" s="286" t="n">
        <v>0.773161971526245</v>
      </c>
      <c r="L32" s="286"/>
      <c r="M32" s="286" t="n">
        <v>0.797263474053062</v>
      </c>
      <c r="N32" s="286" t="n">
        <v>0.796449686823157</v>
      </c>
      <c r="O32" s="286" t="n">
        <v>0.804234615988243</v>
      </c>
    </row>
    <row r="33" customFormat="false" ht="13.5" hidden="false" customHeight="true" outlineLevel="0" collapsed="false">
      <c r="A33" s="281" t="s">
        <v>539</v>
      </c>
      <c r="B33" s="282" t="n">
        <v>4.05353971900329</v>
      </c>
      <c r="C33" s="282" t="n">
        <v>4.26192188262939</v>
      </c>
      <c r="D33" s="282" t="n">
        <v>4.35090589523315</v>
      </c>
      <c r="E33" s="282" t="n">
        <v>4.59498453140259</v>
      </c>
      <c r="F33" s="282" t="n">
        <v>4.7213454246521</v>
      </c>
      <c r="G33" s="282" t="n">
        <v>4.81489706039429</v>
      </c>
      <c r="H33" s="282" t="n">
        <v>4.87647247314453</v>
      </c>
      <c r="I33" s="282" t="n">
        <v>5.00866317749023</v>
      </c>
      <c r="J33" s="282" t="n">
        <v>5.04755376679064</v>
      </c>
      <c r="K33" s="282" t="n">
        <v>5.09518022039941</v>
      </c>
      <c r="L33" s="282"/>
      <c r="M33" s="282" t="n">
        <v>5.12823630398253</v>
      </c>
      <c r="N33" s="282" t="n">
        <v>5.25280154588234</v>
      </c>
      <c r="O33" s="282" t="n">
        <v>5.43094314637419</v>
      </c>
    </row>
    <row r="34" customFormat="false" ht="13.5" hidden="false" customHeight="true" outlineLevel="0" collapsed="false">
      <c r="A34" s="284" t="s">
        <v>106</v>
      </c>
      <c r="B34" s="286" t="n">
        <v>1.59734110048442</v>
      </c>
      <c r="C34" s="286" t="n">
        <v>1.65122139453888</v>
      </c>
      <c r="D34" s="286" t="n">
        <v>1.66265547275543</v>
      </c>
      <c r="E34" s="286" t="n">
        <v>1.79167664051056</v>
      </c>
      <c r="F34" s="286" t="n">
        <v>1.90075707435608</v>
      </c>
      <c r="G34" s="286" t="n">
        <v>2.08295822143555</v>
      </c>
      <c r="H34" s="286" t="n">
        <v>2.24902319908142</v>
      </c>
      <c r="I34" s="286" t="n">
        <v>2.32737708091736</v>
      </c>
      <c r="J34" s="286" t="n">
        <v>2.35514557406133</v>
      </c>
      <c r="K34" s="286" t="n">
        <v>2.39957721799485</v>
      </c>
      <c r="L34" s="286"/>
      <c r="M34" s="286" t="n">
        <v>2.44646683894431</v>
      </c>
      <c r="N34" s="286" t="n">
        <v>2.5306765780227</v>
      </c>
      <c r="O34" s="286" t="n">
        <v>2.56060588599817</v>
      </c>
    </row>
    <row r="35" customFormat="false" ht="13.5" hidden="false" customHeight="true" outlineLevel="0" collapsed="false">
      <c r="A35" s="281" t="s">
        <v>540</v>
      </c>
      <c r="B35" s="283"/>
      <c r="C35" s="282" t="n">
        <v>1.20363998413086</v>
      </c>
      <c r="D35" s="282" t="n">
        <v>1.15167057514191</v>
      </c>
      <c r="E35" s="282" t="n">
        <v>1.16372406482697</v>
      </c>
      <c r="F35" s="282" t="n">
        <v>1.15771090984344</v>
      </c>
      <c r="G35" s="282" t="n">
        <v>1.14933669567108</v>
      </c>
      <c r="H35" s="282" t="n">
        <v>1.12666583061218</v>
      </c>
      <c r="I35" s="282" t="n">
        <v>1.0959233045578</v>
      </c>
      <c r="J35" s="283"/>
      <c r="K35" s="283"/>
      <c r="L35" s="283"/>
      <c r="M35" s="283"/>
      <c r="N35" s="283"/>
      <c r="O35" s="283"/>
    </row>
    <row r="36" customFormat="false" ht="13.5" hidden="false" customHeight="true" outlineLevel="0" collapsed="false">
      <c r="A36" s="284" t="s">
        <v>541</v>
      </c>
      <c r="B36" s="286" t="n">
        <v>0.857031284365645</v>
      </c>
      <c r="C36" s="286" t="n">
        <v>0.831949889659882</v>
      </c>
      <c r="D36" s="286" t="n">
        <v>0.777743220329285</v>
      </c>
      <c r="E36" s="286" t="n">
        <v>0.782877564430237</v>
      </c>
      <c r="F36" s="286" t="n">
        <v>0.769868552684784</v>
      </c>
      <c r="G36" s="286" t="n">
        <v>0.760001063346863</v>
      </c>
      <c r="H36" s="286" t="n">
        <v>0.726696968078613</v>
      </c>
      <c r="I36" s="286" t="n">
        <v>0.696616053581238</v>
      </c>
      <c r="J36" s="286" t="n">
        <v>0.686976749588878</v>
      </c>
      <c r="K36" s="286" t="n">
        <v>0.672113839062984</v>
      </c>
      <c r="L36" s="286"/>
      <c r="M36" s="286" t="n">
        <v>0.676806024564764</v>
      </c>
      <c r="N36" s="286" t="n">
        <v>0.6576427461258</v>
      </c>
      <c r="O36" s="286" t="n">
        <v>0.631334372155899</v>
      </c>
    </row>
    <row r="37" customFormat="false" ht="13.5" hidden="false" customHeight="true" outlineLevel="0" collapsed="false">
      <c r="A37" s="281" t="s">
        <v>542</v>
      </c>
      <c r="B37" s="282" t="n">
        <v>0.832902386535188</v>
      </c>
      <c r="C37" s="282" t="n">
        <v>0.806083349167142</v>
      </c>
      <c r="D37" s="282" t="n">
        <v>0.802700348432056</v>
      </c>
      <c r="E37" s="282" t="n">
        <v>0.774337406637227</v>
      </c>
      <c r="F37" s="282" t="n">
        <v>0.746216044897265</v>
      </c>
      <c r="G37" s="282" t="n">
        <v>0.756862089087726</v>
      </c>
      <c r="H37" s="282" t="n">
        <v>0.732023745847113</v>
      </c>
      <c r="I37" s="282" t="n">
        <v>0.751074216553058</v>
      </c>
      <c r="J37" s="282" t="n">
        <v>0.748555787547679</v>
      </c>
      <c r="K37" s="282" t="n">
        <v>0.756141185973719</v>
      </c>
      <c r="L37" s="282"/>
      <c r="M37" s="282" t="n">
        <v>0.778763630032139</v>
      </c>
      <c r="N37" s="282" t="n">
        <v>0.795996019434525</v>
      </c>
      <c r="O37" s="282" t="n">
        <v>0.819622194638246</v>
      </c>
    </row>
    <row r="38" customFormat="false" ht="13.5" hidden="false" customHeight="true" outlineLevel="0" collapsed="false">
      <c r="A38" s="284" t="s">
        <v>140</v>
      </c>
      <c r="B38" s="286" t="n">
        <v>223.93479126436</v>
      </c>
      <c r="C38" s="286" t="n">
        <v>223.072814941406</v>
      </c>
      <c r="D38" s="286" t="n">
        <v>225.127624511719</v>
      </c>
      <c r="E38" s="286" t="n">
        <v>222.635604858398</v>
      </c>
      <c r="F38" s="286" t="n">
        <v>222.627166748047</v>
      </c>
      <c r="G38" s="286" t="n">
        <v>217.019424438477</v>
      </c>
      <c r="H38" s="286" t="n">
        <v>204.853576660156</v>
      </c>
      <c r="I38" s="286" t="n">
        <v>199.74137878418</v>
      </c>
      <c r="J38" s="286" t="n">
        <v>198.792533143882</v>
      </c>
      <c r="K38" s="286" t="n">
        <v>188.940792491026</v>
      </c>
      <c r="L38" s="286"/>
      <c r="M38" s="286" t="n">
        <v>190.155539183479</v>
      </c>
      <c r="N38" s="286" t="n">
        <v>188.258801521873</v>
      </c>
      <c r="O38" s="286" t="n">
        <v>199.218379370936</v>
      </c>
    </row>
    <row r="39" customFormat="false" ht="13.5" hidden="false" customHeight="true" outlineLevel="0" collapsed="false">
      <c r="A39" s="281" t="s">
        <v>543</v>
      </c>
      <c r="B39" s="282" t="n">
        <v>466.984340985998</v>
      </c>
      <c r="C39" s="282" t="n">
        <v>496.116638183594</v>
      </c>
      <c r="D39" s="282" t="n">
        <v>529.047302246094</v>
      </c>
      <c r="E39" s="282" t="n">
        <v>560.344665527344</v>
      </c>
      <c r="F39" s="282" t="n">
        <v>564.293395996094</v>
      </c>
      <c r="G39" s="282" t="n">
        <v>576.041748046875</v>
      </c>
      <c r="H39" s="282" t="n">
        <v>585.407897949219</v>
      </c>
      <c r="I39" s="282" t="n">
        <v>654.421569824219</v>
      </c>
      <c r="J39" s="282" t="n">
        <v>620.837114817309</v>
      </c>
      <c r="K39" s="282" t="n">
        <v>605.598658383894</v>
      </c>
      <c r="L39" s="282"/>
      <c r="M39" s="282" t="n">
        <v>642.015379188435</v>
      </c>
      <c r="N39" s="282" t="n">
        <v>664.745025491502</v>
      </c>
      <c r="O39" s="282" t="n">
        <v>731.20598029688</v>
      </c>
    </row>
    <row r="40" customFormat="false" ht="13.5" hidden="false" customHeight="true" outlineLevel="0" collapsed="false">
      <c r="A40" s="284" t="s">
        <v>544</v>
      </c>
      <c r="B40" s="286" t="n">
        <v>47.4515076268739</v>
      </c>
      <c r="C40" s="286" t="n">
        <v>48.0573387145996</v>
      </c>
      <c r="D40" s="286" t="n">
        <v>48.0856132507324</v>
      </c>
      <c r="E40" s="286" t="n">
        <v>50.3654823303223</v>
      </c>
      <c r="F40" s="286" t="n">
        <v>50.4027481079102</v>
      </c>
      <c r="G40" s="286" t="n">
        <v>49.8604202270508</v>
      </c>
      <c r="H40" s="286" t="n">
        <v>48.9576988220215</v>
      </c>
      <c r="I40" s="286" t="n">
        <v>47.6121101379395</v>
      </c>
      <c r="J40" s="286" t="n">
        <v>47.0610860715583</v>
      </c>
      <c r="K40" s="286" t="n">
        <v>46.7349598096494</v>
      </c>
      <c r="L40" s="286"/>
      <c r="M40" s="286" t="n">
        <v>46.4451382588275</v>
      </c>
      <c r="N40" s="286" t="n">
        <v>45.1871874899094</v>
      </c>
      <c r="O40" s="286"/>
    </row>
    <row r="41" customFormat="false" ht="13.5" hidden="false" customHeight="true" outlineLevel="0" collapsed="false">
      <c r="A41" s="281" t="s">
        <v>144</v>
      </c>
      <c r="B41" s="282" t="n">
        <v>1460.38726839547</v>
      </c>
      <c r="C41" s="282" t="n">
        <v>1493.25415039063</v>
      </c>
      <c r="D41" s="282" t="n">
        <v>1428.33605957031</v>
      </c>
      <c r="E41" s="282" t="n">
        <v>1462.34606933594</v>
      </c>
      <c r="F41" s="282" t="n">
        <v>1484.27673339844</v>
      </c>
      <c r="G41" s="282" t="n">
        <v>1473.36828613281</v>
      </c>
      <c r="H41" s="282" t="n">
        <v>1471.09045410156</v>
      </c>
      <c r="I41" s="282" t="n">
        <v>1488.79821777344</v>
      </c>
      <c r="J41" s="282" t="n">
        <v>1489.03803928431</v>
      </c>
      <c r="K41" s="282" t="n">
        <v>1490.94467056349</v>
      </c>
      <c r="L41" s="282"/>
      <c r="M41" s="282" t="n">
        <v>1516.08070922707</v>
      </c>
      <c r="N41" s="282" t="n">
        <v>1490.34700677585</v>
      </c>
      <c r="O41" s="282" t="n">
        <v>1453.65372181513</v>
      </c>
    </row>
    <row r="42" customFormat="false" ht="13.5" hidden="false" customHeight="true" outlineLevel="0" collapsed="false">
      <c r="A42" s="284" t="s">
        <v>153</v>
      </c>
      <c r="B42" s="286" t="n">
        <v>243.190176573584</v>
      </c>
      <c r="C42" s="286" t="n">
        <v>242.678268432617</v>
      </c>
      <c r="D42" s="286" t="n">
        <v>235.798065185547</v>
      </c>
      <c r="E42" s="286" t="n">
        <v>241.137756347656</v>
      </c>
      <c r="F42" s="286" t="n">
        <v>240.136764526367</v>
      </c>
      <c r="G42" s="286" t="n">
        <v>243.046920776367</v>
      </c>
      <c r="H42" s="286" t="n">
        <v>239.121658325195</v>
      </c>
      <c r="I42" s="286" t="n">
        <v>236.911529541016</v>
      </c>
      <c r="J42" s="286" t="n">
        <v>233.734614980795</v>
      </c>
      <c r="K42" s="286" t="n">
        <v>235.205249393384</v>
      </c>
      <c r="L42" s="286"/>
      <c r="M42" s="286" t="n">
        <v>238.002669508141</v>
      </c>
      <c r="N42" s="286" t="n">
        <v>232.487802468032</v>
      </c>
      <c r="O42" s="286" t="n">
        <v>228.709709518038</v>
      </c>
    </row>
    <row r="43" customFormat="false" ht="13.5" hidden="false" customHeight="true" outlineLevel="0" collapsed="false">
      <c r="A43" s="281" t="s">
        <v>545</v>
      </c>
      <c r="B43" s="282" t="n">
        <v>1.295801</v>
      </c>
      <c r="C43" s="282" t="n">
        <v>1.284584</v>
      </c>
      <c r="D43" s="282" t="n">
        <v>1.284164</v>
      </c>
      <c r="E43" s="282" t="n">
        <v>1.303071</v>
      </c>
      <c r="F43" s="282" t="n">
        <v>1.311276</v>
      </c>
      <c r="G43" s="282" t="n">
        <v>1.340276</v>
      </c>
      <c r="H43" s="282" t="n">
        <v>1.300739</v>
      </c>
      <c r="I43" s="282" t="n">
        <v>1.298456</v>
      </c>
      <c r="J43" s="282" t="n">
        <v>1.287093</v>
      </c>
      <c r="K43" s="282" t="n">
        <v>1.327385</v>
      </c>
      <c r="L43" s="282"/>
      <c r="M43" s="282" t="n">
        <v>1.318742</v>
      </c>
      <c r="N43" s="282" t="n">
        <v>1.327168</v>
      </c>
      <c r="O43" s="282" t="n">
        <v>1.311519</v>
      </c>
    </row>
    <row r="44" customFormat="false" ht="13.5" hidden="false" customHeight="true" outlineLevel="0" collapsed="false">
      <c r="A44" s="284" t="s">
        <v>546</v>
      </c>
      <c r="B44" s="285"/>
      <c r="C44" s="285"/>
      <c r="D44" s="285"/>
      <c r="E44" s="285"/>
      <c r="F44" s="285"/>
      <c r="G44" s="285"/>
      <c r="H44" s="285"/>
      <c r="I44" s="285"/>
      <c r="J44" s="285"/>
      <c r="K44" s="285"/>
      <c r="L44" s="285"/>
      <c r="M44" s="285"/>
      <c r="N44" s="285"/>
      <c r="O44" s="285"/>
    </row>
    <row r="45" customFormat="false" ht="13.5" hidden="false" customHeight="true" outlineLevel="0" collapsed="false">
      <c r="A45" s="281" t="s">
        <v>547</v>
      </c>
      <c r="B45" s="282" t="n">
        <v>1.15031373028889</v>
      </c>
      <c r="C45" s="282" t="n">
        <v>1.12989151477814</v>
      </c>
      <c r="D45" s="282" t="n">
        <v>1.08442902565002</v>
      </c>
      <c r="E45" s="282" t="n">
        <v>1.14433515071869</v>
      </c>
      <c r="F45" s="282" t="n">
        <v>1.16365468502045</v>
      </c>
      <c r="G45" s="282" t="n">
        <v>1.14751029014587</v>
      </c>
      <c r="H45" s="282" t="n">
        <v>1.1331182718277</v>
      </c>
      <c r="I45" s="282" t="n">
        <v>1.14961755275726</v>
      </c>
      <c r="J45" s="283"/>
      <c r="K45" s="283"/>
      <c r="L45" s="283"/>
      <c r="M45" s="283"/>
      <c r="N45" s="283"/>
      <c r="O45" s="283"/>
    </row>
    <row r="46" customFormat="false" ht="13.5" hidden="false" customHeight="true" outlineLevel="0" collapsed="false">
      <c r="A46" s="284" t="s">
        <v>548</v>
      </c>
      <c r="B46" s="286" t="n">
        <v>270.813120233579</v>
      </c>
      <c r="C46" s="286" t="n">
        <v>265.661407470703</v>
      </c>
      <c r="D46" s="286" t="n">
        <v>261.819274902344</v>
      </c>
      <c r="E46" s="286" t="n">
        <v>262.857513427734</v>
      </c>
      <c r="F46" s="286" t="n">
        <v>300.147705078125</v>
      </c>
      <c r="G46" s="286" t="n">
        <v>298.004364013672</v>
      </c>
      <c r="H46" s="286" t="n">
        <v>295.587982177734</v>
      </c>
      <c r="I46" s="286" t="n">
        <v>306.808258056641</v>
      </c>
      <c r="J46" s="286" t="n">
        <v>304.321189912551</v>
      </c>
      <c r="K46" s="286" t="n">
        <v>306.931114088018</v>
      </c>
      <c r="L46" s="286"/>
      <c r="M46" s="286" t="n">
        <v>308.376038090577</v>
      </c>
      <c r="N46" s="286" t="n">
        <v>307.084500172408</v>
      </c>
      <c r="O46" s="286" t="n">
        <v>300.204756050192</v>
      </c>
    </row>
    <row r="47" customFormat="false" ht="13.5" hidden="false" customHeight="true" outlineLevel="0" collapsed="false">
      <c r="A47" s="287" t="s">
        <v>549</v>
      </c>
      <c r="B47" s="288"/>
      <c r="C47" s="288"/>
      <c r="D47" s="288"/>
      <c r="E47" s="288"/>
      <c r="F47" s="288"/>
      <c r="G47" s="288"/>
      <c r="H47" s="288"/>
      <c r="I47" s="288"/>
      <c r="J47" s="288"/>
      <c r="K47" s="288"/>
      <c r="L47" s="288"/>
      <c r="M47" s="288"/>
      <c r="N47" s="288"/>
      <c r="O47" s="288"/>
    </row>
    <row r="48" customFormat="false" ht="13.5" hidden="false" customHeight="true" outlineLevel="0" collapsed="false">
      <c r="A48" s="289" t="s">
        <v>158</v>
      </c>
      <c r="B48" s="290" t="n">
        <v>253.016593689661</v>
      </c>
      <c r="C48" s="290" t="n">
        <v>250.250885009766</v>
      </c>
      <c r="D48" s="290" t="n">
        <v>267.708770751953</v>
      </c>
      <c r="E48" s="290" t="n">
        <v>297.993347167969</v>
      </c>
      <c r="F48" s="290" t="n">
        <v>293.294311523438</v>
      </c>
      <c r="G48" s="290" t="n">
        <v>246.722274780273</v>
      </c>
      <c r="H48" s="290" t="n">
        <v>239.834838867188</v>
      </c>
      <c r="I48" s="290" t="n">
        <v>237.65641784668</v>
      </c>
      <c r="J48" s="290" t="n">
        <v>241.906562056381</v>
      </c>
      <c r="K48" s="290" t="n">
        <v>235.291402902231</v>
      </c>
      <c r="L48" s="290"/>
      <c r="M48" s="290" t="n">
        <v>242.800007812855</v>
      </c>
      <c r="N48" s="290" t="n">
        <v>230.113150580309</v>
      </c>
      <c r="O48" s="290" t="n">
        <v>225.394306435804</v>
      </c>
    </row>
    <row r="49" customFormat="false" ht="13.5" hidden="false" customHeight="true" outlineLevel="0" collapsed="false">
      <c r="A49" s="287" t="s">
        <v>550</v>
      </c>
      <c r="B49" s="288"/>
      <c r="C49" s="288"/>
      <c r="D49" s="288"/>
      <c r="E49" s="288"/>
      <c r="F49" s="288"/>
      <c r="G49" s="288"/>
      <c r="H49" s="288"/>
      <c r="I49" s="288"/>
      <c r="J49" s="288"/>
      <c r="K49" s="288"/>
      <c r="L49" s="288"/>
      <c r="M49" s="288"/>
      <c r="N49" s="288"/>
      <c r="O49" s="288"/>
    </row>
    <row r="50" customFormat="false" ht="13.5" hidden="false" customHeight="true" outlineLevel="0" collapsed="false">
      <c r="A50" s="289" t="s">
        <v>164</v>
      </c>
      <c r="B50" s="290" t="n">
        <v>375.101658</v>
      </c>
      <c r="C50" s="290" t="n">
        <v>370.198737</v>
      </c>
      <c r="D50" s="290" t="n">
        <v>391.572364</v>
      </c>
      <c r="E50" s="290" t="n">
        <v>390.161303</v>
      </c>
      <c r="F50" s="290" t="n">
        <v>410.670742</v>
      </c>
      <c r="G50" s="290" t="n">
        <v>447.266632</v>
      </c>
      <c r="H50" s="290" t="n">
        <v>452.922569</v>
      </c>
      <c r="I50" s="290" t="n">
        <v>463.231413</v>
      </c>
      <c r="J50" s="290" t="n">
        <v>458.31249</v>
      </c>
      <c r="K50" s="290" t="n">
        <v>456.33581</v>
      </c>
      <c r="L50" s="290"/>
      <c r="M50" s="290" t="n">
        <v>476.424385</v>
      </c>
      <c r="N50" s="290" t="n">
        <v>496.70938</v>
      </c>
      <c r="O50" s="290" t="n">
        <v>505.009155</v>
      </c>
    </row>
    <row r="51" customFormat="false" ht="13.5" hidden="false" customHeight="true" outlineLevel="0" collapsed="false">
      <c r="A51" s="287" t="s">
        <v>169</v>
      </c>
      <c r="B51" s="291" t="n">
        <v>3.61354928627537</v>
      </c>
      <c r="C51" s="291" t="n">
        <v>3.69751739501953</v>
      </c>
      <c r="D51" s="291" t="n">
        <v>3.66548347473145</v>
      </c>
      <c r="E51" s="291" t="n">
        <v>3.83765435218811</v>
      </c>
      <c r="F51" s="291" t="n">
        <v>3.94478559494019</v>
      </c>
      <c r="G51" s="291" t="n">
        <v>4.02716684341431</v>
      </c>
      <c r="H51" s="291" t="n">
        <v>4.103111743927</v>
      </c>
      <c r="I51" s="291" t="n">
        <v>4.14664220809937</v>
      </c>
      <c r="J51" s="291" t="n">
        <v>4.13175479016644</v>
      </c>
      <c r="K51" s="291" t="n">
        <v>4.17586852643279</v>
      </c>
      <c r="L51" s="291"/>
      <c r="M51" s="291" t="n">
        <v>4.22478412609295</v>
      </c>
      <c r="N51" s="291" t="n">
        <v>4.07480147552066</v>
      </c>
      <c r="O51" s="291" t="n">
        <v>3.84732689185732</v>
      </c>
    </row>
    <row r="52" customFormat="false" ht="13.5" hidden="false" customHeight="true" outlineLevel="0" collapsed="false">
      <c r="A52" s="289" t="s">
        <v>193</v>
      </c>
      <c r="B52" s="290" t="n">
        <v>1207.96972936224</v>
      </c>
      <c r="C52" s="290" t="n">
        <v>1210.9931640625</v>
      </c>
      <c r="D52" s="290" t="n">
        <v>1189.50366210938</v>
      </c>
      <c r="E52" s="290" t="n">
        <v>1220.91125488281</v>
      </c>
      <c r="F52" s="290" t="n">
        <v>1249.01916503906</v>
      </c>
      <c r="G52" s="290" t="n">
        <v>1305.77722167969</v>
      </c>
      <c r="H52" s="290" t="n">
        <v>1403.306455</v>
      </c>
      <c r="I52" s="290" t="n">
        <v>1467.281232</v>
      </c>
      <c r="J52" s="290" t="n">
        <v>1464.411798</v>
      </c>
      <c r="K52" s="290" t="n">
        <v>1515.096496</v>
      </c>
      <c r="L52" s="290"/>
      <c r="M52" s="290" t="n">
        <v>1526.591332</v>
      </c>
      <c r="N52" s="290" t="n">
        <v>1573.881799</v>
      </c>
      <c r="O52" s="290" t="n">
        <v>1609.290393</v>
      </c>
    </row>
    <row r="53" customFormat="false" ht="13.5" hidden="false" customHeight="true" outlineLevel="0" collapsed="false">
      <c r="A53" s="287" t="s">
        <v>551</v>
      </c>
      <c r="B53" s="291" t="n">
        <v>238.644363555903</v>
      </c>
      <c r="C53" s="291" t="n">
        <v>235.604125976563</v>
      </c>
      <c r="D53" s="291" t="n">
        <v>222.832611083984</v>
      </c>
      <c r="E53" s="291" t="n">
        <v>225.924362182617</v>
      </c>
      <c r="F53" s="291" t="n">
        <v>223.673690795898</v>
      </c>
      <c r="G53" s="291" t="n">
        <v>222.904800415039</v>
      </c>
      <c r="H53" s="291" t="n">
        <v>218.713516235352</v>
      </c>
      <c r="I53" s="291" t="n">
        <v>213.51823425293</v>
      </c>
      <c r="J53" s="288"/>
      <c r="K53" s="288"/>
      <c r="L53" s="288"/>
      <c r="M53" s="288"/>
      <c r="N53" s="288"/>
      <c r="O53" s="288"/>
    </row>
    <row r="54" customFormat="false" ht="13.5" hidden="false" customHeight="true" outlineLevel="0" collapsed="false">
      <c r="A54" s="289" t="s">
        <v>227</v>
      </c>
      <c r="B54" s="290" t="n">
        <v>489.081086216088</v>
      </c>
      <c r="C54" s="290" t="n">
        <v>546.731811523438</v>
      </c>
      <c r="D54" s="290" t="n">
        <v>558.836181640625</v>
      </c>
      <c r="E54" s="290" t="n">
        <v>553.323608398438</v>
      </c>
      <c r="F54" s="290" t="n">
        <v>529.224670410156</v>
      </c>
      <c r="G54" s="290" t="n">
        <v>503.930908203125</v>
      </c>
      <c r="H54" s="290" t="n">
        <v>488.539916992188</v>
      </c>
      <c r="I54" s="290" t="n">
        <v>630.605529785156</v>
      </c>
      <c r="J54" s="292"/>
      <c r="K54" s="292"/>
      <c r="L54" s="292"/>
      <c r="M54" s="292"/>
      <c r="N54" s="292"/>
      <c r="O54" s="292"/>
    </row>
    <row r="55" customFormat="false" ht="13.5" hidden="false" customHeight="true" outlineLevel="0" collapsed="false">
      <c r="A55" s="287" t="s">
        <v>220</v>
      </c>
      <c r="B55" s="291" t="n">
        <v>307.894476133086</v>
      </c>
      <c r="C55" s="291" t="n">
        <v>303.724060058594</v>
      </c>
      <c r="D55" s="291" t="n">
        <v>293.175720214844</v>
      </c>
      <c r="E55" s="291" t="n">
        <v>301.327453613281</v>
      </c>
      <c r="F55" s="291" t="n">
        <v>296.674835205078</v>
      </c>
      <c r="G55" s="291" t="n">
        <v>294.581604003906</v>
      </c>
      <c r="H55" s="291" t="n">
        <v>294.852508544922</v>
      </c>
      <c r="I55" s="291" t="n">
        <v>285.969329833984</v>
      </c>
      <c r="J55" s="291" t="n">
        <v>282.368830228216</v>
      </c>
      <c r="K55" s="291" t="n">
        <v>283.461180836971</v>
      </c>
      <c r="L55" s="291"/>
      <c r="M55" s="291" t="n">
        <v>285.03422429358</v>
      </c>
      <c r="N55" s="291" t="n">
        <v>276.915303194656</v>
      </c>
      <c r="O55" s="291" t="n">
        <v>264.199691156803</v>
      </c>
    </row>
    <row r="56" customFormat="false" ht="13.5" hidden="false" customHeight="true" outlineLevel="0" collapsed="false">
      <c r="A56" s="289" t="s">
        <v>205</v>
      </c>
      <c r="B56" s="290" t="n">
        <v>343.672761353958</v>
      </c>
      <c r="C56" s="290" t="n">
        <v>349.406890869141</v>
      </c>
      <c r="D56" s="290" t="n">
        <v>346.227905273438</v>
      </c>
      <c r="E56" s="290" t="n">
        <v>367.656860351563</v>
      </c>
      <c r="F56" s="290" t="n">
        <v>379.903289794922</v>
      </c>
      <c r="G56" s="290" t="n">
        <v>378.803009033203</v>
      </c>
      <c r="H56" s="290" t="n">
        <v>362.228595</v>
      </c>
      <c r="I56" s="290" t="n">
        <v>361.106424</v>
      </c>
      <c r="J56" s="290" t="n">
        <v>363.40089</v>
      </c>
      <c r="K56" s="290" t="n">
        <v>361.928194</v>
      </c>
      <c r="L56" s="290"/>
      <c r="M56" s="290" t="n">
        <v>378.485258</v>
      </c>
      <c r="N56" s="290" t="n">
        <v>384.503837</v>
      </c>
      <c r="O56" s="290" t="n">
        <v>382.725016</v>
      </c>
    </row>
    <row r="57" customFormat="false" ht="13.5" hidden="false" customHeight="true" outlineLevel="0" collapsed="false">
      <c r="A57" s="287" t="s">
        <v>214</v>
      </c>
      <c r="B57" s="291" t="n">
        <v>239.386815669885</v>
      </c>
      <c r="C57" s="291" t="n">
        <v>243.460861206055</v>
      </c>
      <c r="D57" s="291" t="n">
        <v>235.443862915039</v>
      </c>
      <c r="E57" s="291" t="n">
        <v>243.982894897461</v>
      </c>
      <c r="F57" s="291" t="n">
        <v>243.203826904297</v>
      </c>
      <c r="G57" s="291" t="n">
        <v>246.230850219727</v>
      </c>
      <c r="H57" s="291" t="n">
        <v>246.014038085938</v>
      </c>
      <c r="I57" s="291" t="n">
        <v>247.134429931641</v>
      </c>
      <c r="J57" s="291" t="n">
        <v>242.108940843064</v>
      </c>
      <c r="K57" s="291" t="n">
        <v>235.167398207991</v>
      </c>
      <c r="L57" s="291"/>
      <c r="M57" s="291" t="n">
        <v>237.935092881714</v>
      </c>
      <c r="N57" s="291" t="n">
        <v>236.558116007821</v>
      </c>
      <c r="O57" s="291" t="n">
        <v>230.585983185859</v>
      </c>
    </row>
    <row r="58" customFormat="false" ht="13.5" hidden="false" customHeight="true" outlineLevel="0" collapsed="false">
      <c r="A58" s="289" t="s">
        <v>552</v>
      </c>
      <c r="B58" s="290" t="n">
        <v>0.581155847493014</v>
      </c>
      <c r="C58" s="290" t="n">
        <v>0.569490626385458</v>
      </c>
      <c r="D58" s="290" t="n">
        <v>0.561977351916376</v>
      </c>
      <c r="E58" s="290" t="n">
        <v>0.548582910815673</v>
      </c>
      <c r="F58" s="290" t="n">
        <v>0.536370804409332</v>
      </c>
      <c r="G58" s="290" t="n">
        <v>0.533238669519549</v>
      </c>
      <c r="H58" s="290" t="n">
        <v>0.516331296755287</v>
      </c>
      <c r="I58" s="290" t="n">
        <v>0.51444136989794</v>
      </c>
      <c r="J58" s="290" t="n">
        <v>0.513158380121144</v>
      </c>
      <c r="K58" s="290" t="n">
        <v>0.50618157427842</v>
      </c>
      <c r="L58" s="290"/>
      <c r="M58" s="290" t="n">
        <v>0.512512423914857</v>
      </c>
      <c r="N58" s="290" t="n">
        <v>0.522166042264239</v>
      </c>
      <c r="O58" s="290" t="n">
        <v>0.515142889754455</v>
      </c>
    </row>
    <row r="59" customFormat="false" ht="13.5" hidden="false" customHeight="true" outlineLevel="0" collapsed="false">
      <c r="A59" s="287" t="s">
        <v>553</v>
      </c>
      <c r="B59" s="288"/>
      <c r="C59" s="288"/>
      <c r="D59" s="288"/>
      <c r="E59" s="288"/>
      <c r="F59" s="288"/>
      <c r="G59" s="288"/>
      <c r="H59" s="288"/>
      <c r="I59" s="288"/>
      <c r="J59" s="288"/>
      <c r="K59" s="288"/>
      <c r="L59" s="288"/>
      <c r="M59" s="288"/>
      <c r="N59" s="288"/>
      <c r="O59" s="288"/>
    </row>
    <row r="60" customFormat="false" ht="13.5" hidden="false" customHeight="true" outlineLevel="0" collapsed="false">
      <c r="A60" s="289" t="s">
        <v>554</v>
      </c>
      <c r="B60" s="290" t="n">
        <v>1.47393799721518</v>
      </c>
      <c r="C60" s="290" t="n">
        <v>1.46215999126434</v>
      </c>
      <c r="D60" s="290" t="n">
        <v>1.42017841339111</v>
      </c>
      <c r="E60" s="290" t="n">
        <v>1.46651816368103</v>
      </c>
      <c r="F60" s="290" t="n">
        <v>1.48658490180969</v>
      </c>
      <c r="G60" s="290" t="n">
        <v>1.47984445095062</v>
      </c>
      <c r="H60" s="290" t="n">
        <v>1.46627640724182</v>
      </c>
      <c r="I60" s="290" t="n">
        <v>1.48293137550354</v>
      </c>
      <c r="J60" s="290" t="n">
        <v>1.4849739630849</v>
      </c>
      <c r="K60" s="290" t="n">
        <v>1.4967881215377</v>
      </c>
      <c r="L60" s="290"/>
      <c r="M60" s="292"/>
      <c r="N60" s="292"/>
      <c r="O60" s="292"/>
    </row>
    <row r="61" customFormat="false" ht="13.5" hidden="false" customHeight="true" outlineLevel="0" collapsed="false">
      <c r="A61" s="287" t="s">
        <v>555</v>
      </c>
      <c r="B61" s="291" t="n">
        <v>0.763425464940738</v>
      </c>
      <c r="C61" s="291" t="n">
        <v>0.76253008423586</v>
      </c>
      <c r="D61" s="291" t="n">
        <v>0.767768451061134</v>
      </c>
      <c r="E61" s="291" t="n">
        <v>0.74785236415181</v>
      </c>
      <c r="F61" s="291" t="n">
        <v>0.73264328009771</v>
      </c>
      <c r="G61" s="291" t="n">
        <v>0.717845555339428</v>
      </c>
      <c r="H61" s="291" t="n">
        <v>0.674552316952817</v>
      </c>
      <c r="I61" s="291" t="n">
        <v>0.673783866879635</v>
      </c>
      <c r="J61" s="291" t="n">
        <v>0.670774894681314</v>
      </c>
      <c r="K61" s="291" t="n">
        <v>0.659002985849669</v>
      </c>
      <c r="L61" s="291"/>
      <c r="M61" s="291" t="n">
        <v>0.657252301598241</v>
      </c>
      <c r="N61" s="291" t="n">
        <v>0.66269390622256</v>
      </c>
      <c r="O61" s="291" t="n">
        <v>0.649892279815663</v>
      </c>
    </row>
    <row r="62" customFormat="false" ht="13.5" hidden="false" customHeight="true" outlineLevel="0" collapsed="false">
      <c r="A62" s="289" t="s">
        <v>556</v>
      </c>
      <c r="B62" s="290" t="n">
        <v>14.823326</v>
      </c>
      <c r="C62" s="290" t="n">
        <v>14.594311</v>
      </c>
      <c r="D62" s="290" t="n">
        <v>14.651922</v>
      </c>
      <c r="E62" s="290" t="n">
        <v>14.199973</v>
      </c>
      <c r="F62" s="290" t="n">
        <v>13.928455</v>
      </c>
      <c r="G62" s="290" t="n">
        <v>14.18868</v>
      </c>
      <c r="H62" s="290" t="n">
        <v>13.909124</v>
      </c>
      <c r="I62" s="290" t="n">
        <v>13.925405</v>
      </c>
      <c r="J62" s="290" t="n">
        <v>14.005219</v>
      </c>
      <c r="K62" s="290" t="n">
        <v>13.904885</v>
      </c>
      <c r="L62" s="290"/>
      <c r="M62" s="290" t="n">
        <v>14.640686</v>
      </c>
      <c r="N62" s="290" t="n">
        <v>14.843482</v>
      </c>
      <c r="O62" s="290" t="n">
        <v>15.322889</v>
      </c>
    </row>
    <row r="63" customFormat="false" ht="13.5" hidden="false" customHeight="true" outlineLevel="0" collapsed="false">
      <c r="A63" s="287" t="s">
        <v>557</v>
      </c>
      <c r="B63" s="291" t="n">
        <v>8.383299</v>
      </c>
      <c r="C63" s="291" t="n">
        <v>8.360319</v>
      </c>
      <c r="D63" s="291" t="n">
        <v>8.408242</v>
      </c>
      <c r="E63" s="291" t="n">
        <v>8.261584</v>
      </c>
      <c r="F63" s="291" t="n">
        <v>8.282344</v>
      </c>
      <c r="G63" s="291" t="n">
        <v>8.290604</v>
      </c>
      <c r="H63" s="291" t="n">
        <v>8.198279</v>
      </c>
      <c r="I63" s="291" t="n">
        <v>7.985071</v>
      </c>
      <c r="J63" s="291" t="n">
        <v>7.777277</v>
      </c>
      <c r="K63" s="291" t="n">
        <v>7.72593</v>
      </c>
      <c r="L63" s="291"/>
      <c r="M63" s="291" t="n">
        <v>7.719471</v>
      </c>
      <c r="N63" s="291" t="n">
        <v>7.78807</v>
      </c>
      <c r="O63" s="291" t="n">
        <v>7.668355</v>
      </c>
    </row>
    <row r="64" customFormat="false" ht="13.5" hidden="false" customHeight="true" outlineLevel="0" collapsed="false">
      <c r="A64" s="289" t="s">
        <v>558</v>
      </c>
      <c r="B64" s="290" t="n">
        <v>98.7931033317955</v>
      </c>
      <c r="C64" s="290" t="n">
        <v>100.624099731445</v>
      </c>
      <c r="D64" s="290" t="n">
        <v>100.602394104004</v>
      </c>
      <c r="E64" s="290" t="n">
        <v>102.84056854248</v>
      </c>
      <c r="F64" s="290" t="n">
        <v>104.175155639648</v>
      </c>
      <c r="G64" s="290" t="n">
        <v>103.542343139648</v>
      </c>
      <c r="H64" s="290" t="n">
        <v>105.117561340332</v>
      </c>
      <c r="I64" s="290" t="n">
        <v>104.736534118652</v>
      </c>
      <c r="J64" s="290" t="n">
        <v>102.390539444221</v>
      </c>
      <c r="K64" s="290" t="n">
        <v>103.906143637053</v>
      </c>
      <c r="L64" s="290"/>
      <c r="M64" s="290" t="n">
        <v>104.464323977986</v>
      </c>
      <c r="N64" s="292" t="n">
        <v>100.956225386343</v>
      </c>
      <c r="O64" s="292" t="n">
        <v>98.3174183318571</v>
      </c>
    </row>
    <row r="65" customFormat="false" ht="13.5" hidden="false" customHeight="true" outlineLevel="0" collapsed="false">
      <c r="A65" s="287" t="s">
        <v>559</v>
      </c>
      <c r="B65" s="291" t="n">
        <v>2.07607631660015</v>
      </c>
      <c r="C65" s="291" t="n">
        <v>2.03531002998352</v>
      </c>
      <c r="D65" s="291" t="n">
        <v>1.91834354400635</v>
      </c>
      <c r="E65" s="291" t="n">
        <v>1.92890572547913</v>
      </c>
      <c r="F65" s="291" t="n">
        <v>1.91977620124817</v>
      </c>
      <c r="G65" s="291" t="n">
        <v>1.90582489967346</v>
      </c>
      <c r="H65" s="291" t="n">
        <v>1.8848112821579</v>
      </c>
      <c r="I65" s="291" t="n">
        <v>1.8762481212616</v>
      </c>
      <c r="J65" s="291" t="n">
        <v>1.84962907032422</v>
      </c>
      <c r="K65" s="291" t="n">
        <v>1.84404112562231</v>
      </c>
      <c r="L65" s="291"/>
      <c r="M65" s="291" t="n">
        <v>1.80832557777965</v>
      </c>
      <c r="N65" s="291"/>
      <c r="O65" s="291"/>
    </row>
    <row r="66" customFormat="false" ht="13.5" hidden="false" customHeight="true" outlineLevel="0" collapsed="false">
      <c r="A66" s="289" t="s">
        <v>234</v>
      </c>
      <c r="B66" s="290" t="n">
        <v>20.2468208550319</v>
      </c>
      <c r="C66" s="290" t="n">
        <v>20.764965057373</v>
      </c>
      <c r="D66" s="290" t="n">
        <v>20.6742763519287</v>
      </c>
      <c r="E66" s="290" t="n">
        <v>22.0110950469971</v>
      </c>
      <c r="F66" s="290" t="n">
        <v>22.6861629486084</v>
      </c>
      <c r="G66" s="290" t="n">
        <v>23.0342693328857</v>
      </c>
      <c r="H66" s="290" t="n">
        <v>23.3646450042725</v>
      </c>
      <c r="I66" s="290" t="n">
        <v>24.3905773162842</v>
      </c>
      <c r="J66" s="290" t="n">
        <v>24.6576790602547</v>
      </c>
      <c r="K66" s="290" t="n">
        <v>24.6572900327603</v>
      </c>
      <c r="L66" s="290"/>
      <c r="M66" s="290" t="n">
        <v>25.277767415141</v>
      </c>
      <c r="N66" s="290" t="n">
        <v>26.1336907552504</v>
      </c>
      <c r="O66" s="290" t="n">
        <v>26.3292751319386</v>
      </c>
    </row>
    <row r="67" customFormat="false" ht="13.5" hidden="false" customHeight="true" outlineLevel="0" collapsed="false">
      <c r="A67" s="287" t="s">
        <v>560</v>
      </c>
      <c r="B67" s="288"/>
      <c r="C67" s="288"/>
      <c r="D67" s="288"/>
      <c r="E67" s="288"/>
      <c r="F67" s="288"/>
      <c r="G67" s="288"/>
      <c r="H67" s="288"/>
      <c r="I67" s="288"/>
      <c r="J67" s="288"/>
      <c r="K67" s="288"/>
      <c r="L67" s="288"/>
      <c r="M67" s="288"/>
      <c r="N67" s="288"/>
      <c r="O67" s="288"/>
    </row>
    <row r="68" customFormat="false" ht="13.5" hidden="false" customHeight="true" outlineLevel="0" collapsed="false">
      <c r="A68" s="289" t="s">
        <v>561</v>
      </c>
      <c r="B68" s="292"/>
      <c r="C68" s="292"/>
      <c r="D68" s="292"/>
      <c r="E68" s="292"/>
      <c r="F68" s="292"/>
      <c r="G68" s="292"/>
      <c r="H68" s="292"/>
      <c r="I68" s="292"/>
      <c r="J68" s="292"/>
      <c r="K68" s="292"/>
      <c r="L68" s="292"/>
      <c r="M68" s="292"/>
      <c r="N68" s="292"/>
      <c r="O68" s="292"/>
    </row>
    <row r="69" customFormat="false" ht="13.5" hidden="false" customHeight="true" outlineLevel="0" collapsed="false">
      <c r="A69" s="287" t="s">
        <v>562</v>
      </c>
      <c r="B69" s="288"/>
      <c r="C69" s="288"/>
      <c r="D69" s="288"/>
      <c r="E69" s="288"/>
      <c r="F69" s="288"/>
      <c r="G69" s="288"/>
      <c r="H69" s="288"/>
      <c r="I69" s="288"/>
      <c r="J69" s="288"/>
      <c r="K69" s="288"/>
      <c r="L69" s="288"/>
      <c r="M69" s="288"/>
      <c r="N69" s="288"/>
      <c r="O69" s="288"/>
    </row>
    <row r="70" customFormat="false" ht="13.5" hidden="false" customHeight="true" outlineLevel="0" collapsed="false">
      <c r="A70" s="289" t="s">
        <v>563</v>
      </c>
      <c r="B70" s="292"/>
      <c r="C70" s="292"/>
      <c r="D70" s="292"/>
      <c r="E70" s="292"/>
      <c r="F70" s="292"/>
      <c r="G70" s="292"/>
      <c r="H70" s="292"/>
      <c r="I70" s="292"/>
      <c r="J70" s="292"/>
      <c r="K70" s="292"/>
      <c r="L70" s="292"/>
      <c r="M70" s="292"/>
      <c r="N70" s="292"/>
      <c r="O70" s="292"/>
    </row>
    <row r="71" customFormat="false" ht="13.5" hidden="false" customHeight="true" outlineLevel="0" collapsed="false">
      <c r="A71" s="287" t="s">
        <v>242</v>
      </c>
      <c r="B71" s="291" t="n">
        <v>0.540846646712074</v>
      </c>
      <c r="C71" s="291" t="n">
        <v>0.547755241394043</v>
      </c>
      <c r="D71" s="291" t="n">
        <v>0.54129695892334</v>
      </c>
      <c r="E71" s="291" t="n">
        <v>0.554461658000946</v>
      </c>
      <c r="F71" s="291" t="n">
        <v>0.564371585845947</v>
      </c>
      <c r="G71" s="291" t="n">
        <v>0.580266058444977</v>
      </c>
      <c r="H71" s="291" t="n">
        <v>0.577947378158569</v>
      </c>
      <c r="I71" s="291" t="n">
        <v>0.574503362178802</v>
      </c>
      <c r="J71" s="291" t="n">
        <v>0.559548444648541</v>
      </c>
      <c r="K71" s="291" t="n">
        <v>0.551050716929418</v>
      </c>
      <c r="L71" s="291"/>
      <c r="M71" s="291" t="n">
        <v>0.542491270516315</v>
      </c>
      <c r="N71" s="291" t="n">
        <v>0.518839786744093</v>
      </c>
      <c r="O71" s="291" t="n">
        <v>0.497046053649237</v>
      </c>
    </row>
    <row r="72" customFormat="false" ht="13.5" hidden="false" customHeight="true" outlineLevel="0" collapsed="false">
      <c r="A72" s="289" t="s">
        <v>248</v>
      </c>
      <c r="B72" s="290" t="n">
        <v>1.60707132129648</v>
      </c>
      <c r="C72" s="290" t="n">
        <v>1.71469175815582</v>
      </c>
      <c r="D72" s="290" t="n">
        <v>1.72625660896301</v>
      </c>
      <c r="E72" s="290" t="n">
        <v>1.91554975509644</v>
      </c>
      <c r="F72" s="290" t="n">
        <v>2.15371894836426</v>
      </c>
      <c r="G72" s="290" t="n">
        <v>2.34030675888062</v>
      </c>
      <c r="H72" s="290" t="n">
        <v>2.64348554611206</v>
      </c>
      <c r="I72" s="290" t="n">
        <v>3.40778803825378</v>
      </c>
      <c r="J72" s="290" t="n">
        <v>3.80560440882596</v>
      </c>
      <c r="K72" s="290" t="n">
        <v>4.07998583922994</v>
      </c>
      <c r="L72" s="290"/>
      <c r="M72" s="290" t="n">
        <v>4.23359343866894</v>
      </c>
      <c r="N72" s="290" t="n">
        <v>4.25446627134467</v>
      </c>
      <c r="O72" s="290" t="n">
        <v>4.48659894823659</v>
      </c>
    </row>
    <row r="73" customFormat="false" ht="13.5" hidden="false" customHeight="true" outlineLevel="0" collapsed="false">
      <c r="A73" s="287" t="s">
        <v>253</v>
      </c>
      <c r="B73" s="291" t="n">
        <v>0.52716637207042</v>
      </c>
      <c r="C73" s="291" t="n">
        <v>0.537244379520416</v>
      </c>
      <c r="D73" s="291" t="n">
        <v>0.518612146377563</v>
      </c>
      <c r="E73" s="291" t="n">
        <v>0.524942100048065</v>
      </c>
      <c r="F73" s="291" t="n">
        <v>0.524313807487488</v>
      </c>
      <c r="G73" s="291" t="n">
        <v>0.516522824764252</v>
      </c>
      <c r="H73" s="291" t="n">
        <v>0.51184219121933</v>
      </c>
      <c r="I73" s="291" t="n">
        <v>0.514999270439148</v>
      </c>
      <c r="J73" s="291" t="n">
        <v>0.508201223807</v>
      </c>
      <c r="K73" s="291" t="n">
        <v>0.499531462490561</v>
      </c>
      <c r="L73" s="291"/>
      <c r="M73" s="291" t="n">
        <v>0.491610818125514</v>
      </c>
      <c r="N73" s="291" t="n">
        <v>0.485830948404006</v>
      </c>
      <c r="O73" s="291" t="n">
        <v>0.482213474477156</v>
      </c>
    </row>
    <row r="74" customFormat="false" ht="13.5" hidden="false" customHeight="true" outlineLevel="0" collapsed="false">
      <c r="A74" s="289" t="s">
        <v>564</v>
      </c>
      <c r="B74" s="290" t="n">
        <v>322.930080432681</v>
      </c>
      <c r="C74" s="290" t="n">
        <v>328.0908203125</v>
      </c>
      <c r="D74" s="290" t="n">
        <v>315.437286376953</v>
      </c>
      <c r="E74" s="290" t="n">
        <v>319.574554443359</v>
      </c>
      <c r="F74" s="290" t="n">
        <v>320.787536621094</v>
      </c>
      <c r="G74" s="290" t="n">
        <v>315.780059814453</v>
      </c>
      <c r="H74" s="290" t="n">
        <v>313.342681884766</v>
      </c>
      <c r="I74" s="290" t="n">
        <v>304.286590576172</v>
      </c>
      <c r="J74" s="290" t="n">
        <v>300.180104831476</v>
      </c>
      <c r="K74" s="290" t="n">
        <v>299.348856659575</v>
      </c>
      <c r="L74" s="290"/>
      <c r="M74" s="290" t="n">
        <v>309.796305474621</v>
      </c>
      <c r="N74" s="292" t="n">
        <v>295.608233297901</v>
      </c>
      <c r="O74" s="292" t="n">
        <v>286.805678657019</v>
      </c>
    </row>
    <row r="75" customFormat="false" ht="13.5" hidden="false" customHeight="true" outlineLevel="0" collapsed="false">
      <c r="A75" s="287" t="s">
        <v>565</v>
      </c>
      <c r="B75" s="288"/>
      <c r="C75" s="291" t="n">
        <v>6.43952300948783</v>
      </c>
      <c r="D75" s="291" t="n">
        <v>6.60883446377062</v>
      </c>
      <c r="E75" s="291" t="n">
        <v>6.90019080600238</v>
      </c>
      <c r="F75" s="291" t="n">
        <v>7.47128603086795</v>
      </c>
      <c r="G75" s="291" t="n">
        <v>9.58795851050118</v>
      </c>
      <c r="H75" s="291" t="n">
        <v>8.9404468879175</v>
      </c>
      <c r="I75" s="291" t="n">
        <v>7.58917328565831</v>
      </c>
      <c r="J75" s="288"/>
      <c r="K75" s="288"/>
      <c r="L75" s="288"/>
      <c r="M75" s="288"/>
      <c r="N75" s="288"/>
      <c r="O75" s="288"/>
    </row>
    <row r="76" customFormat="false" ht="13.5" hidden="false" customHeight="true" outlineLevel="0" collapsed="false">
      <c r="A76" s="289" t="s">
        <v>566</v>
      </c>
      <c r="B76" s="290" t="n">
        <v>0.58666</v>
      </c>
      <c r="C76" s="290" t="n">
        <v>0.58783</v>
      </c>
      <c r="D76" s="290" t="n">
        <v>0.59806</v>
      </c>
      <c r="E76" s="290" t="n">
        <v>0.59817</v>
      </c>
      <c r="F76" s="290" t="n">
        <v>0.598979</v>
      </c>
      <c r="G76" s="290" t="n">
        <v>0.603207</v>
      </c>
      <c r="H76" s="290" t="n">
        <v>0.593663</v>
      </c>
      <c r="I76" s="290" t="n">
        <v>0.606524</v>
      </c>
      <c r="J76" s="290" t="n">
        <v>0.612425</v>
      </c>
      <c r="K76" s="290" t="n">
        <v>0.612443</v>
      </c>
      <c r="L76" s="290"/>
      <c r="M76" s="290" t="n">
        <v>0.613277</v>
      </c>
      <c r="N76" s="290" t="n">
        <v>0.635904</v>
      </c>
      <c r="O76" s="290" t="n">
        <v>0.674581</v>
      </c>
    </row>
    <row r="77" customFormat="false" ht="13.5" hidden="false" customHeight="true" outlineLevel="0" collapsed="false">
      <c r="A77" s="287" t="s">
        <v>567</v>
      </c>
      <c r="B77" s="291" t="n">
        <v>3.99794747492929</v>
      </c>
      <c r="C77" s="291" t="n">
        <v>4.11230039596558</v>
      </c>
      <c r="D77" s="291" t="n">
        <v>4.35711193084717</v>
      </c>
      <c r="E77" s="291" t="n">
        <v>4.68584442138672</v>
      </c>
      <c r="F77" s="291" t="n">
        <v>4.99933767318726</v>
      </c>
      <c r="G77" s="291" t="n">
        <v>5.30086278915405</v>
      </c>
      <c r="H77" s="291" t="n">
        <v>5.75045728683472</v>
      </c>
      <c r="I77" s="291" t="n">
        <v>6.11772918701172</v>
      </c>
      <c r="J77" s="291" t="n">
        <v>6.25941030974034</v>
      </c>
      <c r="K77" s="291" t="n">
        <v>6.30772163678543</v>
      </c>
      <c r="L77" s="291"/>
      <c r="M77" s="288"/>
      <c r="N77" s="288"/>
      <c r="O77" s="288"/>
    </row>
    <row r="78" customFormat="false" ht="13.5" hidden="false" customHeight="true" outlineLevel="0" collapsed="false">
      <c r="A78" s="289" t="s">
        <v>256</v>
      </c>
      <c r="B78" s="290" t="n">
        <v>4.31574803632374</v>
      </c>
      <c r="C78" s="290" t="n">
        <v>5.57474660873413</v>
      </c>
      <c r="D78" s="290" t="n">
        <v>6.73075819015503</v>
      </c>
      <c r="E78" s="290" t="n">
        <v>7.24770784378052</v>
      </c>
      <c r="F78" s="290" t="n">
        <v>7.36900234222412</v>
      </c>
      <c r="G78" s="290" t="n">
        <v>7.87940168380737</v>
      </c>
      <c r="H78" s="290" t="n">
        <v>8.02281379699707</v>
      </c>
      <c r="I78" s="290" t="n">
        <v>8.49641704559326</v>
      </c>
      <c r="J78" s="290" t="n">
        <v>9.44112217200322</v>
      </c>
      <c r="K78" s="290" t="n">
        <v>10.7391135623298</v>
      </c>
      <c r="L78" s="290"/>
      <c r="M78" s="290" t="n">
        <v>12.7677043595809</v>
      </c>
      <c r="N78" s="290" t="n">
        <v>15.4678380013926</v>
      </c>
      <c r="O78" s="290"/>
    </row>
    <row r="79" customFormat="false" ht="13.5" hidden="false" customHeight="true" outlineLevel="0" collapsed="false">
      <c r="A79" s="287" t="s">
        <v>733</v>
      </c>
      <c r="B79" s="288"/>
      <c r="C79" s="288"/>
      <c r="D79" s="288"/>
      <c r="E79" s="288"/>
      <c r="F79" s="288"/>
      <c r="G79" s="288"/>
      <c r="H79" s="288"/>
      <c r="I79" s="288"/>
      <c r="J79" s="288"/>
      <c r="K79" s="288"/>
      <c r="L79" s="288"/>
      <c r="M79" s="288"/>
      <c r="N79" s="288"/>
      <c r="O79" s="288"/>
    </row>
    <row r="80" customFormat="false" ht="13.5" hidden="false" customHeight="true" outlineLevel="0" collapsed="false">
      <c r="A80" s="289" t="s">
        <v>568</v>
      </c>
      <c r="B80" s="292"/>
      <c r="C80" s="292"/>
      <c r="D80" s="292"/>
      <c r="E80" s="292"/>
      <c r="F80" s="292"/>
      <c r="G80" s="292"/>
      <c r="H80" s="292"/>
      <c r="I80" s="292"/>
      <c r="J80" s="292"/>
      <c r="K80" s="292"/>
      <c r="L80" s="292"/>
      <c r="M80" s="292"/>
      <c r="N80" s="292"/>
      <c r="O80" s="292"/>
    </row>
    <row r="81" customFormat="false" ht="13.5" hidden="false" customHeight="true" outlineLevel="0" collapsed="false">
      <c r="A81" s="287" t="s">
        <v>569</v>
      </c>
      <c r="B81" s="288"/>
      <c r="C81" s="288"/>
      <c r="D81" s="288"/>
      <c r="E81" s="288"/>
      <c r="F81" s="288"/>
      <c r="G81" s="288"/>
      <c r="H81" s="288"/>
      <c r="I81" s="288"/>
      <c r="J81" s="288"/>
      <c r="K81" s="288"/>
      <c r="L81" s="288"/>
      <c r="M81" s="288"/>
      <c r="N81" s="288"/>
      <c r="O81" s="288"/>
    </row>
    <row r="82" customFormat="false" ht="13.5" hidden="false" customHeight="true" outlineLevel="0" collapsed="false">
      <c r="A82" s="289" t="s">
        <v>570</v>
      </c>
      <c r="B82" s="292"/>
      <c r="C82" s="292"/>
      <c r="D82" s="292"/>
      <c r="E82" s="292"/>
      <c r="F82" s="292"/>
      <c r="G82" s="292"/>
      <c r="H82" s="292"/>
      <c r="I82" s="292"/>
      <c r="J82" s="292"/>
      <c r="K82" s="292"/>
      <c r="L82" s="292"/>
      <c r="M82" s="292"/>
      <c r="N82" s="292"/>
      <c r="O82" s="292"/>
    </row>
    <row r="83" customFormat="false" ht="13.5" hidden="false" customHeight="true" outlineLevel="0" collapsed="false">
      <c r="A83" s="287" t="s">
        <v>571</v>
      </c>
      <c r="B83" s="288"/>
      <c r="C83" s="288"/>
      <c r="D83" s="288"/>
      <c r="E83" s="288"/>
      <c r="F83" s="288"/>
      <c r="G83" s="288"/>
      <c r="H83" s="288"/>
      <c r="I83" s="288"/>
      <c r="J83" s="288"/>
      <c r="K83" s="288"/>
      <c r="L83" s="288"/>
      <c r="M83" s="288"/>
      <c r="N83" s="288"/>
      <c r="O83" s="288"/>
    </row>
    <row r="84" customFormat="false" ht="13.5" hidden="false" customHeight="true" outlineLevel="0" collapsed="false">
      <c r="A84" s="289" t="s">
        <v>572</v>
      </c>
      <c r="B84" s="292"/>
      <c r="C84" s="292"/>
      <c r="D84" s="292"/>
      <c r="E84" s="292"/>
      <c r="F84" s="292"/>
      <c r="G84" s="292"/>
      <c r="H84" s="292"/>
      <c r="I84" s="292"/>
      <c r="J84" s="292"/>
      <c r="K84" s="292"/>
      <c r="L84" s="292"/>
      <c r="M84" s="292"/>
      <c r="N84" s="292"/>
      <c r="O84" s="292"/>
    </row>
    <row r="85" customFormat="false" ht="13.5" hidden="false" customHeight="true" outlineLevel="0" collapsed="false">
      <c r="A85" s="287" t="s">
        <v>573</v>
      </c>
      <c r="B85" s="291" t="n">
        <v>0.97720590011566</v>
      </c>
      <c r="C85" s="291" t="n">
        <v>1.0162467956543</v>
      </c>
      <c r="D85" s="291" t="n">
        <v>0.967795968055725</v>
      </c>
      <c r="E85" s="291" t="n">
        <v>0.988539278507233</v>
      </c>
      <c r="F85" s="291" t="n">
        <v>0.977249383926392</v>
      </c>
      <c r="G85" s="291" t="n">
        <v>0.972310841083527</v>
      </c>
      <c r="H85" s="291" t="n">
        <v>0.97508716583252</v>
      </c>
      <c r="I85" s="291" t="n">
        <v>0.985945224761963</v>
      </c>
      <c r="J85" s="291" t="n">
        <v>1.00171853653956</v>
      </c>
      <c r="K85" s="291" t="n">
        <v>1.00133375499336</v>
      </c>
      <c r="L85" s="291"/>
      <c r="M85" s="291" t="n">
        <v>0.963461596301689</v>
      </c>
      <c r="N85" s="291" t="n">
        <v>0.921664699549272</v>
      </c>
      <c r="O85" s="291" t="n">
        <v>0.891945135945886</v>
      </c>
    </row>
    <row r="86" customFormat="false" ht="13.5" hidden="false" customHeight="true" outlineLevel="0" collapsed="false">
      <c r="A86" s="289" t="s">
        <v>574</v>
      </c>
      <c r="B86" s="290" t="n">
        <v>0.97879</v>
      </c>
      <c r="C86" s="290" t="n">
        <v>0.9739</v>
      </c>
      <c r="D86" s="290" t="n">
        <v>0.99038</v>
      </c>
      <c r="E86" s="290" t="n">
        <v>0.982728</v>
      </c>
      <c r="F86" s="290" t="n">
        <v>0.978455</v>
      </c>
      <c r="G86" s="290" t="n">
        <v>0.97934</v>
      </c>
      <c r="H86" s="290" t="n">
        <v>0.950046</v>
      </c>
      <c r="I86" s="290" t="n">
        <v>0.938435</v>
      </c>
      <c r="J86" s="290" t="n">
        <v>0.9277</v>
      </c>
      <c r="K86" s="290" t="n">
        <v>0.911112</v>
      </c>
      <c r="L86" s="290"/>
      <c r="M86" s="290" t="n">
        <v>0.916973</v>
      </c>
      <c r="N86" s="290" t="n">
        <v>0.927536</v>
      </c>
      <c r="O86" s="290" t="n">
        <v>0.90238</v>
      </c>
    </row>
    <row r="87" customFormat="false" ht="13.5" hidden="false" customHeight="true" outlineLevel="0" collapsed="false">
      <c r="A87" s="287" t="s">
        <v>575</v>
      </c>
      <c r="B87" s="288"/>
      <c r="C87" s="288"/>
      <c r="D87" s="288"/>
      <c r="E87" s="288"/>
      <c r="F87" s="288"/>
      <c r="G87" s="288"/>
      <c r="H87" s="288"/>
      <c r="I87" s="288"/>
      <c r="J87" s="288"/>
      <c r="K87" s="288"/>
      <c r="L87" s="288"/>
      <c r="M87" s="288"/>
      <c r="N87" s="288"/>
      <c r="O87" s="288"/>
    </row>
    <row r="88" customFormat="false" ht="13.5" hidden="false" customHeight="true" outlineLevel="0" collapsed="false">
      <c r="A88" s="289" t="s">
        <v>576</v>
      </c>
      <c r="B88" s="290" t="n">
        <v>0.897354</v>
      </c>
      <c r="C88" s="290" t="n">
        <v>0.882667</v>
      </c>
      <c r="D88" s="290" t="n">
        <v>0.886484</v>
      </c>
      <c r="E88" s="290" t="n">
        <v>0.861092</v>
      </c>
      <c r="F88" s="290" t="n">
        <v>0.859472</v>
      </c>
      <c r="G88" s="290" t="n">
        <v>0.871939</v>
      </c>
      <c r="H88" s="290" t="n">
        <v>0.847147</v>
      </c>
      <c r="I88" s="290" t="n">
        <v>0.847836</v>
      </c>
      <c r="J88" s="290" t="n">
        <v>0.840714</v>
      </c>
      <c r="K88" s="290" t="n">
        <v>0.818378</v>
      </c>
      <c r="L88" s="290"/>
      <c r="M88" s="290" t="n">
        <v>0.819293</v>
      </c>
      <c r="N88" s="290" t="n">
        <v>0.819989</v>
      </c>
      <c r="O88" s="290" t="n">
        <v>0.785284</v>
      </c>
    </row>
    <row r="89" customFormat="false" ht="13.5" hidden="false" customHeight="true" outlineLevel="0" collapsed="false">
      <c r="A89" s="287" t="s">
        <v>577</v>
      </c>
      <c r="B89" s="288"/>
      <c r="C89" s="291" t="n">
        <v>119.592991819956</v>
      </c>
      <c r="D89" s="288"/>
      <c r="E89" s="288"/>
      <c r="F89" s="288"/>
      <c r="G89" s="288"/>
      <c r="H89" s="288"/>
      <c r="I89" s="288"/>
      <c r="J89" s="288"/>
      <c r="K89" s="288"/>
      <c r="L89" s="288"/>
      <c r="M89" s="288"/>
      <c r="N89" s="288"/>
      <c r="O89" s="288"/>
    </row>
    <row r="90" customFormat="false" ht="13.5" hidden="false" customHeight="true" outlineLevel="0" collapsed="false">
      <c r="A90" s="289" t="s">
        <v>270</v>
      </c>
      <c r="B90" s="290" t="n">
        <v>366.063839928974</v>
      </c>
      <c r="C90" s="290" t="n">
        <v>359.344451904297</v>
      </c>
      <c r="D90" s="290" t="n">
        <v>347.819030761719</v>
      </c>
      <c r="E90" s="290" t="n">
        <v>342.116973876953</v>
      </c>
      <c r="F90" s="290" t="n">
        <v>344.117645263672</v>
      </c>
      <c r="G90" s="290" t="n">
        <v>332.670104980469</v>
      </c>
      <c r="H90" s="290" t="n">
        <v>322.608093261719</v>
      </c>
      <c r="I90" s="290" t="n">
        <v>319.160339355469</v>
      </c>
      <c r="J90" s="290" t="n">
        <v>326.346198446169</v>
      </c>
      <c r="K90" s="290" t="n">
        <v>328.437248090499</v>
      </c>
      <c r="L90" s="290"/>
      <c r="M90" s="290" t="n">
        <v>328.823899131741</v>
      </c>
      <c r="N90" s="292" t="n">
        <v>317.483007051439</v>
      </c>
      <c r="O90" s="292" t="n">
        <v>306.396223924547</v>
      </c>
    </row>
    <row r="91" customFormat="false" ht="13.5" hidden="false" customHeight="true" outlineLevel="0" collapsed="false">
      <c r="A91" s="287" t="s">
        <v>578</v>
      </c>
      <c r="B91" s="291" t="n">
        <v>10.7409701792904</v>
      </c>
      <c r="C91" s="291" t="n">
        <v>10.9116315841675</v>
      </c>
      <c r="D91" s="291" t="n">
        <v>11.0500545501709</v>
      </c>
      <c r="E91" s="291" t="n">
        <v>11.9762563705444</v>
      </c>
      <c r="F91" s="291" t="n">
        <v>12.7899646759033</v>
      </c>
      <c r="G91" s="291" t="n">
        <v>13.5701589584351</v>
      </c>
      <c r="H91" s="291" t="n">
        <v>14.2539978027344</v>
      </c>
      <c r="I91" s="291" t="n">
        <v>15.1142482757568</v>
      </c>
      <c r="J91" s="291" t="n">
        <v>15.7159679962264</v>
      </c>
      <c r="K91" s="291" t="n">
        <v>16.5346232902121</v>
      </c>
      <c r="L91" s="291"/>
      <c r="M91" s="291" t="n">
        <v>17.3019039067123</v>
      </c>
      <c r="N91" s="291" t="n">
        <v>17.7435475431325</v>
      </c>
      <c r="O91" s="291" t="n">
        <v>18.3202504640397</v>
      </c>
    </row>
    <row r="92" customFormat="false" ht="13.5" hidden="false" customHeight="true" outlineLevel="0" collapsed="false">
      <c r="A92" s="289" t="s">
        <v>579</v>
      </c>
      <c r="B92" s="290" t="n">
        <v>0.793788203059695</v>
      </c>
      <c r="C92" s="290" t="n">
        <v>0.835233986377716</v>
      </c>
      <c r="D92" s="290" t="n">
        <v>0.764618456363678</v>
      </c>
      <c r="E92" s="290" t="n">
        <v>0.780641317367554</v>
      </c>
      <c r="F92" s="290" t="n">
        <v>0.804197072982788</v>
      </c>
      <c r="G92" s="290" t="n">
        <v>0.844725966453552</v>
      </c>
      <c r="H92" s="290" t="n">
        <v>0.859717905521393</v>
      </c>
      <c r="I92" s="290" t="n">
        <v>0.924675631224921</v>
      </c>
      <c r="J92" s="290" t="n">
        <v>0.926234121841418</v>
      </c>
      <c r="K92" s="290" t="n">
        <v>0.953896708761457</v>
      </c>
      <c r="L92" s="290"/>
      <c r="M92" s="290" t="n">
        <v>0.991294397115007</v>
      </c>
      <c r="N92" s="290" t="n">
        <v>1.03739531516253</v>
      </c>
      <c r="O92" s="290" t="n">
        <v>1.07481132688438</v>
      </c>
    </row>
    <row r="93" customFormat="false" ht="13.5" hidden="false" customHeight="true" outlineLevel="0" collapsed="false">
      <c r="A93" s="287" t="s">
        <v>580</v>
      </c>
      <c r="B93" s="291" t="n">
        <v>0.852358</v>
      </c>
      <c r="C93" s="291" t="n">
        <v>0.830596</v>
      </c>
      <c r="D93" s="291" t="n">
        <v>0.830935</v>
      </c>
      <c r="E93" s="291" t="n">
        <v>0.826881</v>
      </c>
      <c r="F93" s="291" t="n">
        <v>0.819598</v>
      </c>
      <c r="G93" s="291" t="n">
        <v>0.832913</v>
      </c>
      <c r="H93" s="291" t="n">
        <v>0.806987</v>
      </c>
      <c r="I93" s="291" t="n">
        <v>0.799178</v>
      </c>
      <c r="J93" s="291" t="n">
        <v>0.780637</v>
      </c>
      <c r="K93" s="291" t="n">
        <v>0.772257</v>
      </c>
      <c r="L93" s="291"/>
      <c r="M93" s="291" t="n">
        <v>0.775646</v>
      </c>
      <c r="N93" s="291" t="n">
        <v>0.788737</v>
      </c>
      <c r="O93" s="291" t="n">
        <v>0.776529</v>
      </c>
    </row>
    <row r="94" customFormat="false" ht="13.5" hidden="false" customHeight="true" outlineLevel="0" collapsed="false">
      <c r="A94" s="289" t="s">
        <v>273</v>
      </c>
      <c r="B94" s="290" t="n">
        <v>0.738998064501052</v>
      </c>
      <c r="C94" s="290" t="n">
        <v>0.77891218662262</v>
      </c>
      <c r="D94" s="290" t="n">
        <v>0.823686420917511</v>
      </c>
      <c r="E94" s="290" t="n">
        <v>0.94762796163559</v>
      </c>
      <c r="F94" s="290" t="n">
        <v>1.12809979915619</v>
      </c>
      <c r="G94" s="290" t="n">
        <v>1.33917951583862</v>
      </c>
      <c r="H94" s="290" t="n">
        <v>1.53844666481018</v>
      </c>
      <c r="I94" s="290" t="n">
        <v>1.75099217891693</v>
      </c>
      <c r="J94" s="290" t="n">
        <v>1.84271324042456</v>
      </c>
      <c r="K94" s="290" t="n">
        <v>1.93920752698244</v>
      </c>
      <c r="L94" s="290"/>
      <c r="M94" s="290" t="n">
        <v>2.10497593570796</v>
      </c>
      <c r="N94" s="290" t="n">
        <v>2.21099550456014</v>
      </c>
      <c r="O94" s="290" t="n">
        <v>2.68702472997199</v>
      </c>
    </row>
    <row r="95" customFormat="false" ht="13.5" hidden="false" customHeight="true" outlineLevel="0" collapsed="false">
      <c r="A95" s="287" t="s">
        <v>581</v>
      </c>
      <c r="B95" s="288"/>
      <c r="C95" s="288"/>
      <c r="D95" s="288"/>
      <c r="E95" s="288"/>
      <c r="F95" s="288"/>
      <c r="G95" s="288"/>
      <c r="H95" s="288"/>
      <c r="I95" s="288"/>
      <c r="J95" s="288"/>
      <c r="K95" s="288"/>
      <c r="L95" s="288"/>
      <c r="M95" s="288"/>
      <c r="N95" s="288"/>
      <c r="O95" s="288"/>
    </row>
    <row r="96" customFormat="false" ht="13.5" hidden="false" customHeight="true" outlineLevel="0" collapsed="false">
      <c r="A96" s="289" t="s">
        <v>582</v>
      </c>
      <c r="B96" s="290" t="n">
        <v>0.783816</v>
      </c>
      <c r="C96" s="290" t="n">
        <v>0.772831</v>
      </c>
      <c r="D96" s="290" t="n">
        <v>0.762095</v>
      </c>
      <c r="E96" s="290" t="n">
        <v>0.719861</v>
      </c>
      <c r="F96" s="290" t="n">
        <v>0.685952</v>
      </c>
      <c r="G96" s="290" t="n">
        <v>0.686414</v>
      </c>
      <c r="H96" s="290" t="n">
        <v>0.660583</v>
      </c>
      <c r="I96" s="290" t="n">
        <v>0.651913</v>
      </c>
      <c r="J96" s="290" t="n">
        <v>0.640762</v>
      </c>
      <c r="K96" s="290" t="n">
        <v>0.626895</v>
      </c>
      <c r="L96" s="290"/>
      <c r="M96" s="290" t="n">
        <v>0.640918</v>
      </c>
      <c r="N96" s="290" t="n">
        <v>0.642664</v>
      </c>
      <c r="O96" s="290" t="n">
        <v>0.627708</v>
      </c>
    </row>
    <row r="97" customFormat="false" ht="13.5" hidden="false" customHeight="true" outlineLevel="0" collapsed="false">
      <c r="A97" s="287" t="s">
        <v>583</v>
      </c>
      <c r="B97" s="288"/>
      <c r="C97" s="288"/>
      <c r="D97" s="288"/>
      <c r="E97" s="288"/>
      <c r="F97" s="288"/>
      <c r="G97" s="288"/>
      <c r="H97" s="288"/>
      <c r="I97" s="288"/>
      <c r="J97" s="288"/>
      <c r="K97" s="288"/>
      <c r="L97" s="288"/>
      <c r="M97" s="288"/>
      <c r="N97" s="288"/>
      <c r="O97" s="288"/>
    </row>
    <row r="98" customFormat="false" ht="13.5" hidden="false" customHeight="true" outlineLevel="0" collapsed="false">
      <c r="A98" s="289" t="s">
        <v>584</v>
      </c>
      <c r="B98" s="290" t="n">
        <v>2.10838553777219</v>
      </c>
      <c r="C98" s="290" t="n">
        <v>2.10586404800415</v>
      </c>
      <c r="D98" s="290" t="n">
        <v>1.97512340545654</v>
      </c>
      <c r="E98" s="290" t="n">
        <v>1.9598616361618</v>
      </c>
      <c r="F98" s="290" t="n">
        <v>1.89350390434265</v>
      </c>
      <c r="G98" s="290" t="n">
        <v>1.85417914390564</v>
      </c>
      <c r="H98" s="290" t="n">
        <v>1.8241982460022</v>
      </c>
      <c r="I98" s="290" t="n">
        <v>1.79951441287994</v>
      </c>
      <c r="J98" s="290" t="n">
        <v>1.77073272805301</v>
      </c>
      <c r="K98" s="290" t="n">
        <v>1.74961761500237</v>
      </c>
      <c r="L98" s="290"/>
      <c r="M98" s="290" t="n">
        <v>1.71549554168286</v>
      </c>
      <c r="N98" s="290" t="n">
        <v>1.65850212552212</v>
      </c>
      <c r="O98" s="290"/>
    </row>
    <row r="99" customFormat="false" ht="13.5" hidden="false" customHeight="true" outlineLevel="0" collapsed="false">
      <c r="A99" s="287" t="s">
        <v>585</v>
      </c>
      <c r="B99" s="288"/>
      <c r="C99" s="291" t="n">
        <v>1.0848152473971</v>
      </c>
      <c r="D99" s="288"/>
      <c r="E99" s="288"/>
      <c r="F99" s="288"/>
      <c r="G99" s="288"/>
      <c r="H99" s="288"/>
      <c r="I99" s="288"/>
      <c r="J99" s="288"/>
      <c r="K99" s="288"/>
      <c r="L99" s="288"/>
      <c r="M99" s="288"/>
      <c r="N99" s="288"/>
      <c r="O99" s="288"/>
    </row>
    <row r="100" customFormat="false" ht="13.5" hidden="false" customHeight="true" outlineLevel="0" collapsed="false">
      <c r="A100" s="289" t="s">
        <v>284</v>
      </c>
      <c r="B100" s="290" t="n">
        <v>3.78036804336182</v>
      </c>
      <c r="C100" s="290" t="n">
        <v>3.89240765571594</v>
      </c>
      <c r="D100" s="290" t="n">
        <v>3.85522174835205</v>
      </c>
      <c r="E100" s="290" t="n">
        <v>4.03639888763428</v>
      </c>
      <c r="F100" s="290" t="n">
        <v>4.11896800994873</v>
      </c>
      <c r="G100" s="290" t="n">
        <v>4.16195869445801</v>
      </c>
      <c r="H100" s="290" t="n">
        <v>4.25938129425049</v>
      </c>
      <c r="I100" s="290" t="n">
        <v>4.40326976776123</v>
      </c>
      <c r="J100" s="290" t="n">
        <v>4.45954623561119</v>
      </c>
      <c r="K100" s="290" t="n">
        <v>4.54223391133033</v>
      </c>
      <c r="L100" s="290"/>
      <c r="M100" s="290" t="n">
        <v>4.63111264041367</v>
      </c>
      <c r="N100" s="290" t="n">
        <v>4.61179127920629</v>
      </c>
      <c r="O100" s="290" t="n">
        <v>4.5640659601695</v>
      </c>
    </row>
    <row r="101" customFormat="false" ht="13.5" hidden="false" customHeight="true" outlineLevel="0" collapsed="false">
      <c r="A101" s="287" t="s">
        <v>586</v>
      </c>
      <c r="B101" s="291" t="n">
        <v>2210.70989381259</v>
      </c>
      <c r="C101" s="291" t="n">
        <v>2599.89086914063</v>
      </c>
      <c r="D101" s="291" t="n">
        <v>2742.0244140625</v>
      </c>
      <c r="E101" s="291" t="n">
        <v>2952.59912109375</v>
      </c>
      <c r="F101" s="291" t="n">
        <v>3048.5283203125</v>
      </c>
      <c r="G101" s="291" t="n">
        <v>3131.59936523438</v>
      </c>
      <c r="H101" s="291" t="n">
        <v>3153.275390625</v>
      </c>
      <c r="I101" s="291" t="n">
        <v>3213.984375</v>
      </c>
      <c r="J101" s="291" t="n">
        <v>3445.67887358752</v>
      </c>
      <c r="K101" s="291" t="n">
        <v>3704.84543869661</v>
      </c>
      <c r="L101" s="291"/>
      <c r="M101" s="291" t="n">
        <v>4047.68744550447</v>
      </c>
      <c r="N101" s="291" t="n">
        <v>4353.0845331619</v>
      </c>
      <c r="O101" s="291" t="n">
        <v>4453.4544344373</v>
      </c>
    </row>
    <row r="102" customFormat="false" ht="13.5" hidden="false" customHeight="true" outlineLevel="0" collapsed="false">
      <c r="A102" s="289" t="s">
        <v>587</v>
      </c>
      <c r="B102" s="290" t="n">
        <v>253.677462393056</v>
      </c>
      <c r="C102" s="290" t="n">
        <v>258.323425292969</v>
      </c>
      <c r="D102" s="290" t="n">
        <v>246.013412475586</v>
      </c>
      <c r="E102" s="290" t="n">
        <v>246.187225341797</v>
      </c>
      <c r="F102" s="290" t="n">
        <v>238.023300170898</v>
      </c>
      <c r="G102" s="290" t="n">
        <v>236.606185913086</v>
      </c>
      <c r="H102" s="290" t="n">
        <v>234.409423828125</v>
      </c>
      <c r="I102" s="290" t="n">
        <v>232.199493408203</v>
      </c>
      <c r="J102" s="290" t="n">
        <v>227.527381617008</v>
      </c>
      <c r="K102" s="290" t="n">
        <v>224.028595962688</v>
      </c>
      <c r="L102" s="290"/>
      <c r="M102" s="292" t="n">
        <v>223.8215157084</v>
      </c>
      <c r="N102" s="292" t="n">
        <v>218.572462325854</v>
      </c>
      <c r="O102" s="292" t="n">
        <v>221.3876005434</v>
      </c>
    </row>
    <row r="103" customFormat="false" ht="13.5" hidden="false" customHeight="true" outlineLevel="0" collapsed="false">
      <c r="A103" s="287" t="s">
        <v>588</v>
      </c>
      <c r="B103" s="291" t="n">
        <v>118.73613608093</v>
      </c>
      <c r="C103" s="291" t="n">
        <v>120.83203125</v>
      </c>
      <c r="D103" s="291" t="n">
        <v>118.711898803711</v>
      </c>
      <c r="E103" s="291" t="n">
        <v>120.259208679199</v>
      </c>
      <c r="F103" s="291" t="n">
        <v>120.228492736816</v>
      </c>
      <c r="G103" s="291" t="n">
        <v>117.462875366211</v>
      </c>
      <c r="H103" s="291" t="n">
        <v>116.443283081055</v>
      </c>
      <c r="I103" s="291" t="n">
        <v>115.626327514648</v>
      </c>
      <c r="J103" s="291" t="n">
        <v>114.31733548759</v>
      </c>
      <c r="K103" s="291" t="n">
        <v>114.626135845687</v>
      </c>
      <c r="L103" s="291"/>
      <c r="M103" s="291" t="n">
        <v>114.354105291481</v>
      </c>
      <c r="N103" s="291" t="n">
        <v>114.719998817903</v>
      </c>
      <c r="O103" s="291"/>
    </row>
    <row r="104" customFormat="false" ht="13.5" hidden="false" customHeight="true" outlineLevel="0" collapsed="false">
      <c r="A104" s="289" t="s">
        <v>589</v>
      </c>
      <c r="B104" s="290" t="n">
        <v>20.2103668042111</v>
      </c>
      <c r="C104" s="290" t="n">
        <v>20.8325958251953</v>
      </c>
      <c r="D104" s="290" t="n">
        <v>20.9357852935791</v>
      </c>
      <c r="E104" s="290" t="n">
        <v>22.0963954925537</v>
      </c>
      <c r="F104" s="290" t="n">
        <v>22.6970138549805</v>
      </c>
      <c r="G104" s="290" t="n">
        <v>24.4313411712646</v>
      </c>
      <c r="H104" s="290" t="n">
        <v>27.211856842041</v>
      </c>
      <c r="I104" s="290" t="n">
        <v>31.1029396057129</v>
      </c>
      <c r="J104" s="290" t="n">
        <v>34.1508621136431</v>
      </c>
      <c r="K104" s="290" t="n">
        <v>39.8168010283386</v>
      </c>
      <c r="L104" s="290"/>
      <c r="M104" s="290" t="n">
        <v>48.2977692211672</v>
      </c>
      <c r="N104" s="290" t="n">
        <v>53.8997169933672</v>
      </c>
      <c r="O104" s="290" t="n">
        <v>66.8658222343001</v>
      </c>
    </row>
    <row r="105" customFormat="false" ht="13.5" hidden="false" customHeight="true" outlineLevel="0" collapsed="false">
      <c r="A105" s="287" t="s">
        <v>590</v>
      </c>
      <c r="B105" s="288"/>
      <c r="C105" s="288"/>
      <c r="D105" s="288"/>
      <c r="E105" s="288"/>
      <c r="F105" s="288"/>
      <c r="G105" s="288"/>
      <c r="H105" s="288"/>
      <c r="I105" s="288"/>
      <c r="J105" s="288"/>
      <c r="K105" s="288"/>
      <c r="L105" s="288"/>
      <c r="M105" s="288"/>
      <c r="N105" s="288"/>
      <c r="O105" s="288"/>
    </row>
    <row r="106" customFormat="false" ht="13.5" hidden="false" customHeight="true" outlineLevel="0" collapsed="false">
      <c r="A106" s="289" t="s">
        <v>591</v>
      </c>
      <c r="B106" s="292"/>
      <c r="C106" s="292"/>
      <c r="D106" s="292"/>
      <c r="E106" s="292"/>
      <c r="F106" s="292"/>
      <c r="G106" s="292"/>
      <c r="H106" s="292"/>
      <c r="I106" s="292"/>
      <c r="J106" s="292"/>
      <c r="K106" s="292"/>
      <c r="L106" s="292"/>
      <c r="M106" s="292"/>
      <c r="N106" s="292"/>
      <c r="O106" s="292"/>
    </row>
    <row r="107" customFormat="false" ht="13.5" hidden="false" customHeight="true" outlineLevel="0" collapsed="false">
      <c r="A107" s="287" t="s">
        <v>293</v>
      </c>
      <c r="B107" s="291" t="n">
        <v>9.91726679529237</v>
      </c>
      <c r="C107" s="291" t="n">
        <v>10.2638854980469</v>
      </c>
      <c r="D107" s="291" t="n">
        <v>10.0254621505737</v>
      </c>
      <c r="E107" s="291" t="n">
        <v>10.3727207183838</v>
      </c>
      <c r="F107" s="291" t="n">
        <v>10.6704168319702</v>
      </c>
      <c r="G107" s="291" t="n">
        <v>10.722635269165</v>
      </c>
      <c r="H107" s="291" t="n">
        <v>10.625054359436</v>
      </c>
      <c r="I107" s="291" t="n">
        <v>10.8387718200684</v>
      </c>
      <c r="J107" s="291" t="n">
        <v>11.0403025142044</v>
      </c>
      <c r="K107" s="291" t="n">
        <v>11.3172162135654</v>
      </c>
      <c r="L107" s="291"/>
      <c r="M107" s="291" t="n">
        <v>11.5670544944734</v>
      </c>
      <c r="N107" s="291" t="n">
        <v>11.5430825565649</v>
      </c>
      <c r="O107" s="291" t="n">
        <v>11.6592413573148</v>
      </c>
    </row>
    <row r="108" customFormat="false" ht="13.5" hidden="false" customHeight="true" outlineLevel="0" collapsed="false">
      <c r="A108" s="289" t="s">
        <v>592</v>
      </c>
      <c r="B108" s="290" t="n">
        <v>5.53178810185847</v>
      </c>
      <c r="C108" s="290" t="n">
        <v>5.64699649810791</v>
      </c>
      <c r="D108" s="290" t="n">
        <v>5.71536731719971</v>
      </c>
      <c r="E108" s="290" t="n">
        <v>6.03410482406616</v>
      </c>
      <c r="F108" s="290" t="n">
        <v>6.2178692817688</v>
      </c>
      <c r="G108" s="290" t="n">
        <v>6.19921588897705</v>
      </c>
      <c r="H108" s="290" t="n">
        <v>6.29321622848511</v>
      </c>
      <c r="I108" s="290" t="n">
        <v>6.24202394485474</v>
      </c>
      <c r="J108" s="290" t="n">
        <v>6.23980303850383</v>
      </c>
      <c r="K108" s="290" t="n">
        <v>6.30544172226757</v>
      </c>
      <c r="L108" s="290"/>
      <c r="M108" s="290" t="n">
        <v>6.24423804012067</v>
      </c>
      <c r="N108" s="290" t="n">
        <v>6.05761675955887</v>
      </c>
      <c r="O108" s="290" t="n">
        <v>5.71428034909761</v>
      </c>
    </row>
    <row r="109" customFormat="false" ht="13.5" hidden="false" customHeight="true" outlineLevel="0" collapsed="false">
      <c r="A109" s="287" t="s">
        <v>593</v>
      </c>
      <c r="B109" s="291" t="n">
        <v>143.011865</v>
      </c>
      <c r="C109" s="291" t="n">
        <v>139.569898</v>
      </c>
      <c r="D109" s="291" t="n">
        <v>143.445415</v>
      </c>
      <c r="E109" s="291" t="n">
        <v>141.230177</v>
      </c>
      <c r="F109" s="291" t="n">
        <v>143.846513</v>
      </c>
      <c r="G109" s="291" t="n">
        <v>148.043824</v>
      </c>
      <c r="H109" s="291" t="n">
        <v>146.435392</v>
      </c>
      <c r="I109" s="291" t="n">
        <v>152.876785</v>
      </c>
      <c r="J109" s="291" t="n">
        <v>155.203931</v>
      </c>
      <c r="K109" s="291" t="n">
        <v>158.142879</v>
      </c>
      <c r="L109" s="291"/>
      <c r="M109" s="291" t="n">
        <v>168.768119</v>
      </c>
      <c r="N109" s="291" t="n">
        <v>179.116956</v>
      </c>
      <c r="O109" s="291" t="n">
        <v>186.626465</v>
      </c>
    </row>
    <row r="110" customFormat="false" ht="13.5" hidden="false" customHeight="true" outlineLevel="0" collapsed="false">
      <c r="A110" s="289" t="s">
        <v>594</v>
      </c>
      <c r="B110" s="292"/>
      <c r="C110" s="292"/>
      <c r="D110" s="292"/>
      <c r="E110" s="292"/>
      <c r="F110" s="292"/>
      <c r="G110" s="292"/>
      <c r="H110" s="292"/>
      <c r="I110" s="292"/>
      <c r="J110" s="292"/>
      <c r="K110" s="292"/>
      <c r="L110" s="292"/>
      <c r="M110" s="292"/>
      <c r="N110" s="292"/>
      <c r="O110" s="292"/>
    </row>
    <row r="111" customFormat="false" ht="13.5" hidden="false" customHeight="true" outlineLevel="0" collapsed="false">
      <c r="A111" s="287" t="s">
        <v>595</v>
      </c>
      <c r="B111" s="291" t="n">
        <v>141.328093</v>
      </c>
      <c r="C111" s="291" t="n">
        <v>141.370891</v>
      </c>
      <c r="D111" s="291" t="n">
        <v>145.153549</v>
      </c>
      <c r="E111" s="291" t="n">
        <v>148.167571</v>
      </c>
      <c r="F111" s="291" t="n">
        <v>150.098692</v>
      </c>
      <c r="G111" s="291" t="n">
        <v>154.996427</v>
      </c>
      <c r="H111" s="291" t="n">
        <v>159.858118</v>
      </c>
      <c r="I111" s="291" t="n">
        <v>157.505898</v>
      </c>
      <c r="J111" s="291" t="n">
        <v>158.977202</v>
      </c>
      <c r="K111" s="291" t="n">
        <v>160.268109</v>
      </c>
      <c r="L111" s="291"/>
      <c r="M111" s="291" t="n">
        <v>160.729109</v>
      </c>
      <c r="N111" s="291" t="n">
        <v>166.646487</v>
      </c>
      <c r="O111" s="291" t="n">
        <v>161.319825</v>
      </c>
    </row>
    <row r="112" customFormat="false" ht="13.5" hidden="false" customHeight="true" outlineLevel="0" collapsed="false">
      <c r="A112" s="289" t="s">
        <v>596</v>
      </c>
      <c r="B112" s="292"/>
      <c r="C112" s="292"/>
      <c r="D112" s="292"/>
      <c r="E112" s="292"/>
      <c r="F112" s="292"/>
      <c r="G112" s="292"/>
      <c r="H112" s="292"/>
      <c r="I112" s="292"/>
      <c r="J112" s="292"/>
      <c r="K112" s="292"/>
      <c r="L112" s="292"/>
      <c r="M112" s="292"/>
      <c r="N112" s="292"/>
      <c r="O112" s="292"/>
    </row>
    <row r="113" customFormat="false" ht="13.5" hidden="false" customHeight="true" outlineLevel="0" collapsed="false">
      <c r="A113" s="287" t="s">
        <v>597</v>
      </c>
      <c r="B113" s="288"/>
      <c r="C113" s="288"/>
      <c r="D113" s="288"/>
      <c r="E113" s="288"/>
      <c r="F113" s="288"/>
      <c r="G113" s="288"/>
      <c r="H113" s="288"/>
      <c r="I113" s="288"/>
      <c r="J113" s="288"/>
      <c r="K113" s="288"/>
      <c r="L113" s="288"/>
      <c r="M113" s="288"/>
      <c r="N113" s="288"/>
      <c r="O113" s="288"/>
    </row>
    <row r="114" customFormat="false" ht="13.5" hidden="false" customHeight="true" outlineLevel="0" collapsed="false">
      <c r="A114" s="289" t="s">
        <v>598</v>
      </c>
      <c r="B114" s="292"/>
      <c r="C114" s="292"/>
      <c r="D114" s="292"/>
      <c r="E114" s="292"/>
      <c r="F114" s="292"/>
      <c r="G114" s="292"/>
      <c r="H114" s="292"/>
      <c r="I114" s="292"/>
      <c r="J114" s="292"/>
      <c r="K114" s="292"/>
      <c r="L114" s="292"/>
      <c r="M114" s="292"/>
      <c r="N114" s="292"/>
      <c r="O114" s="292"/>
    </row>
    <row r="115" customFormat="false" ht="13.5" hidden="false" customHeight="true" outlineLevel="0" collapsed="false">
      <c r="A115" s="287" t="s">
        <v>599</v>
      </c>
      <c r="B115" s="288"/>
      <c r="C115" s="288"/>
      <c r="D115" s="288"/>
      <c r="E115" s="288"/>
      <c r="F115" s="288"/>
      <c r="G115" s="288"/>
      <c r="H115" s="288"/>
      <c r="I115" s="288"/>
      <c r="J115" s="288"/>
      <c r="K115" s="288"/>
      <c r="L115" s="288"/>
      <c r="M115" s="288"/>
      <c r="N115" s="288"/>
      <c r="O115" s="288"/>
    </row>
    <row r="116" customFormat="false" ht="13.5" hidden="false" customHeight="true" outlineLevel="0" collapsed="false">
      <c r="A116" s="289" t="s">
        <v>299</v>
      </c>
      <c r="B116" s="290" t="n">
        <v>14.4753377192655</v>
      </c>
      <c r="C116" s="290" t="n">
        <v>15.2828931808472</v>
      </c>
      <c r="D116" s="290" t="n">
        <v>15.4444637298584</v>
      </c>
      <c r="E116" s="290" t="n">
        <v>16.9385566711426</v>
      </c>
      <c r="F116" s="290" t="n">
        <v>17.7892208099365</v>
      </c>
      <c r="G116" s="290" t="n">
        <v>18.4226627349854</v>
      </c>
      <c r="H116" s="290" t="n">
        <v>18.8854751586914</v>
      </c>
      <c r="I116" s="290" t="n">
        <v>19.4690399169922</v>
      </c>
      <c r="J116" s="290" t="n">
        <v>19.7533984041029</v>
      </c>
      <c r="K116" s="290" t="n">
        <v>20.125388217555</v>
      </c>
      <c r="L116" s="290"/>
      <c r="M116" s="290" t="n">
        <v>21.1968989442495</v>
      </c>
      <c r="N116" s="290" t="n">
        <v>21.284674244849</v>
      </c>
      <c r="O116" s="290" t="n">
        <v>21.0277343522664</v>
      </c>
    </row>
    <row r="117" customFormat="false" ht="13.5" hidden="false" customHeight="true" outlineLevel="0" collapsed="false">
      <c r="A117" s="287" t="s">
        <v>600</v>
      </c>
      <c r="B117" s="291" t="n">
        <v>3810.97122987447</v>
      </c>
      <c r="C117" s="291" t="n">
        <v>3892.21752929688</v>
      </c>
      <c r="D117" s="291" t="n">
        <v>3833.29248046875</v>
      </c>
      <c r="E117" s="291" t="n">
        <v>4163.77783203125</v>
      </c>
      <c r="F117" s="291" t="n">
        <v>4412.80322265625</v>
      </c>
      <c r="G117" s="291" t="n">
        <v>4720.8154296875</v>
      </c>
      <c r="H117" s="291" t="n">
        <v>4877.70654296875</v>
      </c>
      <c r="I117" s="291" t="n">
        <v>5089.68603515625</v>
      </c>
      <c r="J117" s="291" t="n">
        <v>5127.23484413114</v>
      </c>
      <c r="K117" s="291" t="n">
        <v>5188.5919526852</v>
      </c>
      <c r="L117" s="291"/>
      <c r="M117" s="291" t="n">
        <v>5223.82288010135</v>
      </c>
      <c r="N117" s="291" t="n">
        <v>5067.26819500802</v>
      </c>
      <c r="O117" s="291" t="n">
        <v>4889.29270891588</v>
      </c>
    </row>
    <row r="118" customFormat="false" ht="13.5" hidden="false" customHeight="true" outlineLevel="0" collapsed="false">
      <c r="A118" s="289" t="s">
        <v>601</v>
      </c>
      <c r="B118" s="290" t="n">
        <v>4348.20437494679</v>
      </c>
      <c r="C118" s="290" t="n">
        <v>5323.44189453125</v>
      </c>
      <c r="D118" s="290" t="n">
        <v>6073.1962890625</v>
      </c>
      <c r="E118" s="290" t="n">
        <v>8768.7890625</v>
      </c>
      <c r="F118" s="290" t="n">
        <v>10288.6591796875</v>
      </c>
      <c r="G118" s="290" t="n">
        <v>11614.9326171875</v>
      </c>
      <c r="H118" s="290" t="n">
        <v>12682.986328125</v>
      </c>
      <c r="I118" s="290" t="n">
        <v>13944.904296875</v>
      </c>
      <c r="J118" s="290" t="n">
        <v>16064.565466122</v>
      </c>
      <c r="K118" s="290" t="n">
        <v>22075.4535279773</v>
      </c>
      <c r="L118" s="290"/>
      <c r="M118" s="290" t="n">
        <v>28477.948939254</v>
      </c>
      <c r="N118" s="292" t="n">
        <v>39001.9922857513</v>
      </c>
      <c r="O118" s="292"/>
    </row>
    <row r="119" customFormat="false" ht="13.5" hidden="false" customHeight="true" outlineLevel="0" collapsed="false">
      <c r="A119" s="287" t="s">
        <v>602</v>
      </c>
      <c r="B119" s="291" t="n">
        <v>465.621476815528</v>
      </c>
      <c r="C119" s="291" t="n">
        <v>477.558532714844</v>
      </c>
      <c r="D119" s="291" t="n">
        <v>486.039276123047</v>
      </c>
      <c r="E119" s="291" t="n">
        <v>500.772705078125</v>
      </c>
      <c r="F119" s="291" t="n">
        <v>545.008544921875</v>
      </c>
      <c r="G119" s="291" t="n">
        <v>561.724731445313</v>
      </c>
      <c r="H119" s="291" t="n">
        <v>564.077026367188</v>
      </c>
      <c r="I119" s="291" t="n">
        <v>555.390686035156</v>
      </c>
      <c r="J119" s="291" t="n">
        <v>544.140340765941</v>
      </c>
      <c r="K119" s="291" t="n">
        <v>533.391515091997</v>
      </c>
      <c r="L119" s="291"/>
      <c r="M119" s="291" t="n">
        <v>529.917075747099</v>
      </c>
      <c r="N119" s="291" t="n">
        <v>536.719619288237</v>
      </c>
      <c r="O119" s="291" t="n">
        <v>521.771203237333</v>
      </c>
    </row>
    <row r="120" customFormat="false" ht="13.5" hidden="false" customHeight="true" outlineLevel="0" collapsed="false">
      <c r="A120" s="289" t="s">
        <v>603</v>
      </c>
      <c r="B120" s="290" t="n">
        <v>0.965759</v>
      </c>
      <c r="C120" s="290" t="n">
        <v>0.959425</v>
      </c>
      <c r="D120" s="290" t="n">
        <v>0.96529</v>
      </c>
      <c r="E120" s="290" t="n">
        <v>0.966301</v>
      </c>
      <c r="F120" s="290" t="n">
        <v>0.989511</v>
      </c>
      <c r="G120" s="290" t="n">
        <v>0.999033</v>
      </c>
      <c r="H120" s="290" t="n">
        <v>0.974604</v>
      </c>
      <c r="I120" s="290" t="n">
        <v>0.986703</v>
      </c>
      <c r="J120" s="290" t="n">
        <v>0.989876</v>
      </c>
      <c r="K120" s="290" t="n">
        <v>0.983707</v>
      </c>
      <c r="L120" s="290"/>
      <c r="M120" s="290" t="n">
        <v>1.0296</v>
      </c>
      <c r="N120" s="290" t="n">
        <v>1.052491</v>
      </c>
      <c r="O120" s="290" t="n">
        <v>1.044175</v>
      </c>
    </row>
    <row r="121" customFormat="false" ht="13.5" hidden="false" customHeight="true" outlineLevel="0" collapsed="false">
      <c r="A121" s="287" t="s">
        <v>604</v>
      </c>
      <c r="B121" s="288"/>
      <c r="C121" s="288"/>
      <c r="D121" s="288"/>
      <c r="E121" s="288"/>
      <c r="F121" s="288"/>
      <c r="G121" s="288"/>
      <c r="H121" s="288"/>
      <c r="I121" s="288"/>
      <c r="J121" s="288"/>
      <c r="K121" s="288"/>
      <c r="L121" s="288"/>
      <c r="M121" s="288"/>
      <c r="N121" s="288"/>
      <c r="O121" s="288"/>
    </row>
    <row r="122" customFormat="false" ht="13.5" hidden="false" customHeight="true" outlineLevel="0" collapsed="false">
      <c r="A122" s="289" t="s">
        <v>605</v>
      </c>
      <c r="B122" s="290" t="n">
        <v>4.358398</v>
      </c>
      <c r="C122" s="290" t="n">
        <v>4.270233</v>
      </c>
      <c r="D122" s="290" t="n">
        <v>4.283958</v>
      </c>
      <c r="E122" s="290" t="n">
        <v>4.426943</v>
      </c>
      <c r="F122" s="290" t="n">
        <v>4.575621</v>
      </c>
      <c r="G122" s="290" t="n">
        <v>4.553442</v>
      </c>
      <c r="H122" s="290" t="n">
        <v>4.294673</v>
      </c>
      <c r="I122" s="290" t="n">
        <v>4.252362</v>
      </c>
      <c r="J122" s="290" t="n">
        <v>4.182192</v>
      </c>
      <c r="K122" s="290" t="n">
        <v>4.298795</v>
      </c>
      <c r="L122" s="290"/>
      <c r="M122" s="290" t="n">
        <v>4.314526</v>
      </c>
      <c r="N122" s="290" t="n">
        <v>4.270388</v>
      </c>
      <c r="O122" s="290" t="n">
        <v>4.11139</v>
      </c>
    </row>
    <row r="123" customFormat="false" ht="13.5" hidden="false" customHeight="true" outlineLevel="0" collapsed="false">
      <c r="A123" s="287" t="s">
        <v>606</v>
      </c>
      <c r="B123" s="291" t="n">
        <v>0.818628</v>
      </c>
      <c r="C123" s="291" t="n">
        <v>0.819504</v>
      </c>
      <c r="D123" s="291" t="n">
        <v>0.829154</v>
      </c>
      <c r="E123" s="291" t="n">
        <v>0.819559</v>
      </c>
      <c r="F123" s="291" t="n">
        <v>0.82535</v>
      </c>
      <c r="G123" s="291" t="n">
        <v>0.828574</v>
      </c>
      <c r="H123" s="291" t="n">
        <v>0.786256</v>
      </c>
      <c r="I123" s="291" t="n">
        <v>0.777649</v>
      </c>
      <c r="J123" s="291" t="n">
        <v>0.762285</v>
      </c>
      <c r="K123" s="291" t="n">
        <v>0.733191</v>
      </c>
      <c r="L123" s="291"/>
      <c r="M123" s="291" t="n">
        <v>0.735608</v>
      </c>
      <c r="N123" s="291" t="n">
        <v>0.736586</v>
      </c>
      <c r="O123" s="291" t="n">
        <v>0.714527</v>
      </c>
    </row>
    <row r="124" customFormat="false" ht="13.5" hidden="false" customHeight="true" outlineLevel="0" collapsed="false">
      <c r="A124" s="289" t="s">
        <v>607</v>
      </c>
      <c r="B124" s="290" t="n">
        <v>60.3048435432442</v>
      </c>
      <c r="C124" s="290" t="n">
        <v>62.8764801025391</v>
      </c>
      <c r="D124" s="290" t="n">
        <v>61.4422492980957</v>
      </c>
      <c r="E124" s="290" t="n">
        <v>65.869255065918</v>
      </c>
      <c r="F124" s="290" t="n">
        <v>69.4397277832031</v>
      </c>
      <c r="G124" s="290" t="n">
        <v>69.6613235473633</v>
      </c>
      <c r="H124" s="290" t="n">
        <v>68.70068359375</v>
      </c>
      <c r="I124" s="290" t="n">
        <v>70.3915863037109</v>
      </c>
      <c r="J124" s="290" t="n">
        <v>71.2807733801167</v>
      </c>
      <c r="K124" s="290" t="n">
        <v>72.7460476624632</v>
      </c>
      <c r="L124" s="290"/>
      <c r="M124" s="290" t="n">
        <v>75.6155404191294</v>
      </c>
      <c r="N124" s="290" t="n">
        <v>76.4568787790836</v>
      </c>
      <c r="O124" s="290" t="n">
        <v>78.1181934364469</v>
      </c>
    </row>
    <row r="125" customFormat="false" ht="13.5" hidden="false" customHeight="true" outlineLevel="0" collapsed="false">
      <c r="A125" s="287" t="s">
        <v>608</v>
      </c>
      <c r="B125" s="291" t="n">
        <v>121.031756</v>
      </c>
      <c r="C125" s="291" t="n">
        <v>116.103236</v>
      </c>
      <c r="D125" s="291" t="n">
        <v>112.664472</v>
      </c>
      <c r="E125" s="291" t="n">
        <v>106.590397</v>
      </c>
      <c r="F125" s="291" t="n">
        <v>109.18166</v>
      </c>
      <c r="G125" s="291" t="n">
        <v>108.962794</v>
      </c>
      <c r="H125" s="291" t="n">
        <v>114.928968</v>
      </c>
      <c r="I125" s="291" t="n">
        <v>115.983404</v>
      </c>
      <c r="J125" s="291" t="n">
        <v>114.318756</v>
      </c>
      <c r="K125" s="291" t="n">
        <v>117.353102</v>
      </c>
      <c r="L125" s="291"/>
      <c r="M125" s="291" t="n">
        <v>116.805441</v>
      </c>
      <c r="N125" s="291" t="n">
        <v>116.776786</v>
      </c>
      <c r="O125" s="291" t="n">
        <v>110.396308</v>
      </c>
    </row>
    <row r="126" customFormat="false" ht="13.5" hidden="false" customHeight="true" outlineLevel="0" collapsed="false">
      <c r="A126" s="289" t="s">
        <v>324</v>
      </c>
      <c r="B126" s="290" t="n">
        <v>0.321895946850038</v>
      </c>
      <c r="C126" s="290" t="n">
        <v>0.325033873319626</v>
      </c>
      <c r="D126" s="290" t="n">
        <v>0.330088645219803</v>
      </c>
      <c r="E126" s="290" t="n">
        <v>0.349448978900909</v>
      </c>
      <c r="F126" s="290" t="n">
        <v>0.363501667976379</v>
      </c>
      <c r="G126" s="290" t="n">
        <v>0.364993810653687</v>
      </c>
      <c r="H126" s="290" t="n">
        <v>0.3571497797966</v>
      </c>
      <c r="I126" s="290" t="n">
        <v>0.329168230295181</v>
      </c>
      <c r="J126" s="290" t="n">
        <v>0.335658014135072</v>
      </c>
      <c r="K126" s="290" t="n">
        <v>0.332194043144209</v>
      </c>
      <c r="L126" s="290"/>
      <c r="M126" s="290" t="n">
        <v>0.329239776612408</v>
      </c>
      <c r="N126" s="290" t="n">
        <v>0.31869959554411</v>
      </c>
      <c r="O126" s="290" t="n">
        <v>0.30756415405138</v>
      </c>
    </row>
    <row r="127" customFormat="false" ht="13.5" hidden="false" customHeight="true" outlineLevel="0" collapsed="false">
      <c r="A127" s="287" t="s">
        <v>609</v>
      </c>
      <c r="B127" s="291" t="n">
        <v>75.3725533025066</v>
      </c>
      <c r="C127" s="291" t="n">
        <v>79.2217025756836</v>
      </c>
      <c r="D127" s="291" t="n">
        <v>80.3614349365234</v>
      </c>
      <c r="E127" s="291" t="n">
        <v>92.0528106689453</v>
      </c>
      <c r="F127" s="291" t="n">
        <v>97.2588958740234</v>
      </c>
      <c r="G127" s="291" t="n">
        <v>104.586219787598</v>
      </c>
      <c r="H127" s="291" t="n">
        <v>115.959457397461</v>
      </c>
      <c r="I127" s="291" t="n">
        <v>125.263374328613</v>
      </c>
      <c r="J127" s="291" t="n">
        <v>129.636657537801</v>
      </c>
      <c r="K127" s="291" t="n">
        <v>134.008208079671</v>
      </c>
      <c r="L127" s="291"/>
      <c r="M127" s="291" t="n">
        <v>141.339098240797</v>
      </c>
      <c r="N127" s="288" t="n">
        <v>145.854025432037</v>
      </c>
      <c r="O127" s="288"/>
    </row>
    <row r="128" customFormat="false" ht="13.5" hidden="false" customHeight="true" outlineLevel="0" collapsed="false">
      <c r="A128" s="289" t="s">
        <v>328</v>
      </c>
      <c r="B128" s="290" t="n">
        <v>32.2268299961432</v>
      </c>
      <c r="C128" s="290" t="n">
        <v>35.6213264465332</v>
      </c>
      <c r="D128" s="290" t="n">
        <v>36.2744140625</v>
      </c>
      <c r="E128" s="290" t="n">
        <v>37.3134841918945</v>
      </c>
      <c r="F128" s="290" t="n">
        <v>38.3449516296387</v>
      </c>
      <c r="G128" s="290" t="n">
        <v>39.3124351501465</v>
      </c>
      <c r="H128" s="290" t="n">
        <v>39.9461441040039</v>
      </c>
      <c r="I128" s="290" t="n">
        <v>41.6347846984863</v>
      </c>
      <c r="J128" s="290" t="n">
        <v>42.5481080777831</v>
      </c>
      <c r="K128" s="290" t="n">
        <v>43.9788777925962</v>
      </c>
      <c r="L128" s="290"/>
      <c r="M128" s="290" t="n">
        <v>45.7909841960852</v>
      </c>
      <c r="N128" s="290" t="n">
        <v>46.4090003108795</v>
      </c>
      <c r="O128" s="290" t="n">
        <v>46.2603555951758</v>
      </c>
    </row>
    <row r="129" customFormat="false" ht="13.5" hidden="false" customHeight="true" outlineLevel="0" collapsed="false">
      <c r="A129" s="287" t="s">
        <v>610</v>
      </c>
      <c r="B129" s="291" t="n">
        <v>1.08312771531603</v>
      </c>
      <c r="C129" s="291" t="n">
        <v>1.06570398932479</v>
      </c>
      <c r="D129" s="291" t="n">
        <v>1.01229628238803</v>
      </c>
      <c r="E129" s="291" t="n">
        <v>0.982835815615724</v>
      </c>
      <c r="F129" s="291" t="n">
        <v>0.987495162382528</v>
      </c>
      <c r="G129" s="291" t="n">
        <v>0.991967048084223</v>
      </c>
      <c r="H129" s="288"/>
      <c r="I129" s="288"/>
      <c r="J129" s="288"/>
      <c r="K129" s="288"/>
      <c r="L129" s="288"/>
      <c r="M129" s="288"/>
      <c r="N129" s="288"/>
      <c r="O129" s="288"/>
    </row>
    <row r="130" customFormat="false" ht="13.5" hidden="false" customHeight="true" outlineLevel="0" collapsed="false">
      <c r="A130" s="289" t="s">
        <v>611</v>
      </c>
      <c r="B130" s="292"/>
      <c r="C130" s="292"/>
      <c r="D130" s="292"/>
      <c r="E130" s="292"/>
      <c r="F130" s="292"/>
      <c r="G130" s="292"/>
      <c r="H130" s="292"/>
      <c r="I130" s="292"/>
      <c r="J130" s="292"/>
      <c r="K130" s="292"/>
      <c r="L130" s="292"/>
      <c r="M130" s="292"/>
      <c r="N130" s="292"/>
      <c r="O130" s="292"/>
    </row>
    <row r="131" customFormat="false" ht="13.5" hidden="false" customHeight="true" outlineLevel="0" collapsed="false">
      <c r="A131" s="287" t="s">
        <v>612</v>
      </c>
      <c r="B131" s="291" t="n">
        <v>908.384671</v>
      </c>
      <c r="C131" s="291" t="n">
        <v>912.021393</v>
      </c>
      <c r="D131" s="291" t="n">
        <v>914.93352</v>
      </c>
      <c r="E131" s="291" t="n">
        <v>976.331027</v>
      </c>
      <c r="F131" s="291" t="n">
        <v>994.758469</v>
      </c>
      <c r="G131" s="291" t="n">
        <v>959.680279</v>
      </c>
      <c r="H131" s="291" t="n">
        <v>967.114886</v>
      </c>
      <c r="I131" s="291" t="n">
        <v>992.07438</v>
      </c>
      <c r="J131" s="291" t="n">
        <v>980.360292</v>
      </c>
      <c r="K131" s="291" t="n">
        <v>994.964173</v>
      </c>
      <c r="L131" s="291"/>
      <c r="M131" s="291" t="n">
        <v>982.102353</v>
      </c>
      <c r="N131" s="291" t="n">
        <v>995.553804</v>
      </c>
      <c r="O131" s="291" t="n">
        <v>968.111977</v>
      </c>
    </row>
    <row r="132" customFormat="false" ht="13.5" hidden="false" customHeight="true" outlineLevel="0" collapsed="false">
      <c r="A132" s="289" t="s">
        <v>613</v>
      </c>
      <c r="B132" s="290" t="n">
        <v>0.35224340391816</v>
      </c>
      <c r="C132" s="290" t="n">
        <v>0.366515148823275</v>
      </c>
      <c r="D132" s="290" t="n">
        <v>0.367978060991861</v>
      </c>
      <c r="E132" s="290" t="n">
        <v>0.369075094119453</v>
      </c>
      <c r="F132" s="290" t="n">
        <v>0.364741352525478</v>
      </c>
      <c r="G132" s="290" t="n">
        <v>0.362353099893302</v>
      </c>
      <c r="H132" s="290" t="n">
        <v>0.35881617321403</v>
      </c>
      <c r="I132" s="290" t="n">
        <v>0.356561055878579</v>
      </c>
      <c r="J132" s="290" t="n">
        <v>0.351727256984988</v>
      </c>
      <c r="K132" s="290" t="n">
        <v>0.354711335771637</v>
      </c>
      <c r="L132" s="290"/>
      <c r="M132" s="290" t="n">
        <v>0.351083560662829</v>
      </c>
      <c r="N132" s="290" t="n">
        <v>0.346576160920719</v>
      </c>
      <c r="O132" s="290" t="n">
        <v>0.358056874553759</v>
      </c>
    </row>
    <row r="133" customFormat="false" ht="13.5" hidden="false" customHeight="true" outlineLevel="0" collapsed="false">
      <c r="A133" s="287" t="s">
        <v>614</v>
      </c>
      <c r="B133" s="291" t="n">
        <v>0.175273401359464</v>
      </c>
      <c r="C133" s="291" t="n">
        <v>0.178132236003876</v>
      </c>
      <c r="D133" s="291" t="n">
        <v>0.182228446006775</v>
      </c>
      <c r="E133" s="291" t="n">
        <v>0.190710574388504</v>
      </c>
      <c r="F133" s="291" t="n">
        <v>0.19014935195446</v>
      </c>
      <c r="G133" s="291" t="n">
        <v>0.195074021816254</v>
      </c>
      <c r="H133" s="291" t="n">
        <v>0.190249219536781</v>
      </c>
      <c r="I133" s="291" t="n">
        <v>0.187430799007416</v>
      </c>
      <c r="J133" s="291" t="n">
        <v>0.183955530739151</v>
      </c>
      <c r="K133" s="291" t="n">
        <v>0.182653971889821</v>
      </c>
      <c r="L133" s="291"/>
      <c r="M133" s="291" t="n">
        <v>0.18422035088479</v>
      </c>
      <c r="N133" s="291" t="n">
        <v>0.181978289896827</v>
      </c>
      <c r="O133" s="291"/>
    </row>
    <row r="134" customFormat="false" ht="13.5" hidden="false" customHeight="true" outlineLevel="0" collapsed="false">
      <c r="A134" s="289" t="s">
        <v>615</v>
      </c>
      <c r="B134" s="290" t="n">
        <v>14.4129433621803</v>
      </c>
      <c r="C134" s="290" t="n">
        <v>16.2962799072266</v>
      </c>
      <c r="D134" s="290" t="n">
        <v>16.3219871520996</v>
      </c>
      <c r="E134" s="290" t="n">
        <v>18.4694061279297</v>
      </c>
      <c r="F134" s="290" t="n">
        <v>19.4366130828857</v>
      </c>
      <c r="G134" s="290" t="n">
        <v>20.3272171020508</v>
      </c>
      <c r="H134" s="290" t="n">
        <v>19.5287437438965</v>
      </c>
      <c r="I134" s="290" t="n">
        <v>19.3727111816406</v>
      </c>
      <c r="J134" s="290" t="n">
        <v>19.2025287690216</v>
      </c>
      <c r="K134" s="290" t="n">
        <v>19.0745421950695</v>
      </c>
      <c r="L134" s="290"/>
      <c r="M134" s="290" t="n">
        <v>20.0339519618709</v>
      </c>
      <c r="N134" s="290" t="n">
        <v>21.4130471849986</v>
      </c>
      <c r="O134" s="290" t="n">
        <v>22.5867906824641</v>
      </c>
    </row>
    <row r="135" customFormat="false" ht="13.5" hidden="false" customHeight="true" outlineLevel="0" collapsed="false">
      <c r="A135" s="287" t="s">
        <v>616</v>
      </c>
      <c r="B135" s="291" t="n">
        <v>2995.93529958927</v>
      </c>
      <c r="C135" s="291" t="n">
        <v>3124.0751953125</v>
      </c>
      <c r="D135" s="291" t="n">
        <v>3004.04174804688</v>
      </c>
      <c r="E135" s="291" t="n">
        <v>3171.2060546875</v>
      </c>
      <c r="F135" s="291" t="n">
        <v>3224.61206054688</v>
      </c>
      <c r="G135" s="291" t="n">
        <v>3232.69775390625</v>
      </c>
      <c r="H135" s="291" t="n">
        <v>3165.74267578125</v>
      </c>
      <c r="I135" s="291" t="n">
        <v>3133.81176757813</v>
      </c>
      <c r="J135" s="291" t="n">
        <v>3121.50839058044</v>
      </c>
      <c r="K135" s="291" t="n">
        <v>3167.81488223534</v>
      </c>
      <c r="L135" s="291"/>
      <c r="M135" s="291" t="n">
        <v>3288.93071844775</v>
      </c>
      <c r="N135" s="291" t="n">
        <v>3259.33166866124</v>
      </c>
      <c r="O135" s="291" t="n">
        <v>3710.599267447</v>
      </c>
    </row>
    <row r="136" customFormat="false" ht="13.5" hidden="false" customHeight="true" outlineLevel="0" collapsed="false">
      <c r="A136" s="289" t="s">
        <v>617</v>
      </c>
      <c r="B136" s="292"/>
      <c r="C136" s="292"/>
      <c r="D136" s="292"/>
      <c r="E136" s="292"/>
      <c r="F136" s="292"/>
      <c r="G136" s="292"/>
      <c r="H136" s="292"/>
      <c r="I136" s="292"/>
      <c r="J136" s="292"/>
      <c r="K136" s="292"/>
      <c r="L136" s="292"/>
      <c r="M136" s="292"/>
      <c r="N136" s="292"/>
      <c r="O136" s="292"/>
    </row>
    <row r="137" customFormat="false" ht="13.5" hidden="false" customHeight="true" outlineLevel="0" collapsed="false">
      <c r="A137" s="287" t="s">
        <v>618</v>
      </c>
      <c r="B137" s="288"/>
      <c r="C137" s="288"/>
      <c r="D137" s="288"/>
      <c r="E137" s="288"/>
      <c r="F137" s="288"/>
      <c r="G137" s="288"/>
      <c r="H137" s="288"/>
      <c r="I137" s="288"/>
      <c r="J137" s="288"/>
      <c r="K137" s="288"/>
      <c r="L137" s="288"/>
      <c r="M137" s="288"/>
      <c r="N137" s="288"/>
      <c r="O137" s="288"/>
    </row>
    <row r="138" customFormat="false" ht="13.5" hidden="false" customHeight="true" outlineLevel="0" collapsed="false">
      <c r="A138" s="289" t="s">
        <v>619</v>
      </c>
      <c r="B138" s="292"/>
      <c r="C138" s="292"/>
      <c r="D138" s="292"/>
      <c r="E138" s="292"/>
      <c r="F138" s="292"/>
      <c r="G138" s="292"/>
      <c r="H138" s="292"/>
      <c r="I138" s="292"/>
      <c r="J138" s="292"/>
      <c r="K138" s="292"/>
      <c r="L138" s="292"/>
      <c r="M138" s="292"/>
      <c r="N138" s="292"/>
      <c r="O138" s="292"/>
    </row>
    <row r="139" customFormat="false" ht="13.5" hidden="false" customHeight="true" outlineLevel="0" collapsed="false">
      <c r="A139" s="287" t="s">
        <v>620</v>
      </c>
      <c r="B139" s="288"/>
      <c r="C139" s="288"/>
      <c r="D139" s="288"/>
      <c r="E139" s="288"/>
      <c r="F139" s="288"/>
      <c r="G139" s="288"/>
      <c r="H139" s="288"/>
      <c r="I139" s="288"/>
      <c r="J139" s="288"/>
      <c r="K139" s="288"/>
      <c r="L139" s="288"/>
      <c r="M139" s="288"/>
      <c r="N139" s="288"/>
      <c r="O139" s="288"/>
    </row>
    <row r="140" customFormat="false" ht="13.5" hidden="false" customHeight="true" outlineLevel="0" collapsed="false">
      <c r="A140" s="289" t="s">
        <v>621</v>
      </c>
      <c r="B140" s="290" t="n">
        <v>0.566011</v>
      </c>
      <c r="C140" s="290" t="n">
        <v>0.577839</v>
      </c>
      <c r="D140" s="290" t="n">
        <v>0.580503</v>
      </c>
      <c r="E140" s="290" t="n">
        <v>0.564252</v>
      </c>
      <c r="F140" s="290" t="n">
        <v>0.569704</v>
      </c>
      <c r="G140" s="290" t="n">
        <v>0.569314</v>
      </c>
      <c r="H140" s="290" t="n">
        <v>0.561069</v>
      </c>
      <c r="I140" s="290" t="n">
        <v>0.562041</v>
      </c>
      <c r="J140" s="290" t="n">
        <v>0.564196</v>
      </c>
      <c r="K140" s="290" t="n">
        <v>0.562038</v>
      </c>
      <c r="L140" s="290"/>
      <c r="M140" s="290" t="n">
        <v>0.569196</v>
      </c>
      <c r="N140" s="290" t="n">
        <v>0.58443</v>
      </c>
      <c r="O140" s="290" t="n">
        <v>0.595225</v>
      </c>
    </row>
    <row r="141" customFormat="false" ht="13.5" hidden="false" customHeight="true" outlineLevel="0" collapsed="false">
      <c r="A141" s="287" t="s">
        <v>622</v>
      </c>
      <c r="B141" s="288"/>
      <c r="C141" s="288"/>
      <c r="D141" s="288"/>
      <c r="E141" s="288"/>
      <c r="F141" s="288"/>
      <c r="G141" s="288"/>
      <c r="H141" s="288"/>
      <c r="I141" s="288"/>
      <c r="J141" s="288"/>
      <c r="K141" s="288"/>
      <c r="L141" s="288"/>
      <c r="M141" s="288"/>
      <c r="N141" s="288"/>
      <c r="O141" s="288"/>
    </row>
    <row r="142" customFormat="false" ht="13.5" hidden="false" customHeight="true" outlineLevel="0" collapsed="false">
      <c r="A142" s="289" t="s">
        <v>623</v>
      </c>
      <c r="B142" s="290" t="n">
        <v>816.265345849101</v>
      </c>
      <c r="C142" s="290" t="n">
        <v>830.624365675444</v>
      </c>
      <c r="D142" s="290" t="n">
        <v>849.324424977061</v>
      </c>
      <c r="E142" s="290" t="n">
        <v>859.189513779239</v>
      </c>
      <c r="F142" s="290" t="n">
        <v>843.263806652231</v>
      </c>
      <c r="G142" s="290" t="n">
        <v>793.844952368611</v>
      </c>
      <c r="H142" s="290" t="n">
        <v>761.654495055264</v>
      </c>
      <c r="I142" s="290" t="n">
        <v>761.833271036197</v>
      </c>
      <c r="J142" s="290" t="n">
        <v>788.861203718494</v>
      </c>
      <c r="K142" s="290" t="n">
        <v>798.10619458695</v>
      </c>
      <c r="L142" s="290"/>
      <c r="M142" s="290" t="n">
        <v>1457.43500285012</v>
      </c>
      <c r="N142" s="290" t="n">
        <v>3546.30415142991</v>
      </c>
      <c r="O142" s="290"/>
    </row>
    <row r="143" customFormat="false" ht="13.5" hidden="false" customHeight="true" outlineLevel="0" collapsed="false">
      <c r="A143" s="287" t="s">
        <v>624</v>
      </c>
      <c r="B143" s="291" t="n">
        <v>3.85546563696096</v>
      </c>
      <c r="C143" s="291" t="n">
        <v>3.92572236061096</v>
      </c>
      <c r="D143" s="291" t="n">
        <v>4.0278377532959</v>
      </c>
      <c r="E143" s="291" t="n">
        <v>4.28086709976196</v>
      </c>
      <c r="F143" s="291" t="n">
        <v>4.50849390029907</v>
      </c>
      <c r="G143" s="291" t="n">
        <v>4.66072940826416</v>
      </c>
      <c r="H143" s="291" t="n">
        <v>4.92797946929932</v>
      </c>
      <c r="I143" s="291" t="n">
        <v>5.24398756027222</v>
      </c>
      <c r="J143" s="291" t="n">
        <v>5.3621954294251</v>
      </c>
      <c r="K143" s="291" t="n">
        <v>5.53994160871801</v>
      </c>
      <c r="L143" s="291"/>
      <c r="M143" s="291" t="n">
        <v>5.74485759569674</v>
      </c>
      <c r="N143" s="291" t="n">
        <v>5.81892700829422</v>
      </c>
      <c r="O143" s="291" t="n">
        <v>5.83342029090084</v>
      </c>
    </row>
    <row r="144" customFormat="false" ht="13.5" hidden="false" customHeight="true" outlineLevel="0" collapsed="false">
      <c r="A144" s="289" t="s">
        <v>625</v>
      </c>
      <c r="B144" s="290" t="n">
        <v>0.568822559572699</v>
      </c>
      <c r="C144" s="290" t="n">
        <v>0.598220304081047</v>
      </c>
      <c r="D144" s="290" t="n">
        <v>0.5703759365644</v>
      </c>
      <c r="E144" s="290" t="n">
        <v>0.554286683183951</v>
      </c>
      <c r="F144" s="290" t="n">
        <v>0.522846815664741</v>
      </c>
      <c r="G144" s="290" t="n">
        <v>0.525462531959498</v>
      </c>
      <c r="H144" s="290" t="n">
        <v>0.483779703940397</v>
      </c>
      <c r="I144" s="290" t="n">
        <v>0.425848999799644</v>
      </c>
      <c r="J144" s="290" t="n">
        <v>0.513647718912039</v>
      </c>
      <c r="K144" s="292"/>
      <c r="L144" s="292"/>
      <c r="M144" s="292"/>
      <c r="N144" s="292"/>
      <c r="O144" s="292"/>
    </row>
    <row r="145" customFormat="false" ht="13.5" hidden="false" customHeight="true" outlineLevel="0" collapsed="false">
      <c r="A145" s="287" t="s">
        <v>626</v>
      </c>
      <c r="B145" s="291" t="n">
        <v>0.555302288193991</v>
      </c>
      <c r="C145" s="291" t="n">
        <v>0.621846075818511</v>
      </c>
      <c r="D145" s="291" t="n">
        <v>0.584961249082794</v>
      </c>
      <c r="E145" s="291" t="n">
        <v>0.535392462490416</v>
      </c>
      <c r="F145" s="291" t="n">
        <v>0.488497325679737</v>
      </c>
      <c r="G145" s="291" t="n">
        <v>0.507235309288822</v>
      </c>
      <c r="H145" s="291" t="n">
        <v>0.562303406457296</v>
      </c>
      <c r="I145" s="291" t="n">
        <v>0.638153358257669</v>
      </c>
      <c r="J145" s="288"/>
      <c r="K145" s="288"/>
      <c r="L145" s="288"/>
      <c r="M145" s="288"/>
      <c r="N145" s="288"/>
      <c r="O145" s="288"/>
    </row>
    <row r="146" customFormat="false" ht="13.5" hidden="false" customHeight="true" outlineLevel="0" collapsed="false">
      <c r="A146" s="289" t="s">
        <v>627</v>
      </c>
      <c r="B146" s="292"/>
      <c r="C146" s="292"/>
      <c r="D146" s="292"/>
      <c r="E146" s="292"/>
      <c r="F146" s="292"/>
      <c r="G146" s="292"/>
      <c r="H146" s="292"/>
      <c r="I146" s="292"/>
      <c r="J146" s="292"/>
      <c r="K146" s="292"/>
      <c r="L146" s="292"/>
      <c r="M146" s="292"/>
      <c r="N146" s="292"/>
      <c r="O146" s="292"/>
    </row>
    <row r="147" customFormat="false" ht="13.5" hidden="false" customHeight="true" outlineLevel="0" collapsed="false">
      <c r="A147" s="287" t="s">
        <v>628</v>
      </c>
      <c r="B147" s="291" t="n">
        <v>0.516343</v>
      </c>
      <c r="C147" s="291" t="n">
        <v>0.517471</v>
      </c>
      <c r="D147" s="291" t="n">
        <v>0.518934</v>
      </c>
      <c r="E147" s="291" t="n">
        <v>0.504281</v>
      </c>
      <c r="F147" s="291" t="n">
        <v>0.499885</v>
      </c>
      <c r="G147" s="291" t="n">
        <v>0.499191</v>
      </c>
      <c r="H147" s="291" t="n">
        <v>0.490628</v>
      </c>
      <c r="I147" s="291" t="n">
        <v>0.495476</v>
      </c>
      <c r="J147" s="291" t="n">
        <v>0.496244</v>
      </c>
      <c r="K147" s="291" t="n">
        <v>0.490527</v>
      </c>
      <c r="L147" s="291"/>
      <c r="M147" s="291" t="n">
        <v>0.507275</v>
      </c>
      <c r="N147" s="291" t="n">
        <v>0.525364</v>
      </c>
      <c r="O147" s="291" t="n">
        <v>0.558739</v>
      </c>
    </row>
    <row r="148" customFormat="false" ht="13.5" hidden="false" customHeight="true" outlineLevel="0" collapsed="false">
      <c r="A148" s="289" t="s">
        <v>629</v>
      </c>
      <c r="B148" s="292"/>
      <c r="C148" s="292"/>
      <c r="D148" s="292"/>
      <c r="E148" s="292"/>
      <c r="F148" s="292"/>
      <c r="G148" s="292"/>
      <c r="H148" s="292"/>
      <c r="I148" s="292"/>
      <c r="J148" s="292"/>
      <c r="K148" s="292"/>
      <c r="L148" s="292"/>
      <c r="M148" s="292"/>
      <c r="N148" s="292"/>
      <c r="O148" s="292"/>
    </row>
    <row r="149" customFormat="false" ht="13.5" hidden="false" customHeight="true" outlineLevel="0" collapsed="false">
      <c r="A149" s="287" t="s">
        <v>630</v>
      </c>
      <c r="B149" s="288"/>
      <c r="C149" s="288"/>
      <c r="D149" s="288"/>
      <c r="E149" s="288"/>
      <c r="F149" s="288"/>
      <c r="G149" s="288"/>
      <c r="H149" s="288"/>
      <c r="I149" s="288"/>
      <c r="J149" s="288"/>
      <c r="K149" s="288"/>
      <c r="L149" s="288"/>
      <c r="M149" s="288"/>
      <c r="N149" s="288"/>
      <c r="O149" s="288"/>
    </row>
    <row r="150" customFormat="false" ht="13.5" hidden="false" customHeight="true" outlineLevel="0" collapsed="false">
      <c r="A150" s="289" t="s">
        <v>631</v>
      </c>
      <c r="B150" s="292"/>
      <c r="C150" s="292"/>
      <c r="D150" s="292"/>
      <c r="E150" s="292"/>
      <c r="F150" s="292"/>
      <c r="G150" s="292"/>
      <c r="H150" s="292"/>
      <c r="I150" s="292"/>
      <c r="J150" s="292"/>
      <c r="K150" s="292"/>
      <c r="L150" s="292"/>
      <c r="M150" s="292"/>
      <c r="N150" s="292"/>
      <c r="O150" s="292"/>
    </row>
    <row r="151" customFormat="false" ht="13.5" hidden="false" customHeight="true" outlineLevel="0" collapsed="false">
      <c r="A151" s="287" t="s">
        <v>632</v>
      </c>
      <c r="B151" s="291" t="n">
        <v>0.977698</v>
      </c>
      <c r="C151" s="291" t="n">
        <v>0.969149</v>
      </c>
      <c r="D151" s="291" t="n">
        <v>0.974533</v>
      </c>
      <c r="E151" s="291" t="n">
        <v>0.964711</v>
      </c>
      <c r="F151" s="291" t="n">
        <v>0.973161</v>
      </c>
      <c r="G151" s="291" t="n">
        <v>0.977016</v>
      </c>
      <c r="H151" s="291" t="n">
        <v>0.963597</v>
      </c>
      <c r="I151" s="291" t="n">
        <v>0.965991</v>
      </c>
      <c r="J151" s="291" t="n">
        <v>0.936657</v>
      </c>
      <c r="K151" s="291" t="n">
        <v>0.952447</v>
      </c>
      <c r="L151" s="291"/>
      <c r="M151" s="291" t="n">
        <v>0.994732</v>
      </c>
      <c r="N151" s="291" t="n">
        <v>0.998359</v>
      </c>
      <c r="O151" s="291" t="n">
        <v>0.976168</v>
      </c>
    </row>
    <row r="152" customFormat="false" ht="13.5" hidden="false" customHeight="true" outlineLevel="0" collapsed="false">
      <c r="A152" s="289" t="s">
        <v>633</v>
      </c>
      <c r="B152" s="290" t="n">
        <v>5.03449184755224</v>
      </c>
      <c r="C152" s="290" t="n">
        <v>5.16379404067993</v>
      </c>
      <c r="D152" s="290" t="n">
        <v>5.13876152038574</v>
      </c>
      <c r="E152" s="290" t="n">
        <v>5.39379405975342</v>
      </c>
      <c r="F152" s="290" t="n">
        <v>5.63144063949585</v>
      </c>
      <c r="G152" s="290" t="n">
        <v>5.80924272537231</v>
      </c>
      <c r="H152" s="290" t="n">
        <v>5.87891054153442</v>
      </c>
      <c r="I152" s="290" t="n">
        <v>5.94029331207275</v>
      </c>
      <c r="J152" s="290" t="n">
        <v>5.97287478092122</v>
      </c>
      <c r="K152" s="290" t="n">
        <v>6.02800406528305</v>
      </c>
      <c r="L152" s="290"/>
      <c r="M152" s="290" t="n">
        <v>6.00286551161928</v>
      </c>
      <c r="N152" s="292" t="n">
        <v>5.73502992011988</v>
      </c>
      <c r="O152" s="292" t="n">
        <v>5.3655670034321</v>
      </c>
    </row>
    <row r="153" customFormat="false" ht="13.5" hidden="false" customHeight="true" outlineLevel="0" collapsed="false">
      <c r="A153" s="287" t="s">
        <v>339</v>
      </c>
      <c r="B153" s="291" t="n">
        <v>659.770318140715</v>
      </c>
      <c r="C153" s="291" t="n">
        <v>700.228210449219</v>
      </c>
      <c r="D153" s="291" t="n">
        <v>708.448669433594</v>
      </c>
      <c r="E153" s="291" t="n">
        <v>760.075744628906</v>
      </c>
      <c r="F153" s="291" t="n">
        <v>797.930114746094</v>
      </c>
      <c r="G153" s="291" t="n">
        <v>852.493835449219</v>
      </c>
      <c r="H153" s="291" t="n">
        <v>890.619567871094</v>
      </c>
      <c r="I153" s="291" t="n">
        <v>962.959594726563</v>
      </c>
      <c r="J153" s="291" t="n">
        <v>1020.78502853918</v>
      </c>
      <c r="K153" s="291" t="n">
        <v>1058.86741768385</v>
      </c>
      <c r="L153" s="291"/>
      <c r="M153" s="291" t="n">
        <v>1089.91382908145</v>
      </c>
      <c r="N153" s="288" t="n">
        <v>1101.51475023107</v>
      </c>
      <c r="O153" s="288" t="n">
        <v>1103.12404705321</v>
      </c>
    </row>
    <row r="154" customFormat="false" ht="13.5" hidden="false" customHeight="true" outlineLevel="0" collapsed="false">
      <c r="A154" s="289" t="s">
        <v>345</v>
      </c>
      <c r="B154" s="290" t="n">
        <v>75.4371106421086</v>
      </c>
      <c r="C154" s="290" t="n">
        <v>78.7030181884766</v>
      </c>
      <c r="D154" s="290" t="n">
        <v>92.5362548828125</v>
      </c>
      <c r="E154" s="290" t="n">
        <v>117.760040283203</v>
      </c>
      <c r="F154" s="290" t="n">
        <v>146.146362304688</v>
      </c>
      <c r="G154" s="290" t="n">
        <v>178.778625488281</v>
      </c>
      <c r="H154" s="290" t="n">
        <v>215.129608154297</v>
      </c>
      <c r="I154" s="290" t="n">
        <v>241.930526733398</v>
      </c>
      <c r="J154" s="290" t="n">
        <v>265.493821319607</v>
      </c>
      <c r="K154" s="290" t="n">
        <v>285.204310799053</v>
      </c>
      <c r="L154" s="290"/>
      <c r="M154" s="290" t="n">
        <v>306.029518158003</v>
      </c>
      <c r="N154" s="292" t="n">
        <v>319.569585135464</v>
      </c>
      <c r="O154" s="292" t="n">
        <v>357.890813861563</v>
      </c>
    </row>
    <row r="155" customFormat="false" ht="13.5" hidden="false" customHeight="true" outlineLevel="0" collapsed="false">
      <c r="A155" s="287" t="s">
        <v>634</v>
      </c>
      <c r="B155" s="291" t="n">
        <v>1.58608355395158</v>
      </c>
      <c r="C155" s="291" t="n">
        <v>1.58635461330414</v>
      </c>
      <c r="D155" s="291" t="n">
        <v>1.51781344413757</v>
      </c>
      <c r="E155" s="291" t="n">
        <v>1.56669986248016</v>
      </c>
      <c r="F155" s="291" t="n">
        <v>1.60350966453552</v>
      </c>
      <c r="G155" s="291" t="n">
        <v>1.64070606231689</v>
      </c>
      <c r="H155" s="291" t="n">
        <v>1.65115320682526</v>
      </c>
      <c r="I155" s="291" t="n">
        <v>1.72694885730743</v>
      </c>
      <c r="J155" s="291" t="n">
        <v>1.70068664414348</v>
      </c>
      <c r="K155" s="291" t="n">
        <v>1.68148825794486</v>
      </c>
      <c r="L155" s="291"/>
      <c r="M155" s="291" t="n">
        <v>1.64208461534451</v>
      </c>
      <c r="N155" s="291" t="n">
        <v>1.6072541991461</v>
      </c>
      <c r="O155" s="291" t="n">
        <v>1.53844018621935</v>
      </c>
    </row>
    <row r="156" customFormat="false" ht="13.5" hidden="false" customHeight="true" outlineLevel="0" collapsed="false">
      <c r="A156" s="289" t="s">
        <v>635</v>
      </c>
      <c r="B156" s="290" t="n">
        <v>8.16708425796961</v>
      </c>
      <c r="C156" s="290" t="n">
        <v>8.80968570709229</v>
      </c>
      <c r="D156" s="290" t="n">
        <v>9.2357063293457</v>
      </c>
      <c r="E156" s="290" t="n">
        <v>9.66302967071533</v>
      </c>
      <c r="F156" s="290" t="n">
        <v>9.73769760131836</v>
      </c>
      <c r="G156" s="290" t="n">
        <v>9.71452045440674</v>
      </c>
      <c r="H156" s="290" t="n">
        <v>9.59599590301514</v>
      </c>
      <c r="I156" s="290" t="n">
        <v>9.79355430603027</v>
      </c>
      <c r="J156" s="290" t="n">
        <v>9.5472917572592</v>
      </c>
      <c r="K156" s="290" t="n">
        <v>9.39798736375907</v>
      </c>
      <c r="L156" s="290"/>
      <c r="M156" s="290" t="n">
        <v>9.15630539763314</v>
      </c>
      <c r="N156" s="290" t="n">
        <v>8.79295712617249</v>
      </c>
      <c r="O156" s="290" t="n">
        <v>8.3313668144631</v>
      </c>
    </row>
    <row r="157" customFormat="false" ht="13.5" hidden="false" customHeight="true" outlineLevel="0" collapsed="false">
      <c r="A157" s="287" t="s">
        <v>636</v>
      </c>
      <c r="B157" s="291" t="n">
        <v>224.795727249218</v>
      </c>
      <c r="C157" s="291" t="n">
        <v>224.357284545898</v>
      </c>
      <c r="D157" s="291" t="n">
        <v>222.062469482422</v>
      </c>
      <c r="E157" s="291" t="n">
        <v>218.610443115234</v>
      </c>
      <c r="F157" s="291" t="n">
        <v>215.418167114258</v>
      </c>
      <c r="G157" s="291" t="n">
        <v>214.012939453125</v>
      </c>
      <c r="H157" s="291" t="n">
        <v>203.486511230469</v>
      </c>
      <c r="I157" s="291" t="n">
        <v>205.273391723633</v>
      </c>
      <c r="J157" s="291" t="n">
        <v>200.979196709999</v>
      </c>
      <c r="K157" s="291" t="n">
        <v>194.128410503582</v>
      </c>
      <c r="L157" s="291"/>
      <c r="M157" s="291" t="n">
        <v>192.602945714854</v>
      </c>
      <c r="N157" s="291" t="n">
        <v>191.182297877942</v>
      </c>
      <c r="O157" s="291"/>
    </row>
    <row r="158" customFormat="false" ht="13.5" hidden="false" customHeight="true" outlineLevel="0" collapsed="false">
      <c r="A158" s="289" t="s">
        <v>637</v>
      </c>
      <c r="B158" s="290" t="n">
        <v>0.638710532232679</v>
      </c>
      <c r="C158" s="290" t="n">
        <v>0.638902875419596</v>
      </c>
      <c r="D158" s="290" t="n">
        <v>0.644684827367754</v>
      </c>
      <c r="E158" s="290" t="n">
        <v>0.652103242287592</v>
      </c>
      <c r="F158" s="290" t="n">
        <v>0.649160495354123</v>
      </c>
      <c r="G158" s="290" t="n">
        <v>0.653174090643844</v>
      </c>
      <c r="H158" s="290" t="n">
        <v>0.637145074168104</v>
      </c>
      <c r="I158" s="290" t="n">
        <v>0.647294024131441</v>
      </c>
      <c r="J158" s="290" t="n">
        <v>0.638620048546196</v>
      </c>
      <c r="K158" s="290" t="n">
        <v>0.623800972204192</v>
      </c>
      <c r="L158" s="290"/>
      <c r="M158" s="290" t="n">
        <v>0.642559798025232</v>
      </c>
      <c r="N158" s="290" t="n">
        <v>0.641947403851782</v>
      </c>
      <c r="O158" s="290" t="n">
        <v>0.624652227881693</v>
      </c>
    </row>
    <row r="159" customFormat="false" ht="13.5" hidden="false" customHeight="true" outlineLevel="0" collapsed="false">
      <c r="A159" s="287" t="s">
        <v>638</v>
      </c>
      <c r="B159" s="288"/>
      <c r="C159" s="291" t="n">
        <v>1.08341617009286</v>
      </c>
      <c r="D159" s="288"/>
      <c r="E159" s="288"/>
      <c r="F159" s="288"/>
      <c r="G159" s="288"/>
      <c r="H159" s="288"/>
      <c r="I159" s="288"/>
      <c r="J159" s="288"/>
      <c r="K159" s="288"/>
      <c r="L159" s="288"/>
      <c r="M159" s="288"/>
      <c r="N159" s="288"/>
      <c r="O159" s="288"/>
    </row>
    <row r="160" customFormat="false" ht="13.5" hidden="false" customHeight="true" outlineLevel="0" collapsed="false">
      <c r="A160" s="289" t="s">
        <v>639</v>
      </c>
      <c r="B160" s="290" t="n">
        <v>11.0148180031773</v>
      </c>
      <c r="C160" s="290" t="n">
        <v>11.2849090576172</v>
      </c>
      <c r="D160" s="290" t="n">
        <v>11.345548248291</v>
      </c>
      <c r="E160" s="290" t="n">
        <v>11.8305076599121</v>
      </c>
      <c r="F160" s="290" t="n">
        <v>12.1244155883789</v>
      </c>
      <c r="G160" s="290" t="n">
        <v>12.3225044250488</v>
      </c>
      <c r="H160" s="290" t="n">
        <v>12.2820281982422</v>
      </c>
      <c r="I160" s="290" t="n">
        <v>12.4452560424805</v>
      </c>
      <c r="J160" s="290" t="n">
        <v>12.5211571501871</v>
      </c>
      <c r="K160" s="290" t="n">
        <v>12.581158342812</v>
      </c>
      <c r="L160" s="290"/>
      <c r="M160" s="290" t="n">
        <v>12.7243409098189</v>
      </c>
      <c r="N160" s="292" t="n">
        <v>12.586680168931</v>
      </c>
      <c r="O160" s="292" t="n">
        <v>12.7641088884052</v>
      </c>
    </row>
    <row r="161" customFormat="false" ht="13.5" hidden="false" customHeight="true" outlineLevel="0" collapsed="false">
      <c r="A161" s="287" t="s">
        <v>640</v>
      </c>
      <c r="B161" s="291" t="n">
        <v>17.9689991294958</v>
      </c>
      <c r="C161" s="291" t="n">
        <v>18.5552654266357</v>
      </c>
      <c r="D161" s="291" t="n">
        <v>18.0767669677734</v>
      </c>
      <c r="E161" s="291" t="n">
        <v>18.4260673522949</v>
      </c>
      <c r="F161" s="291" t="n">
        <v>18.5221519470215</v>
      </c>
      <c r="G161" s="291" t="n">
        <v>18.3401184082031</v>
      </c>
      <c r="H161" s="291" t="n">
        <v>17.8085803985596</v>
      </c>
      <c r="I161" s="291" t="n">
        <v>18.0094242095947</v>
      </c>
      <c r="J161" s="291" t="n">
        <v>18.1454004659662</v>
      </c>
      <c r="K161" s="291" t="n">
        <v>17.8947183361322</v>
      </c>
      <c r="L161" s="291"/>
      <c r="M161" s="291" t="n">
        <v>18.1328612184726</v>
      </c>
      <c r="N161" s="291" t="n">
        <v>18.016938430692</v>
      </c>
      <c r="O161" s="291" t="n">
        <v>18.4791862698139</v>
      </c>
    </row>
    <row r="162" customFormat="false" ht="13.5" hidden="false" customHeight="true" outlineLevel="0" collapsed="false">
      <c r="A162" s="289" t="s">
        <v>353</v>
      </c>
      <c r="B162" s="290" t="n">
        <v>8.725021</v>
      </c>
      <c r="C162" s="290" t="n">
        <v>8.940212</v>
      </c>
      <c r="D162" s="290" t="n">
        <v>9.223471</v>
      </c>
      <c r="E162" s="290" t="n">
        <v>9.180892</v>
      </c>
      <c r="F162" s="290" t="n">
        <v>9.353626</v>
      </c>
      <c r="G162" s="290" t="n">
        <v>9.433591</v>
      </c>
      <c r="H162" s="290" t="n">
        <v>9.459933</v>
      </c>
      <c r="I162" s="290" t="n">
        <v>10.135383</v>
      </c>
      <c r="J162" s="290" t="n">
        <v>10.35149</v>
      </c>
      <c r="K162" s="290" t="n">
        <v>10.918048</v>
      </c>
      <c r="L162" s="290"/>
      <c r="M162" s="290" t="n">
        <v>11.50941</v>
      </c>
      <c r="N162" s="290" t="n">
        <v>11.843592</v>
      </c>
      <c r="O162" s="290" t="n">
        <v>11.745511</v>
      </c>
    </row>
    <row r="163" customFormat="false" ht="13.5" hidden="false" customHeight="true" outlineLevel="0" collapsed="false">
      <c r="A163" s="287" t="s">
        <v>641</v>
      </c>
      <c r="B163" s="291" t="n">
        <v>0.97996064640692</v>
      </c>
      <c r="C163" s="291" t="n">
        <v>0.998254746991048</v>
      </c>
      <c r="D163" s="291" t="n">
        <v>1.0270980735255</v>
      </c>
      <c r="E163" s="291" t="n">
        <v>1.0300082963402</v>
      </c>
      <c r="F163" s="291" t="n">
        <v>1.0201570624033</v>
      </c>
      <c r="G163" s="291" t="n">
        <v>1.01591066691019</v>
      </c>
      <c r="H163" s="291" t="n">
        <v>0.992845348012524</v>
      </c>
      <c r="I163" s="291" t="n">
        <v>0.977218368892131</v>
      </c>
      <c r="J163" s="291" t="n">
        <v>0.968211635548407</v>
      </c>
      <c r="K163" s="291" t="n">
        <v>0.96927332282181</v>
      </c>
      <c r="L163" s="291"/>
      <c r="M163" s="291" t="n">
        <v>0.962772252351499</v>
      </c>
      <c r="N163" s="288" t="n">
        <v>0.948918211523681</v>
      </c>
      <c r="O163" s="288" t="n">
        <v>0.926126700131609</v>
      </c>
    </row>
    <row r="164" customFormat="false" ht="13.5" hidden="false" customHeight="true" outlineLevel="0" collapsed="false">
      <c r="A164" s="289" t="s">
        <v>642</v>
      </c>
      <c r="B164" s="292"/>
      <c r="C164" s="292"/>
      <c r="D164" s="292"/>
      <c r="E164" s="292"/>
      <c r="F164" s="292"/>
      <c r="G164" s="292"/>
      <c r="H164" s="292"/>
      <c r="I164" s="292"/>
      <c r="J164" s="292"/>
      <c r="K164" s="292"/>
      <c r="L164" s="292"/>
      <c r="M164" s="292"/>
      <c r="N164" s="292"/>
      <c r="O164" s="292"/>
    </row>
    <row r="165" customFormat="false" ht="13.5" hidden="false" customHeight="true" outlineLevel="0" collapsed="false">
      <c r="A165" s="287" t="s">
        <v>643</v>
      </c>
      <c r="B165" s="288"/>
      <c r="C165" s="288"/>
      <c r="D165" s="288"/>
      <c r="E165" s="288"/>
      <c r="F165" s="288"/>
      <c r="G165" s="288"/>
      <c r="H165" s="288"/>
      <c r="I165" s="288"/>
      <c r="J165" s="288"/>
      <c r="K165" s="288"/>
      <c r="L165" s="288"/>
      <c r="M165" s="288"/>
      <c r="N165" s="288"/>
      <c r="O165" s="288"/>
    </row>
    <row r="166" customFormat="false" ht="13.5" hidden="false" customHeight="true" outlineLevel="0" collapsed="false">
      <c r="A166" s="289" t="s">
        <v>644</v>
      </c>
      <c r="B166" s="292"/>
      <c r="C166" s="292"/>
      <c r="D166" s="292"/>
      <c r="E166" s="292"/>
      <c r="F166" s="292"/>
      <c r="G166" s="292"/>
      <c r="H166" s="292"/>
      <c r="I166" s="292"/>
      <c r="J166" s="292"/>
      <c r="K166" s="292"/>
      <c r="L166" s="292"/>
      <c r="M166" s="292"/>
      <c r="N166" s="292"/>
      <c r="O166" s="292"/>
    </row>
    <row r="167" customFormat="false" ht="13.5" hidden="false" customHeight="true" outlineLevel="0" collapsed="false">
      <c r="A167" s="287" t="s">
        <v>645</v>
      </c>
      <c r="B167" s="288"/>
      <c r="C167" s="288"/>
      <c r="D167" s="288"/>
      <c r="E167" s="288"/>
      <c r="F167" s="288"/>
      <c r="G167" s="288"/>
      <c r="H167" s="288"/>
      <c r="I167" s="288"/>
      <c r="J167" s="288"/>
      <c r="K167" s="288"/>
      <c r="L167" s="288"/>
      <c r="M167" s="288"/>
      <c r="N167" s="288"/>
      <c r="O167" s="288"/>
    </row>
    <row r="168" customFormat="false" ht="13.5" hidden="false" customHeight="true" outlineLevel="0" collapsed="false">
      <c r="A168" s="289" t="s">
        <v>646</v>
      </c>
      <c r="B168" s="290" t="n">
        <v>5.18243963752142</v>
      </c>
      <c r="C168" s="290" t="n">
        <v>5.41004037857056</v>
      </c>
      <c r="D168" s="290" t="n">
        <v>5.37513637542725</v>
      </c>
      <c r="E168" s="290" t="n">
        <v>5.94695043563843</v>
      </c>
      <c r="F168" s="290" t="n">
        <v>6.12859678268433</v>
      </c>
      <c r="G168" s="290" t="n">
        <v>6.40884876251221</v>
      </c>
      <c r="H168" s="290" t="n">
        <v>6.34753561019897</v>
      </c>
      <c r="I168" s="290" t="n">
        <v>6.38254404067993</v>
      </c>
      <c r="J168" s="290" t="n">
        <v>6.42008014629011</v>
      </c>
      <c r="K168" s="290" t="n">
        <v>6.61086692866803</v>
      </c>
      <c r="L168" s="290"/>
      <c r="M168" s="290" t="n">
        <v>6.77623963990219</v>
      </c>
      <c r="N168" s="290" t="n">
        <v>6.80268191080185</v>
      </c>
      <c r="O168" s="290" t="n">
        <v>8.10866836420555</v>
      </c>
    </row>
    <row r="169" customFormat="false" ht="13.5" hidden="false" customHeight="true" outlineLevel="0" collapsed="false">
      <c r="A169" s="287" t="s">
        <v>647</v>
      </c>
      <c r="B169" s="288"/>
      <c r="C169" s="288"/>
      <c r="D169" s="288"/>
      <c r="E169" s="288"/>
      <c r="F169" s="288"/>
      <c r="G169" s="288"/>
      <c r="H169" s="288"/>
      <c r="I169" s="288"/>
      <c r="J169" s="288"/>
      <c r="K169" s="288"/>
      <c r="L169" s="288"/>
      <c r="M169" s="288"/>
      <c r="N169" s="288"/>
      <c r="O169" s="288"/>
    </row>
    <row r="170" customFormat="false" ht="13.5" hidden="false" customHeight="true" outlineLevel="0" collapsed="false">
      <c r="A170" s="289" t="s">
        <v>648</v>
      </c>
      <c r="B170" s="290" t="n">
        <v>552.495832407607</v>
      </c>
      <c r="C170" s="290" t="n">
        <v>580.637634277344</v>
      </c>
      <c r="D170" s="290" t="n">
        <v>635.62744140625</v>
      </c>
      <c r="E170" s="290" t="n">
        <v>721.889404296875</v>
      </c>
      <c r="F170" s="290" t="n">
        <v>799.191284179688</v>
      </c>
      <c r="G170" s="290" t="n">
        <v>807.436584472656</v>
      </c>
      <c r="H170" s="290" t="n">
        <v>816.62548828125</v>
      </c>
      <c r="I170" s="290" t="n">
        <v>873.5419921875</v>
      </c>
      <c r="J170" s="290" t="n">
        <v>910.905048687566</v>
      </c>
      <c r="K170" s="290" t="n">
        <v>960.013400133625</v>
      </c>
      <c r="L170" s="290"/>
      <c r="M170" s="290" t="n">
        <v>984.313556866536</v>
      </c>
      <c r="N170" s="290" t="n">
        <v>1009.27401757059</v>
      </c>
      <c r="O170" s="290" t="n">
        <v>1076.04469931191</v>
      </c>
    </row>
    <row r="171" customFormat="false" ht="13.5" hidden="false" customHeight="true" outlineLevel="0" collapsed="false">
      <c r="A171" s="287" t="s">
        <v>649</v>
      </c>
      <c r="B171" s="291" t="n">
        <v>0.457657469566055</v>
      </c>
      <c r="C171" s="291" t="n">
        <v>0.446452435239724</v>
      </c>
      <c r="D171" s="291" t="n">
        <v>0.455487012987013</v>
      </c>
      <c r="E171" s="291" t="n">
        <v>0.447290824551976</v>
      </c>
      <c r="F171" s="291" t="n">
        <v>0.439251866854254</v>
      </c>
      <c r="G171" s="291" t="n">
        <v>0.437178758996304</v>
      </c>
      <c r="H171" s="291" t="n">
        <v>0.421637197809235</v>
      </c>
      <c r="I171" s="291" t="n">
        <v>0.426627822396197</v>
      </c>
      <c r="J171" s="291" t="n">
        <v>0.424532060409765</v>
      </c>
      <c r="K171" s="291" t="n">
        <v>0.411857573528351</v>
      </c>
      <c r="L171" s="291"/>
      <c r="M171" s="291" t="n">
        <v>0.434347318248101</v>
      </c>
      <c r="N171" s="291" t="n">
        <v>0.429835216296903</v>
      </c>
      <c r="O171" s="291" t="n">
        <v>0.431046241207607</v>
      </c>
    </row>
    <row r="172" customFormat="false" ht="13.5" hidden="false" customHeight="true" outlineLevel="0" collapsed="false">
      <c r="A172" s="289" t="s">
        <v>375</v>
      </c>
      <c r="B172" s="290" t="n">
        <v>4.21716600664783</v>
      </c>
      <c r="C172" s="290" t="n">
        <v>4.12518692016602</v>
      </c>
      <c r="D172" s="290" t="n">
        <v>4.0431547164917</v>
      </c>
      <c r="E172" s="290" t="n">
        <v>4.17761850357056</v>
      </c>
      <c r="F172" s="290" t="n">
        <v>4.37507486343384</v>
      </c>
      <c r="G172" s="290" t="n">
        <v>4.39766263961792</v>
      </c>
      <c r="H172" s="290" t="n">
        <v>4.38463497161865</v>
      </c>
      <c r="I172" s="290" t="n">
        <v>4.29083681106567</v>
      </c>
      <c r="J172" s="290" t="n">
        <v>4.2640860790272</v>
      </c>
      <c r="K172" s="290" t="n">
        <v>4.20089370186308</v>
      </c>
      <c r="L172" s="290"/>
      <c r="M172" s="290" t="n">
        <v>4.17899921268489</v>
      </c>
      <c r="N172" s="290" t="n">
        <v>4.04744386136299</v>
      </c>
      <c r="O172" s="290" t="n">
        <v>3.99701110288889</v>
      </c>
    </row>
    <row r="173" customFormat="false" ht="13.5" hidden="false" customHeight="true" outlineLevel="0" collapsed="false">
      <c r="A173" s="287" t="s">
        <v>379</v>
      </c>
      <c r="B173" s="291" t="n">
        <v>14.6856795526278</v>
      </c>
      <c r="C173" s="291" t="n">
        <v>15.8259706497192</v>
      </c>
      <c r="D173" s="291" t="n">
        <v>15.5131120681763</v>
      </c>
      <c r="E173" s="291" t="n">
        <v>16.2804183959961</v>
      </c>
      <c r="F173" s="291" t="n">
        <v>16.4880275726318</v>
      </c>
      <c r="G173" s="291" t="n">
        <v>16.8409461975098</v>
      </c>
      <c r="H173" s="291" t="n">
        <v>19.4032459259033</v>
      </c>
      <c r="I173" s="291" t="n">
        <v>21.9880199432373</v>
      </c>
      <c r="J173" s="291" t="n">
        <v>22.303269007685</v>
      </c>
      <c r="K173" s="291" t="n">
        <v>22.5202491901463</v>
      </c>
      <c r="L173" s="291"/>
      <c r="M173" s="291" t="n">
        <v>23.0208584678107</v>
      </c>
      <c r="N173" s="288" t="n">
        <v>23.3969873362679</v>
      </c>
      <c r="O173" s="288" t="n">
        <v>23.890174809099</v>
      </c>
    </row>
    <row r="174" customFormat="false" ht="13.5" hidden="false" customHeight="true" outlineLevel="0" collapsed="false">
      <c r="A174" s="289" t="s">
        <v>650</v>
      </c>
      <c r="B174" s="290" t="n">
        <v>273.451166075049</v>
      </c>
      <c r="C174" s="290" t="n">
        <v>278.393951416016</v>
      </c>
      <c r="D174" s="290" t="n">
        <v>271.024871826172</v>
      </c>
      <c r="E174" s="290" t="n">
        <v>297.179443359375</v>
      </c>
      <c r="F174" s="290" t="n">
        <v>313.411346435547</v>
      </c>
      <c r="G174" s="290" t="n">
        <v>344.685699462891</v>
      </c>
      <c r="H174" s="290" t="n">
        <v>367.48876953125</v>
      </c>
      <c r="I174" s="290" t="n">
        <v>389.842895507813</v>
      </c>
      <c r="J174" s="290" t="n">
        <v>406.700189631125</v>
      </c>
      <c r="K174" s="290" t="n">
        <v>434.713825972419</v>
      </c>
      <c r="L174" s="290"/>
      <c r="M174" s="292"/>
      <c r="N174" s="292"/>
      <c r="O174" s="292"/>
    </row>
    <row r="175" customFormat="false" ht="13.5" hidden="false" customHeight="true" outlineLevel="0" collapsed="false">
      <c r="A175" s="287" t="s">
        <v>651</v>
      </c>
      <c r="B175" s="291" t="n">
        <v>5.15176887168566</v>
      </c>
      <c r="C175" s="291" t="n">
        <v>5.24409770965576</v>
      </c>
      <c r="D175" s="291" t="n">
        <v>5.38719892501831</v>
      </c>
      <c r="E175" s="291" t="n">
        <v>5.70068645477295</v>
      </c>
      <c r="F175" s="291" t="n">
        <v>5.97148370742798</v>
      </c>
      <c r="G175" s="291" t="n">
        <v>6.15859937667847</v>
      </c>
      <c r="H175" s="291" t="n">
        <v>6.50734281539917</v>
      </c>
      <c r="I175" s="291" t="n">
        <v>6.89825534820557</v>
      </c>
      <c r="J175" s="291" t="n">
        <v>7.02276341149641</v>
      </c>
      <c r="K175" s="291" t="n">
        <v>7.15452335245878</v>
      </c>
      <c r="L175" s="291"/>
      <c r="M175" s="291" t="n">
        <v>7.22348632978438</v>
      </c>
      <c r="N175" s="291" t="n">
        <v>7.14890740938471</v>
      </c>
      <c r="O175" s="291" t="n">
        <v>7.02171849254887</v>
      </c>
    </row>
    <row r="176" customFormat="false" ht="13.5" hidden="false" customHeight="true" outlineLevel="0" collapsed="false">
      <c r="A176" s="289" t="s">
        <v>652</v>
      </c>
      <c r="B176" s="290" t="n">
        <v>1.24322413979605</v>
      </c>
      <c r="C176" s="290" t="n">
        <v>1.20879771681625</v>
      </c>
      <c r="D176" s="292"/>
      <c r="E176" s="292"/>
      <c r="F176" s="292"/>
      <c r="G176" s="292"/>
      <c r="H176" s="292"/>
      <c r="I176" s="292"/>
      <c r="J176" s="292"/>
      <c r="K176" s="292"/>
      <c r="L176" s="292"/>
      <c r="M176" s="292"/>
      <c r="N176" s="292"/>
      <c r="O176" s="292"/>
    </row>
    <row r="177" customFormat="false" ht="13.5" hidden="false" customHeight="true" outlineLevel="0" collapsed="false">
      <c r="A177" s="287" t="s">
        <v>653</v>
      </c>
      <c r="B177" s="291" t="n">
        <v>24.3126551701679</v>
      </c>
      <c r="C177" s="291" t="n">
        <v>25.7433261871338</v>
      </c>
      <c r="D177" s="291" t="n">
        <v>25.7834663391113</v>
      </c>
      <c r="E177" s="291" t="n">
        <v>27.4866466522217</v>
      </c>
      <c r="F177" s="291" t="n">
        <v>28.5762424468994</v>
      </c>
      <c r="G177" s="291" t="n">
        <v>29.9248943328857</v>
      </c>
      <c r="H177" s="291" t="n">
        <v>30.7022361755371</v>
      </c>
      <c r="I177" s="291" t="n">
        <v>30.5129318237305</v>
      </c>
      <c r="J177" s="291" t="n">
        <v>30.9950323562018</v>
      </c>
      <c r="K177" s="291" t="n">
        <v>32.1386287535541</v>
      </c>
      <c r="L177" s="291"/>
      <c r="M177" s="291" t="n">
        <v>33.3509776272315</v>
      </c>
      <c r="N177" s="291" t="n">
        <v>33.1566816232495</v>
      </c>
      <c r="O177" s="291"/>
    </row>
    <row r="178" customFormat="false" ht="13.5" hidden="false" customHeight="true" outlineLevel="0" collapsed="false">
      <c r="A178" s="289" t="s">
        <v>654</v>
      </c>
      <c r="B178" s="290" t="n">
        <v>0.881003</v>
      </c>
      <c r="C178" s="290" t="n">
        <v>0.878735</v>
      </c>
      <c r="D178" s="290" t="n">
        <v>0.882709</v>
      </c>
      <c r="E178" s="290" t="n">
        <v>0.872773</v>
      </c>
      <c r="F178" s="290" t="n">
        <v>0.881682</v>
      </c>
      <c r="G178" s="290" t="n">
        <v>0.888425</v>
      </c>
      <c r="H178" s="290" t="n">
        <v>0.872971</v>
      </c>
      <c r="I178" s="290" t="n">
        <v>0.860976</v>
      </c>
      <c r="J178" s="290" t="n">
        <v>0.843866</v>
      </c>
      <c r="K178" s="290" t="n">
        <v>0.844681</v>
      </c>
      <c r="L178" s="290"/>
      <c r="M178" s="290" t="n">
        <v>0.84112</v>
      </c>
      <c r="N178" s="290" t="n">
        <v>0.849791</v>
      </c>
      <c r="O178" s="290" t="n">
        <v>0.832526</v>
      </c>
    </row>
    <row r="179" customFormat="false" ht="13.5" hidden="false" customHeight="true" outlineLevel="0" collapsed="false">
      <c r="A179" s="287" t="s">
        <v>655</v>
      </c>
      <c r="B179" s="291" t="n">
        <v>131.063826328152</v>
      </c>
      <c r="C179" s="291" t="n">
        <v>130.139078140129</v>
      </c>
      <c r="D179" s="291" t="n">
        <v>129.731503259949</v>
      </c>
      <c r="E179" s="291" t="n">
        <v>129.492127092965</v>
      </c>
      <c r="F179" s="291" t="n">
        <v>127.652910293788</v>
      </c>
      <c r="G179" s="291" t="n">
        <v>128.229066071274</v>
      </c>
      <c r="H179" s="291" t="n">
        <v>127.363836348257</v>
      </c>
      <c r="I179" s="288"/>
      <c r="J179" s="288"/>
      <c r="K179" s="288"/>
      <c r="L179" s="288"/>
      <c r="M179" s="288"/>
      <c r="N179" s="288"/>
      <c r="O179" s="288"/>
    </row>
    <row r="180" customFormat="false" ht="13.5" hidden="false" customHeight="true" outlineLevel="0" collapsed="false">
      <c r="A180" s="289" t="s">
        <v>656</v>
      </c>
      <c r="B180" s="290" t="n">
        <v>1.595376</v>
      </c>
      <c r="C180" s="290" t="n">
        <v>1.589175</v>
      </c>
      <c r="D180" s="290" t="n">
        <v>1.586142</v>
      </c>
      <c r="E180" s="290" t="n">
        <v>1.608914</v>
      </c>
      <c r="F180" s="290" t="n">
        <v>1.600829</v>
      </c>
      <c r="G180" s="290" t="n">
        <v>1.631089</v>
      </c>
      <c r="H180" s="290" t="n">
        <v>1.585767</v>
      </c>
      <c r="I180" s="290" t="n">
        <v>1.580559</v>
      </c>
      <c r="J180" s="290" t="n">
        <v>1.628674</v>
      </c>
      <c r="K180" s="290" t="n">
        <v>1.565974</v>
      </c>
      <c r="L180" s="290"/>
      <c r="M180" s="290" t="n">
        <v>1.562505</v>
      </c>
      <c r="N180" s="290" t="n">
        <v>1.603582</v>
      </c>
      <c r="O180" s="290" t="n">
        <v>1.586461</v>
      </c>
    </row>
    <row r="181" customFormat="false" ht="13.5" hidden="false" customHeight="true" outlineLevel="0" collapsed="false">
      <c r="A181" s="287" t="s">
        <v>385</v>
      </c>
      <c r="B181" s="291" t="n">
        <v>8.82906566795942</v>
      </c>
      <c r="C181" s="291" t="n">
        <v>9.25063705444336</v>
      </c>
      <c r="D181" s="291" t="n">
        <v>9.31845569610596</v>
      </c>
      <c r="E181" s="291" t="n">
        <v>10.0307693481445</v>
      </c>
      <c r="F181" s="291" t="n">
        <v>10.5172214508057</v>
      </c>
      <c r="G181" s="291" t="n">
        <v>10.8239860534668</v>
      </c>
      <c r="H181" s="291" t="n">
        <v>11.0059728622437</v>
      </c>
      <c r="I181" s="291" t="n">
        <v>11.5283908843994</v>
      </c>
      <c r="J181" s="291" t="n">
        <v>11.8102524816214</v>
      </c>
      <c r="K181" s="291" t="n">
        <v>12.2236870064531</v>
      </c>
      <c r="L181" s="291"/>
      <c r="M181" s="291" t="n">
        <v>12.5193041718279</v>
      </c>
      <c r="N181" s="291" t="n">
        <v>12.5468729256674</v>
      </c>
      <c r="O181" s="291" t="n">
        <v>12.8331926511214</v>
      </c>
    </row>
    <row r="182" customFormat="false" ht="13.5" hidden="false" customHeight="true" outlineLevel="0" collapsed="false">
      <c r="A182" s="289" t="s">
        <v>657</v>
      </c>
      <c r="B182" s="290" t="n">
        <v>230.896859296229</v>
      </c>
      <c r="C182" s="290" t="n">
        <v>230.416839599609</v>
      </c>
      <c r="D182" s="290" t="n">
        <v>226.624069213867</v>
      </c>
      <c r="E182" s="290" t="n">
        <v>237.333480834961</v>
      </c>
      <c r="F182" s="290" t="n">
        <v>237.105926513672</v>
      </c>
      <c r="G182" s="290" t="n">
        <v>241.356582641602</v>
      </c>
      <c r="H182" s="290" t="n">
        <v>242.55290222168</v>
      </c>
      <c r="I182" s="290" t="n">
        <v>245.15966796875</v>
      </c>
      <c r="J182" s="290" t="n">
        <v>246.416116349453</v>
      </c>
      <c r="K182" s="290" t="n">
        <v>236.003978124832</v>
      </c>
      <c r="L182" s="290"/>
      <c r="M182" s="290" t="n">
        <v>239.884651068106</v>
      </c>
      <c r="N182" s="290" t="n">
        <v>237.914232535478</v>
      </c>
      <c r="O182" s="290" t="n">
        <v>229.59497982942</v>
      </c>
    </row>
    <row r="183" customFormat="false" ht="13.5" hidden="false" customHeight="true" outlineLevel="0" collapsed="false">
      <c r="A183" s="287" t="s">
        <v>396</v>
      </c>
      <c r="B183" s="291" t="n">
        <v>77.7992733082358</v>
      </c>
      <c r="C183" s="291" t="n">
        <v>83.5833358764648</v>
      </c>
      <c r="D183" s="291" t="n">
        <v>86.9947052001953</v>
      </c>
      <c r="E183" s="291" t="n">
        <v>90.7858505249023</v>
      </c>
      <c r="F183" s="291" t="n">
        <v>92.7015075683594</v>
      </c>
      <c r="G183" s="291" t="n">
        <v>95.225944519043</v>
      </c>
      <c r="H183" s="291" t="n">
        <v>101.908271789551</v>
      </c>
      <c r="I183" s="291" t="n">
        <v>112.098327636719</v>
      </c>
      <c r="J183" s="291" t="n">
        <v>122.660651190654</v>
      </c>
      <c r="K183" s="291" t="n">
        <v>134.207456003211</v>
      </c>
      <c r="L183" s="291"/>
      <c r="M183" s="291" t="n">
        <v>150.132594803793</v>
      </c>
      <c r="N183" s="291" t="n">
        <v>167.705761975748</v>
      </c>
      <c r="O183" s="291" t="n">
        <v>184.544828644881</v>
      </c>
    </row>
    <row r="184" customFormat="false" ht="13.5" hidden="false" customHeight="true" outlineLevel="0" collapsed="false">
      <c r="A184" s="289" t="s">
        <v>658</v>
      </c>
      <c r="B184" s="292"/>
      <c r="C184" s="292"/>
      <c r="D184" s="292"/>
      <c r="E184" s="292"/>
      <c r="F184" s="292"/>
      <c r="G184" s="292"/>
      <c r="H184" s="292"/>
      <c r="I184" s="292"/>
      <c r="J184" s="292"/>
      <c r="K184" s="292"/>
      <c r="L184" s="292"/>
      <c r="M184" s="292"/>
      <c r="N184" s="292"/>
      <c r="O184" s="292"/>
    </row>
    <row r="185" customFormat="false" ht="13.5" hidden="false" customHeight="true" outlineLevel="0" collapsed="false">
      <c r="A185" s="287" t="s">
        <v>659</v>
      </c>
      <c r="B185" s="291" t="n">
        <v>23.511065428966</v>
      </c>
      <c r="C185" s="291" t="n">
        <v>23.9432516308823</v>
      </c>
      <c r="D185" s="291" t="n">
        <v>23.9368070953437</v>
      </c>
      <c r="E185" s="291" t="n">
        <v>23.4675264998403</v>
      </c>
      <c r="F185" s="291" t="n">
        <v>23.0362857717104</v>
      </c>
      <c r="G185" s="291" t="n">
        <v>23.0664073137522</v>
      </c>
      <c r="H185" s="291" t="n">
        <v>22.2508833123649</v>
      </c>
      <c r="I185" s="291" t="n">
        <v>22.526077403583</v>
      </c>
      <c r="J185" s="291" t="n">
        <v>22.666573214009</v>
      </c>
      <c r="K185" s="291" t="n">
        <v>22.1059616022617</v>
      </c>
      <c r="L185" s="291"/>
      <c r="M185" s="291" t="n">
        <v>22.8822031500519</v>
      </c>
      <c r="N185" s="291" t="n">
        <v>22.3608265527132</v>
      </c>
      <c r="O185" s="291" t="n">
        <v>22.4320506784231</v>
      </c>
    </row>
    <row r="186" customFormat="false" ht="13.5" hidden="false" customHeight="true" outlineLevel="0" collapsed="false">
      <c r="A186" s="289" t="s">
        <v>660</v>
      </c>
      <c r="B186" s="292"/>
      <c r="C186" s="290" t="n">
        <v>1.04667327718325</v>
      </c>
      <c r="D186" s="292"/>
      <c r="E186" s="292"/>
      <c r="F186" s="292"/>
      <c r="G186" s="292"/>
      <c r="H186" s="292"/>
      <c r="I186" s="292"/>
      <c r="J186" s="292"/>
      <c r="K186" s="292"/>
      <c r="L186" s="292"/>
      <c r="M186" s="292"/>
      <c r="N186" s="292"/>
      <c r="O186" s="292"/>
    </row>
    <row r="187" customFormat="false" ht="13.5" hidden="false" customHeight="true" outlineLevel="0" collapsed="false">
      <c r="A187" s="287" t="s">
        <v>661</v>
      </c>
      <c r="B187" s="291" t="n">
        <v>9.762695</v>
      </c>
      <c r="C187" s="291" t="n">
        <v>9.780379</v>
      </c>
      <c r="D187" s="291" t="n">
        <v>9.799887</v>
      </c>
      <c r="E187" s="291" t="n">
        <v>9.765779</v>
      </c>
      <c r="F187" s="291" t="n">
        <v>9.850837</v>
      </c>
      <c r="G187" s="291" t="n">
        <v>10.598999</v>
      </c>
      <c r="H187" s="291" t="n">
        <v>10.686444</v>
      </c>
      <c r="I187" s="291" t="n">
        <v>10.383694</v>
      </c>
      <c r="J187" s="291" t="n">
        <v>10.312242</v>
      </c>
      <c r="K187" s="291" t="n">
        <v>10.28187</v>
      </c>
      <c r="L187" s="291"/>
      <c r="M187" s="291" t="n">
        <v>10.588182</v>
      </c>
      <c r="N187" s="291" t="n">
        <v>10.764293</v>
      </c>
      <c r="O187" s="291" t="n">
        <v>10.301633</v>
      </c>
    </row>
    <row r="188" customFormat="false" ht="13.5" hidden="false" customHeight="true" outlineLevel="0" collapsed="false">
      <c r="A188" s="289" t="s">
        <v>662</v>
      </c>
      <c r="B188" s="292"/>
      <c r="C188" s="292"/>
      <c r="D188" s="292"/>
      <c r="E188" s="292"/>
      <c r="F188" s="292"/>
      <c r="G188" s="292"/>
      <c r="H188" s="292"/>
      <c r="I188" s="292"/>
      <c r="J188" s="292"/>
      <c r="K188" s="292"/>
      <c r="L188" s="292"/>
      <c r="M188" s="292"/>
      <c r="N188" s="292"/>
      <c r="O188" s="292"/>
    </row>
    <row r="189" customFormat="false" ht="13.5" hidden="false" customHeight="true" outlineLevel="0" collapsed="false">
      <c r="A189" s="287" t="s">
        <v>663</v>
      </c>
      <c r="B189" s="288"/>
      <c r="C189" s="288"/>
      <c r="D189" s="288"/>
      <c r="E189" s="288"/>
      <c r="F189" s="288"/>
      <c r="G189" s="288"/>
      <c r="H189" s="288"/>
      <c r="I189" s="288"/>
      <c r="J189" s="288"/>
      <c r="K189" s="288"/>
      <c r="L189" s="288"/>
      <c r="M189" s="288"/>
      <c r="N189" s="288"/>
      <c r="O189" s="288"/>
    </row>
    <row r="190" customFormat="false" ht="13.5" hidden="false" customHeight="true" outlineLevel="0" collapsed="false">
      <c r="A190" s="289" t="s">
        <v>664</v>
      </c>
      <c r="B190" s="290" t="n">
        <v>0.203040746117508</v>
      </c>
      <c r="C190" s="290" t="n">
        <v>0.204783350229263</v>
      </c>
      <c r="D190" s="290" t="n">
        <v>0.203516200184822</v>
      </c>
      <c r="E190" s="290" t="n">
        <v>0.208521768450737</v>
      </c>
      <c r="F190" s="290" t="n">
        <v>0.212487757205963</v>
      </c>
      <c r="G190" s="290" t="n">
        <v>0.215341314673424</v>
      </c>
      <c r="H190" s="290" t="n">
        <v>0.210456237196922</v>
      </c>
      <c r="I190" s="290" t="n">
        <v>0.211596831679344</v>
      </c>
      <c r="J190" s="290" t="n">
        <v>0.208371979834046</v>
      </c>
      <c r="K190" s="290" t="n">
        <v>0.204936884377568</v>
      </c>
      <c r="L190" s="290"/>
      <c r="M190" s="290" t="n">
        <v>0.200609819939417</v>
      </c>
      <c r="N190" s="290" t="n">
        <v>0.194571816428043</v>
      </c>
      <c r="O190" s="290" t="n">
        <v>0.185220074683394</v>
      </c>
    </row>
    <row r="191" customFormat="false" ht="13.5" hidden="false" customHeight="true" outlineLevel="0" collapsed="false">
      <c r="A191" s="287" t="s">
        <v>665</v>
      </c>
      <c r="B191" s="288"/>
      <c r="C191" s="288"/>
      <c r="D191" s="288"/>
      <c r="E191" s="288"/>
      <c r="F191" s="288"/>
      <c r="G191" s="288"/>
      <c r="H191" s="288"/>
      <c r="I191" s="288"/>
      <c r="J191" s="288"/>
      <c r="K191" s="288"/>
      <c r="L191" s="288"/>
      <c r="M191" s="288"/>
      <c r="N191" s="288"/>
      <c r="O191" s="288"/>
    </row>
    <row r="192" customFormat="false" ht="13.5" hidden="false" customHeight="true" outlineLevel="0" collapsed="false">
      <c r="A192" s="289" t="s">
        <v>666</v>
      </c>
      <c r="B192" s="292"/>
      <c r="C192" s="292"/>
      <c r="D192" s="292"/>
      <c r="E192" s="292"/>
      <c r="F192" s="292"/>
      <c r="G192" s="292"/>
      <c r="H192" s="292"/>
      <c r="I192" s="292"/>
      <c r="J192" s="292"/>
      <c r="K192" s="292"/>
      <c r="L192" s="292"/>
      <c r="M192" s="292"/>
      <c r="N192" s="292"/>
      <c r="O192" s="292"/>
    </row>
    <row r="193" customFormat="false" ht="13.5" hidden="false" customHeight="true" outlineLevel="0" collapsed="false">
      <c r="A193" s="287" t="s">
        <v>401</v>
      </c>
      <c r="B193" s="291" t="n">
        <v>23.500114725727</v>
      </c>
      <c r="C193" s="291" t="n">
        <v>25.4955558776855</v>
      </c>
      <c r="D193" s="291" t="n">
        <v>26.5152053833008</v>
      </c>
      <c r="E193" s="291" t="n">
        <v>28.8832378387451</v>
      </c>
      <c r="F193" s="291" t="n">
        <v>30.7162895202637</v>
      </c>
      <c r="G193" s="291" t="n">
        <v>31.3673839569092</v>
      </c>
      <c r="H193" s="291" t="n">
        <v>32.1030693054199</v>
      </c>
      <c r="I193" s="291" t="n">
        <v>33.250732421875</v>
      </c>
      <c r="J193" s="291" t="n">
        <v>34.1061524697405</v>
      </c>
      <c r="K193" s="291" t="n">
        <v>37.0427325429105</v>
      </c>
      <c r="L193" s="291"/>
      <c r="M193" s="291" t="n">
        <v>40.1553421164491</v>
      </c>
      <c r="N193" s="291" t="n">
        <v>41.9956801721072</v>
      </c>
      <c r="O193" s="291" t="n">
        <v>46.6116090734488</v>
      </c>
    </row>
    <row r="194" customFormat="false" ht="13.5" hidden="false" customHeight="true" outlineLevel="0" collapsed="false">
      <c r="A194" s="289" t="s">
        <v>667</v>
      </c>
      <c r="B194" s="290" t="n">
        <v>0.88524861076235</v>
      </c>
      <c r="C194" s="290" t="n">
        <v>0.898274222837271</v>
      </c>
      <c r="D194" s="290" t="n">
        <v>0.911869812602493</v>
      </c>
      <c r="E194" s="290" t="n">
        <v>0.928855139244466</v>
      </c>
      <c r="F194" s="290" t="n">
        <v>0.952341283489373</v>
      </c>
      <c r="G194" s="290" t="n">
        <v>0.96024028379331</v>
      </c>
      <c r="H194" s="290" t="n">
        <v>0.93839303910975</v>
      </c>
      <c r="I194" s="290" t="n">
        <v>0.930586299337644</v>
      </c>
      <c r="J194" s="290" t="n">
        <v>0.927562436542958</v>
      </c>
      <c r="K194" s="290" t="n">
        <v>0.913488224371287</v>
      </c>
      <c r="L194" s="290"/>
      <c r="M194" s="290" t="n">
        <v>0.90432566924055</v>
      </c>
      <c r="N194" s="290" t="n">
        <v>0.886313266915201</v>
      </c>
      <c r="O194" s="290" t="n">
        <v>0.92200995435487</v>
      </c>
    </row>
    <row r="195" customFormat="false" ht="13.5" hidden="false" customHeight="true" outlineLevel="0" collapsed="false">
      <c r="A195" s="287" t="s">
        <v>415</v>
      </c>
      <c r="B195" s="291" t="n">
        <v>0.539031036731837</v>
      </c>
      <c r="C195" s="291" t="n">
        <v>0.553238570690155</v>
      </c>
      <c r="D195" s="291" t="n">
        <v>0.541924655437469</v>
      </c>
      <c r="E195" s="291" t="n">
        <v>0.555658578872681</v>
      </c>
      <c r="F195" s="291" t="n">
        <v>0.551502048969269</v>
      </c>
      <c r="G195" s="291" t="n">
        <v>0.532799303531647</v>
      </c>
      <c r="H195" s="291" t="n">
        <v>0.515796184539795</v>
      </c>
      <c r="I195" s="291" t="n">
        <v>0.508052527904511</v>
      </c>
      <c r="J195" s="291" t="n">
        <v>0.499715772031656</v>
      </c>
      <c r="K195" s="291" t="n">
        <v>0.489078237085709</v>
      </c>
      <c r="L195" s="291"/>
      <c r="M195" s="291" t="n">
        <v>0.475628893633913</v>
      </c>
      <c r="N195" s="291" t="n">
        <v>0.461695201116799</v>
      </c>
      <c r="O195" s="291" t="n">
        <v>0.439699769790414</v>
      </c>
    </row>
    <row r="196" customFormat="false" ht="13.5" hidden="false" customHeight="true" outlineLevel="0" collapsed="false">
      <c r="A196" s="289" t="s">
        <v>417</v>
      </c>
      <c r="B196" s="290" t="n">
        <v>2.11160317585541</v>
      </c>
      <c r="C196" s="290" t="n">
        <v>2.13788628491897</v>
      </c>
      <c r="D196" s="290" t="n">
        <v>2.18957684056531</v>
      </c>
      <c r="E196" s="290" t="n">
        <v>2.26500822279477</v>
      </c>
      <c r="F196" s="290" t="n">
        <v>2.34524451148838</v>
      </c>
      <c r="G196" s="290" t="n">
        <v>2.48291896661661</v>
      </c>
      <c r="H196" s="290" t="n">
        <v>2.61562397234946</v>
      </c>
      <c r="I196" s="290" t="n">
        <v>2.69993276111688</v>
      </c>
      <c r="J196" s="290" t="n">
        <v>2.75084924438453</v>
      </c>
      <c r="K196" s="290" t="n">
        <v>2.80803364479926</v>
      </c>
      <c r="L196" s="290"/>
      <c r="M196" s="290" t="n">
        <v>2.90894756610912</v>
      </c>
      <c r="N196" s="290" t="n">
        <v>2.90299427835664</v>
      </c>
      <c r="O196" s="290"/>
    </row>
    <row r="197" customFormat="false" ht="13.5" hidden="false" customHeight="true" outlineLevel="0" collapsed="false">
      <c r="A197" s="287" t="s">
        <v>668</v>
      </c>
      <c r="B197" s="291" t="n">
        <v>2136.52732854925</v>
      </c>
      <c r="C197" s="291" t="n">
        <v>2242.09619140625</v>
      </c>
      <c r="D197" s="291" t="n">
        <v>2216.48315429688</v>
      </c>
      <c r="E197" s="291" t="n">
        <v>2289.412109375</v>
      </c>
      <c r="F197" s="291" t="n">
        <v>2371.10400390625</v>
      </c>
      <c r="G197" s="291" t="n">
        <v>2423.32373046875</v>
      </c>
      <c r="H197" s="291" t="n">
        <v>2469.57861328125</v>
      </c>
      <c r="I197" s="291" t="n">
        <v>2539.98486328125</v>
      </c>
      <c r="J197" s="291" t="n">
        <v>2577.99508222831</v>
      </c>
      <c r="K197" s="291" t="n">
        <v>2601.92064630368</v>
      </c>
      <c r="L197" s="291"/>
      <c r="M197" s="291" t="n">
        <v>2615.64383384837</v>
      </c>
      <c r="N197" s="291" t="n">
        <v>2617.89538807224</v>
      </c>
      <c r="O197" s="291" t="n">
        <v>2660.62334713876</v>
      </c>
    </row>
    <row r="198" customFormat="false" ht="13.5" hidden="false" customHeight="true" outlineLevel="0" collapsed="false">
      <c r="A198" s="289" t="s">
        <v>423</v>
      </c>
      <c r="B198" s="290" t="n">
        <v>1.57593147574065</v>
      </c>
      <c r="C198" s="290" t="n">
        <v>1.57917737960815</v>
      </c>
      <c r="D198" s="290" t="n">
        <v>1.57229578495026</v>
      </c>
      <c r="E198" s="290" t="n">
        <v>1.64320313930511</v>
      </c>
      <c r="F198" s="290" t="n">
        <v>1.69849002361298</v>
      </c>
      <c r="G198" s="290" t="n">
        <v>1.76997888088226</v>
      </c>
      <c r="H198" s="290" t="n">
        <v>1.82985579967499</v>
      </c>
      <c r="I198" s="290" t="n">
        <v>1.89358270168304</v>
      </c>
      <c r="J198" s="290" t="n">
        <v>1.87632888908841</v>
      </c>
      <c r="K198" s="290" t="n">
        <v>1.88443616119538</v>
      </c>
      <c r="L198" s="290"/>
      <c r="M198" s="290" t="n">
        <v>1.89874768296254</v>
      </c>
      <c r="N198" s="290" t="n">
        <v>1.89101842403428</v>
      </c>
      <c r="O198" s="290" t="n">
        <v>1.89681225764032</v>
      </c>
    </row>
    <row r="199" customFormat="false" ht="13.5" hidden="false" customHeight="true" outlineLevel="0" collapsed="false">
      <c r="A199" s="287" t="s">
        <v>467</v>
      </c>
      <c r="B199" s="291" t="n">
        <v>18.4921870865888</v>
      </c>
      <c r="C199" s="291" t="n">
        <v>18.7721195220947</v>
      </c>
      <c r="D199" s="291" t="n">
        <v>18.1272735595703</v>
      </c>
      <c r="E199" s="291" t="n">
        <v>18.6860179901123</v>
      </c>
      <c r="F199" s="291" t="n">
        <v>19.0678634643555</v>
      </c>
      <c r="G199" s="291" t="n">
        <v>19.0387077331543</v>
      </c>
      <c r="H199" s="291" t="n">
        <v>18.9259033203125</v>
      </c>
      <c r="I199" s="291" t="n">
        <v>19.3925170898438</v>
      </c>
      <c r="J199" s="291" t="n">
        <v>19.9351991940413</v>
      </c>
      <c r="K199" s="291" t="n">
        <v>20.0487369542175</v>
      </c>
      <c r="L199" s="291"/>
      <c r="M199" s="291" t="n">
        <v>20.2783847966355</v>
      </c>
      <c r="N199" s="291" t="n">
        <v>20.129116050937</v>
      </c>
      <c r="O199" s="291" t="n">
        <v>19.7225106740159</v>
      </c>
    </row>
    <row r="200" customFormat="false" ht="13.5" hidden="false" customHeight="true" outlineLevel="0" collapsed="false">
      <c r="A200" s="289" t="s">
        <v>669</v>
      </c>
      <c r="B200" s="290" t="n">
        <v>1.949525</v>
      </c>
      <c r="C200" s="290" t="n">
        <v>1.920205</v>
      </c>
      <c r="D200" s="290" t="n">
        <v>1.907951</v>
      </c>
      <c r="E200" s="290" t="n">
        <v>1.872634</v>
      </c>
      <c r="F200" s="290" t="n">
        <v>1.879319</v>
      </c>
      <c r="G200" s="290" t="n">
        <v>1.876256</v>
      </c>
      <c r="H200" s="290" t="n">
        <v>1.838644</v>
      </c>
      <c r="I200" s="290" t="n">
        <v>1.876544</v>
      </c>
      <c r="J200" s="290" t="n">
        <v>1.875553</v>
      </c>
      <c r="K200" s="290" t="n">
        <v>1.856241</v>
      </c>
      <c r="L200" s="290"/>
      <c r="M200" s="290" t="n">
        <v>1.912191</v>
      </c>
      <c r="N200" s="290" t="n">
        <v>2.005049</v>
      </c>
      <c r="O200" s="290" t="n">
        <v>2.055867</v>
      </c>
    </row>
    <row r="201" customFormat="false" ht="13.5" hidden="false" customHeight="true" outlineLevel="0" collapsed="false">
      <c r="A201" s="287" t="s">
        <v>670</v>
      </c>
      <c r="B201" s="291" t="n">
        <v>0.699984</v>
      </c>
      <c r="C201" s="291" t="n">
        <v>0.693922</v>
      </c>
      <c r="D201" s="291" t="n">
        <v>0.689488</v>
      </c>
      <c r="E201" s="291" t="n">
        <v>0.664811</v>
      </c>
      <c r="F201" s="291" t="n">
        <v>0.667289</v>
      </c>
      <c r="G201" s="291" t="n">
        <v>0.673034</v>
      </c>
      <c r="H201" s="291" t="n">
        <v>0.658017</v>
      </c>
      <c r="I201" s="291" t="n">
        <v>0.667129</v>
      </c>
      <c r="J201" s="291" t="n">
        <v>0.650598</v>
      </c>
      <c r="K201" s="291" t="n">
        <v>0.633899</v>
      </c>
      <c r="L201" s="291"/>
      <c r="M201" s="291" t="n">
        <v>0.654741</v>
      </c>
      <c r="N201" s="291" t="n">
        <v>0.657124</v>
      </c>
      <c r="O201" s="291" t="n">
        <v>0.641145</v>
      </c>
    </row>
    <row r="202" customFormat="false" ht="13.5" hidden="false" customHeight="true" outlineLevel="0" collapsed="false">
      <c r="A202" s="289" t="s">
        <v>671</v>
      </c>
      <c r="B202" s="292"/>
      <c r="C202" s="292"/>
      <c r="D202" s="292"/>
      <c r="E202" s="292"/>
      <c r="F202" s="292"/>
      <c r="G202" s="292"/>
      <c r="H202" s="292"/>
      <c r="I202" s="292"/>
      <c r="J202" s="292"/>
      <c r="K202" s="292"/>
      <c r="L202" s="292"/>
      <c r="M202" s="292"/>
      <c r="N202" s="292"/>
      <c r="O202" s="292"/>
    </row>
    <row r="203" customFormat="false" ht="13.5" hidden="false" customHeight="true" outlineLevel="0" collapsed="false">
      <c r="A203" s="287" t="s">
        <v>672</v>
      </c>
      <c r="B203" s="288"/>
      <c r="C203" s="288"/>
      <c r="D203" s="288"/>
      <c r="E203" s="288"/>
      <c r="F203" s="288"/>
      <c r="G203" s="288"/>
      <c r="H203" s="288"/>
      <c r="I203" s="288"/>
      <c r="J203" s="288"/>
      <c r="K203" s="288"/>
      <c r="L203" s="288"/>
      <c r="M203" s="288"/>
      <c r="N203" s="288"/>
      <c r="O203" s="288"/>
    </row>
    <row r="204" customFormat="false" ht="13.5" hidden="false" customHeight="true" outlineLevel="0" collapsed="false">
      <c r="A204" s="289" t="s">
        <v>673</v>
      </c>
      <c r="B204" s="292"/>
      <c r="C204" s="290" t="n">
        <v>0.962436347018611</v>
      </c>
      <c r="D204" s="290" t="n">
        <v>0.965924650716537</v>
      </c>
      <c r="E204" s="290" t="n">
        <v>0.97245880624769</v>
      </c>
      <c r="F204" s="290" t="n">
        <v>0.972732923066019</v>
      </c>
      <c r="G204" s="290" t="n">
        <v>0.974686128246259</v>
      </c>
      <c r="H204" s="290" t="n">
        <v>0.970065996688069</v>
      </c>
      <c r="I204" s="290" t="n">
        <v>0.976900546254226</v>
      </c>
      <c r="J204" s="292"/>
      <c r="K204" s="292"/>
      <c r="L204" s="292"/>
      <c r="M204" s="292"/>
      <c r="N204" s="292"/>
      <c r="O204" s="292"/>
    </row>
    <row r="205" customFormat="false" ht="13.5" hidden="false" customHeight="true" outlineLevel="0" collapsed="false">
      <c r="A205" s="287" t="s">
        <v>674</v>
      </c>
      <c r="B205" s="291" t="n">
        <v>3.05183180435976</v>
      </c>
      <c r="C205" s="291" t="n">
        <v>2.99211645126343</v>
      </c>
      <c r="D205" s="291" t="n">
        <v>3.02109599113464</v>
      </c>
      <c r="E205" s="291" t="n">
        <v>3.03378510475159</v>
      </c>
      <c r="F205" s="291" t="n">
        <v>2.92159724235535</v>
      </c>
      <c r="G205" s="291" t="n">
        <v>2.99662113189697</v>
      </c>
      <c r="H205" s="291" t="n">
        <v>2.99530959129334</v>
      </c>
      <c r="I205" s="291" t="n">
        <v>2.89281249046326</v>
      </c>
      <c r="J205" s="291" t="n">
        <v>2.83106170936847</v>
      </c>
      <c r="K205" s="291" t="n">
        <v>2.76213303459857</v>
      </c>
      <c r="L205" s="291"/>
      <c r="M205" s="291" t="n">
        <v>2.65916313249594</v>
      </c>
      <c r="N205" s="291" t="n">
        <v>2.5983746594114</v>
      </c>
      <c r="O205" s="291" t="n">
        <v>2.52601843440806</v>
      </c>
    </row>
    <row r="206" customFormat="false" ht="13.5" hidden="false" customHeight="true" outlineLevel="0" collapsed="false">
      <c r="A206" s="289" t="s">
        <v>675</v>
      </c>
      <c r="B206" s="290" t="n">
        <v>1.85058458870009</v>
      </c>
      <c r="C206" s="290" t="n">
        <v>1.84750459180442</v>
      </c>
      <c r="D206" s="290" t="n">
        <v>1.87291732657586</v>
      </c>
      <c r="E206" s="290" t="n">
        <v>1.88396925161803</v>
      </c>
      <c r="F206" s="290" t="n">
        <v>1.88886999273357</v>
      </c>
      <c r="G206" s="290" t="n">
        <v>1.90764442715425</v>
      </c>
      <c r="H206" s="290" t="n">
        <v>1.81965360594852</v>
      </c>
      <c r="I206" s="290" t="n">
        <v>1.87596079578262</v>
      </c>
      <c r="J206" s="290" t="n">
        <v>1.91426210519326</v>
      </c>
      <c r="K206" s="290" t="n">
        <v>1.89951966766195</v>
      </c>
      <c r="L206" s="290"/>
      <c r="M206" s="290" t="n">
        <v>1.94469634863863</v>
      </c>
      <c r="N206" s="290" t="n">
        <v>1.9789337352924</v>
      </c>
      <c r="O206" s="290" t="n">
        <v>2.03267987844027</v>
      </c>
    </row>
    <row r="207" customFormat="false" ht="13.5" hidden="false" customHeight="true" outlineLevel="0" collapsed="false">
      <c r="A207" s="287" t="s">
        <v>676</v>
      </c>
      <c r="B207" s="291" t="n">
        <v>16.713316</v>
      </c>
      <c r="C207" s="291" t="n">
        <v>18.910821</v>
      </c>
      <c r="D207" s="291" t="n">
        <v>19.809335</v>
      </c>
      <c r="E207" s="291" t="n">
        <v>21.462483</v>
      </c>
      <c r="F207" s="291" t="n">
        <v>22.581957</v>
      </c>
      <c r="G207" s="291" t="n">
        <v>25.251127</v>
      </c>
      <c r="H207" s="291" t="n">
        <v>25.753506</v>
      </c>
      <c r="I207" s="291" t="n">
        <v>25.850855</v>
      </c>
      <c r="J207" s="291" t="n">
        <v>25.877734</v>
      </c>
      <c r="K207" s="291" t="n">
        <v>26.783232</v>
      </c>
      <c r="L207" s="291"/>
      <c r="M207" s="291" t="n">
        <v>26.665909</v>
      </c>
      <c r="N207" s="291" t="n">
        <v>27.174431</v>
      </c>
      <c r="O207" s="291" t="n">
        <v>28.622295</v>
      </c>
    </row>
    <row r="208" customFormat="false" ht="13.5" hidden="false" customHeight="true" outlineLevel="0" collapsed="false">
      <c r="A208" s="289" t="s">
        <v>440</v>
      </c>
      <c r="B208" s="290" t="n">
        <v>251.492126734018</v>
      </c>
      <c r="C208" s="290" t="n">
        <v>251.305206298828</v>
      </c>
      <c r="D208" s="290" t="n">
        <v>257.747192382813</v>
      </c>
      <c r="E208" s="290" t="n">
        <v>267.481292724609</v>
      </c>
      <c r="F208" s="290" t="n">
        <v>265.946411132813</v>
      </c>
      <c r="G208" s="290" t="n">
        <v>267.294769287109</v>
      </c>
      <c r="H208" s="290" t="n">
        <v>277.998016357422</v>
      </c>
      <c r="I208" s="290" t="n">
        <v>293.704956054688</v>
      </c>
      <c r="J208" s="290" t="n">
        <v>285.809774575115</v>
      </c>
      <c r="K208" s="290" t="n">
        <v>290.120735792352</v>
      </c>
      <c r="L208" s="290"/>
      <c r="M208" s="290" t="n">
        <v>314.815273820575</v>
      </c>
      <c r="N208" s="290" t="n">
        <v>299.512576366769</v>
      </c>
      <c r="O208" s="290" t="n">
        <v>326.374857171358</v>
      </c>
    </row>
    <row r="209" customFormat="false" ht="13.5" hidden="false" customHeight="true" outlineLevel="0" collapsed="false">
      <c r="A209" s="287" t="s">
        <v>677</v>
      </c>
      <c r="B209" s="291" t="n">
        <v>1.8627441491336</v>
      </c>
      <c r="C209" s="291" t="n">
        <v>1.90027779346563</v>
      </c>
      <c r="D209" s="291" t="n">
        <v>1.89989951471459</v>
      </c>
      <c r="E209" s="291" t="n">
        <v>1.88389462667626</v>
      </c>
      <c r="F209" s="291" t="n">
        <v>1.84627986406385</v>
      </c>
      <c r="G209" s="291" t="n">
        <v>1.85745216798408</v>
      </c>
      <c r="H209" s="291" t="n">
        <v>1.85824340689141</v>
      </c>
      <c r="I209" s="291" t="n">
        <v>1.85132547910667</v>
      </c>
      <c r="J209" s="291" t="n">
        <v>1.88303930149705</v>
      </c>
      <c r="K209" s="291" t="n">
        <v>1.86769042285938</v>
      </c>
      <c r="L209" s="291"/>
      <c r="M209" s="291" t="n">
        <v>1.81598627149158</v>
      </c>
      <c r="N209" s="291" t="n">
        <v>1.7888473170374</v>
      </c>
      <c r="O209" s="291" t="n">
        <v>1.83785851522424</v>
      </c>
    </row>
    <row r="210" customFormat="false" ht="13.5" hidden="false" customHeight="true" outlineLevel="0" collapsed="false">
      <c r="A210" s="289" t="s">
        <v>678</v>
      </c>
      <c r="B210" s="292"/>
      <c r="C210" s="292"/>
      <c r="D210" s="292"/>
      <c r="E210" s="292"/>
      <c r="F210" s="292"/>
      <c r="G210" s="292"/>
      <c r="H210" s="292"/>
      <c r="I210" s="292"/>
      <c r="J210" s="292"/>
      <c r="K210" s="292"/>
      <c r="L210" s="292"/>
      <c r="M210" s="292"/>
      <c r="N210" s="292"/>
      <c r="O210" s="292"/>
    </row>
    <row r="211" customFormat="false" ht="13.5" hidden="false" customHeight="true" outlineLevel="0" collapsed="false">
      <c r="A211" s="287" t="s">
        <v>679</v>
      </c>
      <c r="B211" s="291" t="n">
        <v>9.46273649213005</v>
      </c>
      <c r="C211" s="291" t="n">
        <v>10.4874076843262</v>
      </c>
      <c r="D211" s="291" t="n">
        <v>10.4782972335815</v>
      </c>
      <c r="E211" s="291" t="n">
        <v>10.3855428695679</v>
      </c>
      <c r="F211" s="291" t="n">
        <v>10.1059255599976</v>
      </c>
      <c r="G211" s="291" t="n">
        <v>10.6485528945923</v>
      </c>
      <c r="H211" s="291" t="n">
        <v>10.6006317138672</v>
      </c>
      <c r="I211" s="291" t="n">
        <v>10.7570743560791</v>
      </c>
      <c r="J211" s="291" t="n">
        <v>11.3268376647686</v>
      </c>
      <c r="K211" s="288" t="n">
        <v>11.9841198838336</v>
      </c>
      <c r="L211" s="288"/>
      <c r="M211" s="288" t="n">
        <v>13.0005076788353</v>
      </c>
      <c r="N211" s="288" t="n">
        <v>13.4276472270325</v>
      </c>
      <c r="O211" s="288" t="n">
        <v>14.6712681682591</v>
      </c>
    </row>
    <row r="212" customFormat="false" ht="13.5" hidden="false" customHeight="true" outlineLevel="0" collapsed="false">
      <c r="A212" s="289" t="s">
        <v>680</v>
      </c>
      <c r="B212" s="290" t="n">
        <v>1.48665181695072</v>
      </c>
      <c r="C212" s="290" t="n">
        <v>1.52512168884277</v>
      </c>
      <c r="D212" s="290" t="n">
        <v>1.62770521640778</v>
      </c>
      <c r="E212" s="290" t="n">
        <v>1.72283279895782</v>
      </c>
      <c r="F212" s="290" t="n">
        <v>1.60837018489838</v>
      </c>
      <c r="G212" s="290" t="n">
        <v>1.65678882598877</v>
      </c>
      <c r="H212" s="290" t="n">
        <v>1.76836216449738</v>
      </c>
      <c r="I212" s="290" t="n">
        <v>1.72361588478088</v>
      </c>
      <c r="J212" s="290" t="n">
        <v>1.72387765584433</v>
      </c>
      <c r="K212" s="290" t="n">
        <v>1.65774925129416</v>
      </c>
      <c r="L212" s="290"/>
      <c r="M212" s="290" t="n">
        <v>1.69396976311978</v>
      </c>
      <c r="N212" s="290" t="n">
        <v>1.66752308648172</v>
      </c>
      <c r="O212" s="290" t="n">
        <v>1.58216161040871</v>
      </c>
    </row>
    <row r="213" customFormat="false" ht="13.5" hidden="false" customHeight="true" outlineLevel="0" collapsed="false">
      <c r="A213" s="287" t="s">
        <v>681</v>
      </c>
      <c r="B213" s="291" t="n">
        <v>248.683615240387</v>
      </c>
      <c r="C213" s="291" t="n">
        <v>249.277587890625</v>
      </c>
      <c r="D213" s="291" t="n">
        <v>241.48860168457</v>
      </c>
      <c r="E213" s="291" t="n">
        <v>245.315963745117</v>
      </c>
      <c r="F213" s="291" t="n">
        <v>239.810256958008</v>
      </c>
      <c r="G213" s="291" t="n">
        <v>238.394638061523</v>
      </c>
      <c r="H213" s="291" t="n">
        <v>237.026123046875</v>
      </c>
      <c r="I213" s="291" t="n">
        <v>238.577697753906</v>
      </c>
      <c r="J213" s="291" t="n">
        <v>233.962771118308</v>
      </c>
      <c r="K213" s="291" t="n">
        <v>233.843049483357</v>
      </c>
      <c r="L213" s="291"/>
      <c r="M213" s="291" t="n">
        <v>236.868054288638</v>
      </c>
      <c r="N213" s="288" t="n">
        <v>231.172389830968</v>
      </c>
      <c r="O213" s="288" t="n">
        <v>234.798318609353</v>
      </c>
    </row>
    <row r="214" customFormat="false" ht="13.5" hidden="false" customHeight="true" outlineLevel="0" collapsed="false">
      <c r="A214" s="289" t="s">
        <v>682</v>
      </c>
      <c r="B214" s="290" t="n">
        <v>42.4727780811358</v>
      </c>
      <c r="C214" s="290" t="n">
        <v>44.1465577300652</v>
      </c>
      <c r="D214" s="290" t="n">
        <v>45.8573804244536</v>
      </c>
      <c r="E214" s="290" t="n">
        <v>47.6567988348637</v>
      </c>
      <c r="F214" s="290" t="n">
        <v>47.7565281922048</v>
      </c>
      <c r="G214" s="290" t="n">
        <v>48.2611165142968</v>
      </c>
      <c r="H214" s="290" t="n">
        <v>47.7507740754413</v>
      </c>
      <c r="I214" s="290" t="n">
        <v>48.9383815887157</v>
      </c>
      <c r="J214" s="290" t="n">
        <v>48.6933842896245</v>
      </c>
      <c r="K214" s="290" t="n">
        <v>48.0157081656497</v>
      </c>
      <c r="L214" s="290"/>
      <c r="M214" s="290" t="n">
        <v>49.9876667706527</v>
      </c>
      <c r="N214" s="290" t="n">
        <v>51.2726101972721</v>
      </c>
      <c r="O214" s="290" t="n">
        <v>52.5889226554809</v>
      </c>
    </row>
    <row r="215" customFormat="false" ht="13.5" hidden="false" customHeight="true" outlineLevel="0" collapsed="false">
      <c r="A215" s="287" t="s">
        <v>683</v>
      </c>
      <c r="B215" s="291" t="n">
        <v>8.28113151100614</v>
      </c>
      <c r="C215" s="291" t="n">
        <v>8.2331600189209</v>
      </c>
      <c r="D215" s="291" t="n">
        <v>8.44944858551025</v>
      </c>
      <c r="E215" s="291" t="n">
        <v>8.90681838989258</v>
      </c>
      <c r="F215" s="291" t="n">
        <v>8.95326328277588</v>
      </c>
      <c r="G215" s="291" t="n">
        <v>9.15552425384521</v>
      </c>
      <c r="H215" s="291" t="n">
        <v>8.84586334228516</v>
      </c>
      <c r="I215" s="291" t="n">
        <v>9.02712535858154</v>
      </c>
      <c r="J215" s="291" t="n">
        <v>9.13818467125105</v>
      </c>
      <c r="K215" s="291" t="n">
        <v>9.16175030824813</v>
      </c>
      <c r="L215" s="291"/>
      <c r="M215" s="291" t="n">
        <v>9.79917429696076</v>
      </c>
      <c r="N215" s="288"/>
      <c r="O215" s="288"/>
    </row>
    <row r="216" customFormat="false" ht="13.5" hidden="false" customHeight="true" outlineLevel="0" collapsed="false">
      <c r="A216" s="289" t="s">
        <v>684</v>
      </c>
      <c r="B216" s="290" t="n">
        <v>1.76339787717004</v>
      </c>
      <c r="C216" s="290" t="n">
        <v>1.82552795410156</v>
      </c>
      <c r="D216" s="290" t="n">
        <v>1.78705334472656</v>
      </c>
      <c r="E216" s="290" t="n">
        <v>1.82012219238281</v>
      </c>
      <c r="F216" s="290" t="n">
        <v>1.8027431640625</v>
      </c>
      <c r="G216" s="290" t="n">
        <v>1.83231713867188</v>
      </c>
      <c r="H216" s="290" t="n">
        <v>1.90472009277344</v>
      </c>
      <c r="I216" s="290" t="n">
        <v>2.12851879882813</v>
      </c>
      <c r="J216" s="290" t="n">
        <v>2.41082428139509</v>
      </c>
      <c r="K216" s="290" t="n">
        <v>2.71848218625815</v>
      </c>
      <c r="L216" s="290"/>
      <c r="M216" s="290" t="n">
        <v>3.04645242029775</v>
      </c>
      <c r="N216" s="290" t="n">
        <v>3.25525943423944</v>
      </c>
      <c r="O216" s="290" t="n">
        <v>3.83412264825875</v>
      </c>
    </row>
    <row r="217" customFormat="false" ht="13.5" hidden="false" customHeight="true" outlineLevel="0" collapsed="false">
      <c r="A217" s="287" t="s">
        <v>685</v>
      </c>
      <c r="B217" s="291" t="n">
        <v>1.07058467332668</v>
      </c>
      <c r="C217" s="291" t="n">
        <v>1.09228503704071</v>
      </c>
      <c r="D217" s="291" t="n">
        <v>1.07348823547363</v>
      </c>
      <c r="E217" s="291" t="n">
        <v>1.10400950908661</v>
      </c>
      <c r="F217" s="291" t="n">
        <v>1.10380899906158</v>
      </c>
      <c r="G217" s="291" t="n">
        <v>1.09505391120911</v>
      </c>
      <c r="H217" s="291" t="n">
        <v>1.0870418548584</v>
      </c>
      <c r="I217" s="291" t="n">
        <v>1.08048534393311</v>
      </c>
      <c r="J217" s="291" t="n">
        <v>1.05934908619296</v>
      </c>
      <c r="K217" s="291" t="n">
        <v>1.04637466181654</v>
      </c>
      <c r="L217" s="291"/>
      <c r="M217" s="291" t="n">
        <v>1.03174370258594</v>
      </c>
      <c r="N217" s="291" t="n">
        <v>1.00816192204861</v>
      </c>
      <c r="O217" s="291" t="n">
        <v>0.990596651549325</v>
      </c>
    </row>
    <row r="218" customFormat="false" ht="13.5" hidden="false" customHeight="true" outlineLevel="0" collapsed="false">
      <c r="A218" s="289" t="s">
        <v>686</v>
      </c>
      <c r="B218" s="290" t="n">
        <v>1.60813265235257</v>
      </c>
      <c r="C218" s="290" t="n">
        <v>1.63039267063141</v>
      </c>
      <c r="D218" s="290" t="n">
        <v>1.56370902061462</v>
      </c>
      <c r="E218" s="290" t="n">
        <v>1.58680391311646</v>
      </c>
      <c r="F218" s="290" t="n">
        <v>1.57063543796539</v>
      </c>
      <c r="G218" s="290" t="n">
        <v>1.54579412937164</v>
      </c>
      <c r="H218" s="290" t="n">
        <v>1.49887406826019</v>
      </c>
      <c r="I218" s="290" t="n">
        <v>1.48829257488251</v>
      </c>
      <c r="J218" s="292"/>
      <c r="K218" s="292"/>
      <c r="L218" s="292"/>
      <c r="M218" s="292"/>
      <c r="N218" s="292"/>
      <c r="O218" s="292"/>
    </row>
    <row r="219" customFormat="false" ht="13.5" hidden="false" customHeight="true" outlineLevel="0" collapsed="false">
      <c r="A219" s="287" t="s">
        <v>687</v>
      </c>
      <c r="B219" s="291" t="n">
        <v>0.567947</v>
      </c>
      <c r="C219" s="291" t="n">
        <v>0.564795</v>
      </c>
      <c r="D219" s="291" t="n">
        <v>0.569467</v>
      </c>
      <c r="E219" s="291" t="n">
        <v>0.549944</v>
      </c>
      <c r="F219" s="291" t="n">
        <v>0.544946</v>
      </c>
      <c r="G219" s="291" t="n">
        <v>0.549963</v>
      </c>
      <c r="H219" s="291" t="n">
        <v>0.587277</v>
      </c>
      <c r="I219" s="291" t="n">
        <v>0.618079</v>
      </c>
      <c r="J219" s="291" t="n">
        <v>0.623897</v>
      </c>
      <c r="K219" s="291" t="n">
        <v>0.620681</v>
      </c>
      <c r="L219" s="291"/>
      <c r="M219" s="291" t="n">
        <v>0.642435</v>
      </c>
      <c r="N219" s="291" t="n">
        <v>0.656812</v>
      </c>
      <c r="O219" s="291" t="n">
        <v>0.654864</v>
      </c>
    </row>
    <row r="220" customFormat="false" ht="13.5" hidden="false" customHeight="true" outlineLevel="0" collapsed="false">
      <c r="A220" s="289" t="s">
        <v>688</v>
      </c>
      <c r="B220" s="290" t="n">
        <v>0.698464</v>
      </c>
      <c r="C220" s="290" t="n">
        <v>0.681376</v>
      </c>
      <c r="D220" s="290" t="n">
        <v>0.677672</v>
      </c>
      <c r="E220" s="290" t="n">
        <v>0.665662</v>
      </c>
      <c r="F220" s="290" t="n">
        <v>0.66613</v>
      </c>
      <c r="G220" s="290" t="n">
        <v>0.669388</v>
      </c>
      <c r="H220" s="290" t="n">
        <v>0.654905</v>
      </c>
      <c r="I220" s="290" t="n">
        <v>0.649155</v>
      </c>
      <c r="J220" s="290" t="n">
        <v>0.642606</v>
      </c>
      <c r="K220" s="290" t="n">
        <v>0.626739</v>
      </c>
      <c r="L220" s="290"/>
      <c r="M220" s="290" t="n">
        <v>0.633785</v>
      </c>
      <c r="N220" s="290" t="n">
        <v>0.644298</v>
      </c>
      <c r="O220" s="290" t="n">
        <v>0.64575</v>
      </c>
    </row>
    <row r="221" customFormat="false" ht="13.5" hidden="false" customHeight="true" outlineLevel="0" collapsed="false">
      <c r="A221" s="287" t="s">
        <v>689</v>
      </c>
      <c r="B221" s="288"/>
      <c r="C221" s="288"/>
      <c r="D221" s="288"/>
      <c r="E221" s="288"/>
      <c r="F221" s="288"/>
      <c r="G221" s="288"/>
      <c r="H221" s="288"/>
      <c r="I221" s="288"/>
      <c r="J221" s="288"/>
      <c r="K221" s="288"/>
      <c r="L221" s="288"/>
      <c r="M221" s="288"/>
      <c r="N221" s="288"/>
      <c r="O221" s="288"/>
    </row>
    <row r="222" customFormat="false" ht="13.5" hidden="false" customHeight="true" outlineLevel="0" collapsed="false">
      <c r="A222" s="289" t="s">
        <v>690</v>
      </c>
      <c r="B222" s="290" t="n">
        <v>6.85299539489956</v>
      </c>
      <c r="C222" s="290" t="n">
        <v>7.13107406133715</v>
      </c>
      <c r="D222" s="290" t="n">
        <v>7.39954210720137</v>
      </c>
      <c r="E222" s="290" t="n">
        <v>7.6858928793164</v>
      </c>
      <c r="F222" s="290" t="n">
        <v>7.95390847160728</v>
      </c>
      <c r="G222" s="290" t="n">
        <v>7.89884553617155</v>
      </c>
      <c r="H222" s="290" t="n">
        <v>7.84041265487363</v>
      </c>
      <c r="I222" s="290" t="n">
        <v>7.71440245505026</v>
      </c>
      <c r="J222" s="290" t="n">
        <v>7.79112972259327</v>
      </c>
      <c r="K222" s="290" t="n">
        <v>7.77755774563454</v>
      </c>
      <c r="L222" s="290"/>
      <c r="M222" s="290" t="n">
        <v>7.9104672622207</v>
      </c>
      <c r="N222" s="290" t="n">
        <v>7.54679768157056</v>
      </c>
      <c r="O222" s="290" t="n">
        <v>7.37317898036754</v>
      </c>
    </row>
    <row r="223" customFormat="false" ht="13.5" hidden="false" customHeight="true" outlineLevel="0" collapsed="false">
      <c r="A223" s="287" t="s">
        <v>691</v>
      </c>
      <c r="B223" s="288"/>
      <c r="C223" s="288"/>
      <c r="D223" s="288"/>
      <c r="E223" s="288"/>
      <c r="F223" s="288"/>
      <c r="G223" s="288"/>
      <c r="H223" s="288"/>
      <c r="I223" s="291" t="n">
        <v>7861.36024301041</v>
      </c>
      <c r="J223" s="288"/>
      <c r="K223" s="288"/>
      <c r="L223" s="288"/>
      <c r="M223" s="288"/>
      <c r="N223" s="288"/>
      <c r="O223" s="288"/>
    </row>
    <row r="224" customFormat="false" ht="13.5" hidden="false" customHeight="true" outlineLevel="0" collapsed="false">
      <c r="A224" s="289" t="s">
        <v>444</v>
      </c>
      <c r="B224" s="290" t="n">
        <v>4.94288826536852</v>
      </c>
      <c r="C224" s="290" t="n">
        <v>5.03117036819458</v>
      </c>
      <c r="D224" s="290" t="n">
        <v>5.12231731414795</v>
      </c>
      <c r="E224" s="290" t="n">
        <v>5.45472812652588</v>
      </c>
      <c r="F224" s="290" t="n">
        <v>5.76867389678955</v>
      </c>
      <c r="G224" s="290" t="n">
        <v>5.99711561203003</v>
      </c>
      <c r="H224" s="290" t="n">
        <v>6.312912940979</v>
      </c>
      <c r="I224" s="290" t="n">
        <v>6.5493631362915</v>
      </c>
      <c r="J224" s="290" t="n">
        <v>6.68199538729907</v>
      </c>
      <c r="K224" s="290" t="n">
        <v>6.83347313759811</v>
      </c>
      <c r="L224" s="290"/>
      <c r="M224" s="290" t="n">
        <v>6.96688764473201</v>
      </c>
      <c r="N224" s="290" t="n">
        <v>6.96115254220364</v>
      </c>
      <c r="O224" s="290" t="n">
        <v>6.89907915594814</v>
      </c>
    </row>
    <row r="225" customFormat="false" ht="13.5" hidden="false" customHeight="true" outlineLevel="0" collapsed="false">
      <c r="A225" s="287" t="s">
        <v>692</v>
      </c>
      <c r="B225" s="288"/>
      <c r="C225" s="288"/>
      <c r="D225" s="288"/>
      <c r="E225" s="288"/>
      <c r="F225" s="288"/>
      <c r="G225" s="288"/>
      <c r="H225" s="288"/>
      <c r="I225" s="288"/>
      <c r="J225" s="288"/>
      <c r="K225" s="288"/>
      <c r="L225" s="288"/>
      <c r="M225" s="288"/>
      <c r="N225" s="288"/>
      <c r="O225" s="288"/>
    </row>
    <row r="226" customFormat="false" ht="13.5" hidden="false" customHeight="true" outlineLevel="0" collapsed="false">
      <c r="A226" s="289" t="s">
        <v>693</v>
      </c>
      <c r="B226" s="292"/>
      <c r="C226" s="292"/>
      <c r="D226" s="292"/>
      <c r="E226" s="292"/>
      <c r="F226" s="292"/>
      <c r="G226" s="292"/>
      <c r="H226" s="292"/>
      <c r="I226" s="292"/>
      <c r="J226" s="292"/>
      <c r="K226" s="292"/>
      <c r="L226" s="292"/>
      <c r="M226" s="292"/>
      <c r="N226" s="292"/>
      <c r="O226" s="292"/>
    </row>
    <row r="227" customFormat="false" ht="13.5" hidden="false" customHeight="true" outlineLevel="0" collapsed="false">
      <c r="A227" s="287" t="s">
        <v>694</v>
      </c>
      <c r="B227" s="291" t="n">
        <v>1.14061162931606</v>
      </c>
      <c r="C227" s="291" t="n">
        <v>1.62375366353615</v>
      </c>
      <c r="D227" s="291" t="n">
        <v>2.2014323824655</v>
      </c>
      <c r="E227" s="291" t="n">
        <v>2.06869714260212</v>
      </c>
      <c r="F227" s="291" t="n">
        <v>1.97385886181592</v>
      </c>
      <c r="G227" s="291" t="n">
        <v>2.87371952729229</v>
      </c>
      <c r="H227" s="288"/>
      <c r="I227" s="288"/>
      <c r="J227" s="288"/>
      <c r="K227" s="288"/>
      <c r="L227" s="288"/>
      <c r="M227" s="288"/>
      <c r="N227" s="288"/>
      <c r="O227" s="288"/>
    </row>
    <row r="228" customFormat="false" ht="13.5" hidden="false" customHeight="true" outlineLevel="0" collapsed="false">
      <c r="A228" s="289" t="s">
        <v>695</v>
      </c>
      <c r="B228" s="290" t="n">
        <v>0.800745</v>
      </c>
      <c r="C228" s="290" t="n">
        <v>0.791645</v>
      </c>
      <c r="D228" s="290" t="n">
        <v>0.78582</v>
      </c>
      <c r="E228" s="290" t="n">
        <v>0.758457</v>
      </c>
      <c r="F228" s="290" t="n">
        <v>0.744228</v>
      </c>
      <c r="G228" s="290" t="n">
        <v>0.738177</v>
      </c>
      <c r="H228" s="290" t="n">
        <v>0.71839</v>
      </c>
      <c r="I228" s="290" t="n">
        <v>0.710629</v>
      </c>
      <c r="J228" s="290" t="n">
        <v>0.711181</v>
      </c>
      <c r="K228" s="290" t="n">
        <v>0.692255</v>
      </c>
      <c r="L228" s="290"/>
      <c r="M228" s="290" t="n">
        <v>0.709636</v>
      </c>
      <c r="N228" s="290" t="n">
        <v>0.713151</v>
      </c>
      <c r="O228" s="290" t="n">
        <v>0.688668</v>
      </c>
    </row>
    <row r="229" customFormat="false" ht="13.5" hidden="false" customHeight="true" outlineLevel="0" collapsed="false">
      <c r="A229" s="287" t="s">
        <v>451</v>
      </c>
      <c r="B229" s="291" t="n">
        <v>41.5540586599334</v>
      </c>
      <c r="C229" s="291" t="n">
        <v>42.9880828857422</v>
      </c>
      <c r="D229" s="291" t="n">
        <v>43.5156059265137</v>
      </c>
      <c r="E229" s="291" t="n">
        <v>46.413143157959</v>
      </c>
      <c r="F229" s="291" t="n">
        <v>48.4151725769043</v>
      </c>
      <c r="G229" s="291" t="n">
        <v>50.2563018798828</v>
      </c>
      <c r="H229" s="291" t="n">
        <v>51.7779350280762</v>
      </c>
      <c r="I229" s="291" t="n">
        <v>55.5008811950684</v>
      </c>
      <c r="J229" s="291" t="n">
        <v>55.3342605474141</v>
      </c>
      <c r="K229" s="291" t="n">
        <v>56.2669948948617</v>
      </c>
      <c r="L229" s="291"/>
      <c r="M229" s="291" t="n">
        <v>59.001797888766</v>
      </c>
      <c r="N229" s="291" t="n">
        <v>60.3074841380116</v>
      </c>
      <c r="O229" s="291" t="n">
        <v>83.6024899883681</v>
      </c>
    </row>
    <row r="230" customFormat="false" ht="13.5" hidden="false" customHeight="true" outlineLevel="0" collapsed="false">
      <c r="A230" s="289" t="s">
        <v>696</v>
      </c>
      <c r="B230" s="290" t="n">
        <v>2.17654162225108</v>
      </c>
      <c r="C230" s="290" t="n">
        <v>2.23305249214172</v>
      </c>
      <c r="D230" s="290" t="n">
        <v>2.18385314941406</v>
      </c>
      <c r="E230" s="290" t="n">
        <v>2.31257271766663</v>
      </c>
      <c r="F230" s="290" t="n">
        <v>2.36532664299011</v>
      </c>
      <c r="G230" s="290" t="n">
        <v>2.40289616584778</v>
      </c>
      <c r="H230" s="290" t="n">
        <v>2.46432042121887</v>
      </c>
      <c r="I230" s="290" t="n">
        <v>2.5473039150238</v>
      </c>
      <c r="J230" s="290" t="n">
        <v>2.46077869279003</v>
      </c>
      <c r="K230" s="290" t="n">
        <v>2.40901253192997</v>
      </c>
      <c r="L230" s="290"/>
      <c r="M230" s="290" t="n">
        <v>2.35188101594303</v>
      </c>
      <c r="N230" s="290" t="n">
        <v>2.27320999811003</v>
      </c>
      <c r="O230" s="290" t="n">
        <v>2.16091188598616</v>
      </c>
    </row>
    <row r="231" customFormat="false" ht="13.5" hidden="false" customHeight="true" outlineLevel="0" collapsed="false">
      <c r="A231" s="287" t="s">
        <v>697</v>
      </c>
      <c r="B231" s="291" t="n">
        <v>2.09182386178399</v>
      </c>
      <c r="C231" s="291" t="n">
        <v>2.08396744728088</v>
      </c>
      <c r="D231" s="291" t="n">
        <v>2.01280951499939</v>
      </c>
      <c r="E231" s="291" t="n">
        <v>2.03770184516907</v>
      </c>
      <c r="F231" s="291" t="n">
        <v>2.0932891368866</v>
      </c>
      <c r="G231" s="291" t="n">
        <v>2.13131332397461</v>
      </c>
      <c r="H231" s="291" t="n">
        <v>2.05912756919861</v>
      </c>
      <c r="I231" s="291" t="n">
        <v>2.07916116714478</v>
      </c>
      <c r="J231" s="291" t="n">
        <v>2.06887188520958</v>
      </c>
      <c r="K231" s="291" t="n">
        <v>2.04300143825659</v>
      </c>
      <c r="L231" s="291"/>
      <c r="M231" s="291" t="n">
        <v>1.98267231243976</v>
      </c>
      <c r="N231" s="291" t="n">
        <v>1.93936024844047</v>
      </c>
      <c r="O231" s="291" t="n">
        <v>1.91018704925256</v>
      </c>
    </row>
    <row r="232" customFormat="false" ht="13.5" hidden="false" customHeight="true" outlineLevel="0" collapsed="false">
      <c r="A232" s="289" t="s">
        <v>698</v>
      </c>
      <c r="B232" s="292"/>
      <c r="C232" s="292"/>
      <c r="D232" s="292"/>
      <c r="E232" s="292"/>
      <c r="F232" s="292"/>
      <c r="G232" s="292"/>
      <c r="H232" s="292"/>
      <c r="I232" s="292"/>
      <c r="J232" s="292"/>
      <c r="K232" s="292"/>
      <c r="L232" s="292"/>
      <c r="M232" s="292"/>
      <c r="N232" s="292"/>
      <c r="O232" s="292"/>
    </row>
    <row r="233" customFormat="false" ht="13.5" hidden="false" customHeight="true" outlineLevel="0" collapsed="false">
      <c r="A233" s="287" t="s">
        <v>699</v>
      </c>
      <c r="B233" s="291" t="n">
        <v>1.99754184569281</v>
      </c>
      <c r="C233" s="291" t="n">
        <v>1.99810707569122</v>
      </c>
      <c r="D233" s="291" t="n">
        <v>1.90085864067078</v>
      </c>
      <c r="E233" s="291" t="n">
        <v>1.9152295589447</v>
      </c>
      <c r="F233" s="291" t="n">
        <v>1.88766384124756</v>
      </c>
      <c r="G233" s="291" t="n">
        <v>1.83040606975555</v>
      </c>
      <c r="H233" s="291" t="n">
        <v>1.78422164916992</v>
      </c>
      <c r="I233" s="291" t="n">
        <v>1.80682849884033</v>
      </c>
      <c r="J233" s="291" t="n">
        <v>1.80473954376194</v>
      </c>
      <c r="K233" s="291" t="n">
        <v>1.78880123789744</v>
      </c>
      <c r="L233" s="291"/>
      <c r="M233" s="291" t="n">
        <v>1.75590465146558</v>
      </c>
      <c r="N233" s="291" t="n">
        <v>1.70349260070471</v>
      </c>
      <c r="O233" s="291" t="n">
        <v>1.66654193296812</v>
      </c>
    </row>
    <row r="234" customFormat="false" ht="13.5" hidden="false" customHeight="true" outlineLevel="0" collapsed="false">
      <c r="A234" s="289" t="s">
        <v>700</v>
      </c>
      <c r="B234" s="292"/>
      <c r="C234" s="292"/>
      <c r="D234" s="292"/>
      <c r="E234" s="292"/>
      <c r="F234" s="292"/>
      <c r="G234" s="292"/>
      <c r="H234" s="292"/>
      <c r="I234" s="292"/>
      <c r="J234" s="292"/>
      <c r="K234" s="292"/>
      <c r="L234" s="292"/>
      <c r="M234" s="292"/>
      <c r="N234" s="292"/>
      <c r="O234" s="292"/>
    </row>
    <row r="235" customFormat="false" ht="13.5" hidden="false" customHeight="true" outlineLevel="0" collapsed="false">
      <c r="A235" s="287" t="s">
        <v>701</v>
      </c>
      <c r="B235" s="288"/>
      <c r="C235" s="288"/>
      <c r="D235" s="288"/>
      <c r="E235" s="288"/>
      <c r="F235" s="288"/>
      <c r="G235" s="288"/>
      <c r="H235" s="288"/>
      <c r="I235" s="288"/>
      <c r="J235" s="288"/>
      <c r="K235" s="288"/>
      <c r="L235" s="288"/>
      <c r="M235" s="288"/>
      <c r="N235" s="288"/>
      <c r="O235" s="288"/>
    </row>
    <row r="236" customFormat="false" ht="13.5" hidden="false" customHeight="true" outlineLevel="0" collapsed="false">
      <c r="A236" s="289" t="s">
        <v>702</v>
      </c>
      <c r="B236" s="292"/>
      <c r="C236" s="292"/>
      <c r="D236" s="292"/>
      <c r="E236" s="292"/>
      <c r="F236" s="292"/>
      <c r="G236" s="292"/>
      <c r="H236" s="292"/>
      <c r="I236" s="292"/>
      <c r="J236" s="292"/>
      <c r="K236" s="292"/>
      <c r="L236" s="292"/>
      <c r="M236" s="292"/>
      <c r="N236" s="292"/>
      <c r="O236" s="292"/>
    </row>
    <row r="237" customFormat="false" ht="13.5" hidden="false" customHeight="true" outlineLevel="0" collapsed="false">
      <c r="A237" s="287" t="s">
        <v>703</v>
      </c>
      <c r="B237" s="291" t="n">
        <v>1.27946105190384</v>
      </c>
      <c r="C237" s="291" t="n">
        <v>1.46476006507874</v>
      </c>
      <c r="D237" s="291" t="n">
        <v>1.92415595054626</v>
      </c>
      <c r="E237" s="291" t="n">
        <v>2.60861682891846</v>
      </c>
      <c r="F237" s="291" t="n">
        <v>3.07688641548157</v>
      </c>
      <c r="G237" s="291" t="n">
        <v>3.53429055213928</v>
      </c>
      <c r="H237" s="291" t="n">
        <v>4.07252407073975</v>
      </c>
      <c r="I237" s="291" t="n">
        <v>5.37660026550293</v>
      </c>
      <c r="J237" s="291" t="n">
        <v>8.57024989114322</v>
      </c>
      <c r="K237" s="291" t="n">
        <v>12.7102314395997</v>
      </c>
      <c r="L237" s="291"/>
      <c r="M237" s="291" t="n">
        <v>33.0529375401203</v>
      </c>
      <c r="N237" s="291" t="n">
        <v>144.934899019625</v>
      </c>
      <c r="O237" s="291" t="n">
        <v>320.470211213868</v>
      </c>
    </row>
    <row r="238" customFormat="false" ht="13.5" hidden="false" customHeight="true" outlineLevel="0" collapsed="false">
      <c r="A238" s="289" t="s">
        <v>704</v>
      </c>
      <c r="B238" s="290" t="n">
        <v>1.66524843518498</v>
      </c>
      <c r="C238" s="290" t="n">
        <v>1.90020704269409</v>
      </c>
      <c r="D238" s="290" t="n">
        <v>1.7811598777771</v>
      </c>
      <c r="E238" s="290" t="n">
        <v>1.74728298187256</v>
      </c>
      <c r="F238" s="290" t="n">
        <v>1.70919573307037</v>
      </c>
      <c r="G238" s="290" t="n">
        <v>1.75943279266357</v>
      </c>
      <c r="H238" s="290" t="n">
        <v>2.56949520111084</v>
      </c>
      <c r="I238" s="290" t="n">
        <v>2.93428111076355</v>
      </c>
      <c r="J238" s="292"/>
      <c r="K238" s="290" t="n">
        <v>3.14069118103719</v>
      </c>
      <c r="L238" s="290"/>
      <c r="M238" s="290" t="n">
        <v>4.18484792885578</v>
      </c>
      <c r="N238" s="290" t="n">
        <v>6.36012615544098</v>
      </c>
      <c r="O238" s="290" t="n">
        <v>8.97732250445295</v>
      </c>
    </row>
    <row r="239" customFormat="false" ht="13.5" hidden="false" customHeight="true" outlineLevel="0" collapsed="false">
      <c r="A239" s="287" t="s">
        <v>705</v>
      </c>
      <c r="B239" s="291" t="n">
        <v>9.14678</v>
      </c>
      <c r="C239" s="291" t="n">
        <v>9.025884</v>
      </c>
      <c r="D239" s="291" t="n">
        <v>8.961105</v>
      </c>
      <c r="E239" s="291" t="n">
        <v>9.05176</v>
      </c>
      <c r="F239" s="291" t="n">
        <v>9.122638</v>
      </c>
      <c r="G239" s="291" t="n">
        <v>9.301319</v>
      </c>
      <c r="H239" s="291" t="n">
        <v>9.324154</v>
      </c>
      <c r="I239" s="291" t="n">
        <v>9.483893</v>
      </c>
      <c r="J239" s="291" t="n">
        <v>9.470321</v>
      </c>
      <c r="K239" s="291" t="n">
        <v>9.409089</v>
      </c>
      <c r="L239" s="291"/>
      <c r="M239" s="291" t="n">
        <v>9.507229</v>
      </c>
      <c r="N239" s="291" t="n">
        <v>9.634336</v>
      </c>
      <c r="O239" s="291" t="n">
        <v>9.410878</v>
      </c>
    </row>
    <row r="240" customFormat="false" ht="13.5" hidden="false" customHeight="true" outlineLevel="0" collapsed="false">
      <c r="A240" s="289" t="s">
        <v>706</v>
      </c>
      <c r="B240" s="290" t="n">
        <v>1.582349</v>
      </c>
      <c r="C240" s="290" t="n">
        <v>1.537326</v>
      </c>
      <c r="D240" s="290" t="n">
        <v>1.506301</v>
      </c>
      <c r="E240" s="290" t="n">
        <v>1.453364</v>
      </c>
      <c r="F240" s="290" t="n">
        <v>1.432765</v>
      </c>
      <c r="G240" s="290" t="n">
        <v>1.41316</v>
      </c>
      <c r="H240" s="290" t="n">
        <v>1.381825</v>
      </c>
      <c r="I240" s="290" t="n">
        <v>1.373864</v>
      </c>
      <c r="J240" s="290" t="n">
        <v>1.354687</v>
      </c>
      <c r="K240" s="290" t="n">
        <v>1.32403</v>
      </c>
      <c r="L240" s="290"/>
      <c r="M240" s="290" t="n">
        <v>1.332855</v>
      </c>
      <c r="N240" s="290" t="n">
        <v>1.321505</v>
      </c>
      <c r="O240" s="290" t="n">
        <v>1.249296</v>
      </c>
    </row>
    <row r="241" customFormat="false" ht="13.5" hidden="false" customHeight="true" outlineLevel="0" collapsed="false">
      <c r="A241" s="287" t="s">
        <v>707</v>
      </c>
      <c r="B241" s="288"/>
      <c r="C241" s="288"/>
      <c r="D241" s="288"/>
      <c r="E241" s="288"/>
      <c r="F241" s="288"/>
      <c r="G241" s="288"/>
      <c r="H241" s="288"/>
      <c r="I241" s="288"/>
      <c r="J241" s="288"/>
      <c r="K241" s="288"/>
      <c r="L241" s="288"/>
      <c r="M241" s="288"/>
      <c r="N241" s="288"/>
      <c r="O241" s="288"/>
    </row>
    <row r="242" customFormat="false" ht="13.5" hidden="false" customHeight="true" outlineLevel="0" collapsed="false">
      <c r="A242" s="289" t="s">
        <v>708</v>
      </c>
      <c r="B242" s="290" t="n">
        <v>1.63906976761215</v>
      </c>
      <c r="C242" s="290" t="n">
        <v>1.78643655776978</v>
      </c>
      <c r="D242" s="290" t="n">
        <v>1.79176795482635</v>
      </c>
      <c r="E242" s="290" t="n">
        <v>1.94719064235687</v>
      </c>
      <c r="F242" s="290" t="n">
        <v>1.98019278049469</v>
      </c>
      <c r="G242" s="290" t="n">
        <v>2.18650984764099</v>
      </c>
      <c r="H242" s="290" t="n">
        <v>2.34932088851929</v>
      </c>
      <c r="I242" s="290" t="n">
        <v>2.59482836723328</v>
      </c>
      <c r="J242" s="292"/>
      <c r="K242" s="292"/>
      <c r="L242" s="292"/>
      <c r="M242" s="292"/>
      <c r="N242" s="292"/>
      <c r="O242" s="292"/>
    </row>
    <row r="243" customFormat="false" ht="13.5" hidden="false" customHeight="true" outlineLevel="0" collapsed="false">
      <c r="A243" s="287" t="s">
        <v>458</v>
      </c>
      <c r="B243" s="291" t="n">
        <v>538.971634155955</v>
      </c>
      <c r="C243" s="291" t="n">
        <v>588.785339355469</v>
      </c>
      <c r="D243" s="291" t="n">
        <v>636.550170898438</v>
      </c>
      <c r="E243" s="291" t="n">
        <v>681.65966796875</v>
      </c>
      <c r="F243" s="291" t="n">
        <v>706.942138671875</v>
      </c>
      <c r="G243" s="291" t="n">
        <v>727.542236328125</v>
      </c>
      <c r="H243" s="291" t="n">
        <v>735.662963867188</v>
      </c>
      <c r="I243" s="291" t="n">
        <v>754.621459960938</v>
      </c>
      <c r="J243" s="291" t="n">
        <v>762.369874411857</v>
      </c>
      <c r="K243" s="291" t="n">
        <v>774.740579087453</v>
      </c>
      <c r="L243" s="291"/>
      <c r="M243" s="291" t="n">
        <v>790.480551019142</v>
      </c>
      <c r="N243" s="288" t="n">
        <v>782.878046803007</v>
      </c>
      <c r="O243" s="288" t="n">
        <v>756.402031205694</v>
      </c>
    </row>
    <row r="244" customFormat="false" ht="13.5" hidden="false" customHeight="true" outlineLevel="0" collapsed="false">
      <c r="A244" s="289" t="s">
        <v>462</v>
      </c>
      <c r="B244" s="290" t="n">
        <v>12.6785559582496</v>
      </c>
      <c r="C244" s="290" t="n">
        <v>12.7586841583252</v>
      </c>
      <c r="D244" s="290" t="n">
        <v>12.3296222686768</v>
      </c>
      <c r="E244" s="290" t="n">
        <v>12.7818508148193</v>
      </c>
      <c r="F244" s="290" t="n">
        <v>12.9919357299805</v>
      </c>
      <c r="G244" s="290" t="n">
        <v>12.9840698242188</v>
      </c>
      <c r="H244" s="290" t="n">
        <v>13.0707139968872</v>
      </c>
      <c r="I244" s="290" t="n">
        <v>13.2873067855835</v>
      </c>
      <c r="J244" s="290" t="n">
        <v>13.1084844638562</v>
      </c>
      <c r="K244" s="290" t="n">
        <v>12.9661519605584</v>
      </c>
      <c r="L244" s="290"/>
      <c r="M244" s="290" t="n">
        <v>12.6998036681297</v>
      </c>
      <c r="N244" s="290" t="n">
        <v>12.2792018953224</v>
      </c>
      <c r="O244" s="290" t="n">
        <v>12.0602981046544</v>
      </c>
    </row>
    <row r="245" customFormat="false" ht="13.5" hidden="false" customHeight="true" outlineLevel="0" collapsed="false">
      <c r="A245" s="287" t="s">
        <v>709</v>
      </c>
      <c r="B245" s="291" t="n">
        <v>0.456340934807662</v>
      </c>
      <c r="C245" s="291" t="n">
        <v>0.502095861092623</v>
      </c>
      <c r="D245" s="291" t="n">
        <v>0.522557939658598</v>
      </c>
      <c r="E245" s="291" t="n">
        <v>0.543593264323127</v>
      </c>
      <c r="F245" s="291" t="n">
        <v>0.511950824971165</v>
      </c>
      <c r="G245" s="291" t="n">
        <v>0.488548417093348</v>
      </c>
      <c r="H245" s="291" t="n">
        <v>0.452283285567619</v>
      </c>
      <c r="I245" s="291" t="n">
        <v>0.423126353803948</v>
      </c>
      <c r="J245" s="291" t="n">
        <v>0.422513652940995</v>
      </c>
      <c r="K245" s="291" t="n">
        <v>0.418972112831125</v>
      </c>
      <c r="L245" s="291"/>
      <c r="M245" s="288"/>
      <c r="N245" s="288"/>
      <c r="O245" s="288"/>
    </row>
    <row r="246" customFormat="false" ht="13.5" hidden="false" customHeight="true" outlineLevel="0" collapsed="false">
      <c r="A246" s="289" t="s">
        <v>710</v>
      </c>
      <c r="B246" s="290" t="n">
        <v>235.657641498867</v>
      </c>
      <c r="C246" s="290" t="n">
        <v>236.586669921875</v>
      </c>
      <c r="D246" s="290" t="n">
        <v>235.479476928711</v>
      </c>
      <c r="E246" s="290" t="n">
        <v>242.913330078125</v>
      </c>
      <c r="F246" s="290" t="n">
        <v>240.280517578125</v>
      </c>
      <c r="G246" s="290" t="n">
        <v>246.846343994141</v>
      </c>
      <c r="H246" s="290" t="n">
        <v>248.343490600586</v>
      </c>
      <c r="I246" s="290" t="n">
        <v>246.596481323242</v>
      </c>
      <c r="J246" s="290" t="n">
        <v>242.95003654758</v>
      </c>
      <c r="K246" s="290" t="n">
        <v>240.235533162722</v>
      </c>
      <c r="L246" s="290"/>
      <c r="M246" s="290" t="n">
        <v>241.340677718473</v>
      </c>
      <c r="N246" s="292" t="n">
        <v>240.161279568434</v>
      </c>
      <c r="O246" s="292" t="n">
        <v>240.082948540691</v>
      </c>
    </row>
    <row r="247" customFormat="false" ht="13.5" hidden="false" customHeight="true" outlineLevel="0" collapsed="false">
      <c r="A247" s="287" t="s">
        <v>711</v>
      </c>
      <c r="B247" s="291" t="n">
        <v>1.59070020928994</v>
      </c>
      <c r="C247" s="291" t="n">
        <v>1.63871737943528</v>
      </c>
      <c r="D247" s="291" t="n">
        <v>1.6239179535086</v>
      </c>
      <c r="E247" s="291" t="n">
        <v>1.61288743547387</v>
      </c>
      <c r="F247" s="291" t="n">
        <v>1.62699161258183</v>
      </c>
      <c r="G247" s="291" t="n">
        <v>1.60793570026062</v>
      </c>
      <c r="H247" s="291" t="n">
        <v>1.62884158547508</v>
      </c>
      <c r="I247" s="291" t="n">
        <v>1.71356319351713</v>
      </c>
      <c r="J247" s="291" t="n">
        <v>1.75687814215023</v>
      </c>
      <c r="K247" s="291" t="n">
        <v>1.74596080381543</v>
      </c>
      <c r="L247" s="291"/>
      <c r="M247" s="291" t="n">
        <v>1.71865347956392</v>
      </c>
      <c r="N247" s="288" t="n">
        <v>1.73412746432509</v>
      </c>
      <c r="O247" s="288" t="n">
        <v>1.7817917000611</v>
      </c>
    </row>
    <row r="248" customFormat="false" ht="13.5" hidden="false" customHeight="true" outlineLevel="0" collapsed="false">
      <c r="A248" s="289" t="s">
        <v>712</v>
      </c>
      <c r="B248" s="290" t="n">
        <v>4.43656866281493</v>
      </c>
      <c r="C248" s="290" t="n">
        <v>4.52044677734375</v>
      </c>
      <c r="D248" s="290" t="n">
        <v>4.30880069732666</v>
      </c>
      <c r="E248" s="290" t="n">
        <v>4.49993896484375</v>
      </c>
      <c r="F248" s="290" t="n">
        <v>4.44261407852173</v>
      </c>
      <c r="G248" s="290" t="n">
        <v>4.41609525680542</v>
      </c>
      <c r="H248" s="290" t="n">
        <v>4.32818603515625</v>
      </c>
      <c r="I248" s="290" t="n">
        <v>4.21153545379639</v>
      </c>
      <c r="J248" s="290" t="n">
        <v>4.15299255851007</v>
      </c>
      <c r="K248" s="290" t="n">
        <v>4.11988407760558</v>
      </c>
      <c r="L248" s="290"/>
      <c r="M248" s="290" t="n">
        <v>4.09405795990709</v>
      </c>
      <c r="N248" s="292" t="n">
        <v>3.99087810521769</v>
      </c>
      <c r="O248" s="292"/>
    </row>
    <row r="249" customFormat="false" ht="13.5" hidden="false" customHeight="true" outlineLevel="0" collapsed="false">
      <c r="A249" s="287" t="s">
        <v>474</v>
      </c>
      <c r="B249" s="291" t="n">
        <v>0.69626867447921</v>
      </c>
      <c r="C249" s="291" t="n">
        <v>0.696830153465271</v>
      </c>
      <c r="D249" s="291" t="n">
        <v>0.684181332588196</v>
      </c>
      <c r="E249" s="291" t="n">
        <v>0.713322341442108</v>
      </c>
      <c r="F249" s="291" t="n">
        <v>0.719175040721893</v>
      </c>
      <c r="G249" s="291" t="n">
        <v>0.736251652240753</v>
      </c>
      <c r="H249" s="291" t="n">
        <v>0.731124103069305</v>
      </c>
      <c r="I249" s="291" t="n">
        <v>0.742279350757599</v>
      </c>
      <c r="J249" s="291" t="n">
        <v>0.777530270906375</v>
      </c>
      <c r="K249" s="291" t="n">
        <v>0.815011176165286</v>
      </c>
      <c r="L249" s="291"/>
      <c r="M249" s="291" t="n">
        <v>0.850439251881708</v>
      </c>
      <c r="N249" s="291" t="n">
        <v>0.858631020404954</v>
      </c>
      <c r="O249" s="291" t="n">
        <v>0.861045153360222</v>
      </c>
    </row>
    <row r="250" customFormat="false" ht="13.5" hidden="false" customHeight="true" outlineLevel="0" collapsed="false">
      <c r="A250" s="289" t="s">
        <v>713</v>
      </c>
      <c r="B250" s="290" t="n">
        <v>1.11459</v>
      </c>
      <c r="C250" s="290" t="n">
        <v>1.148268</v>
      </c>
      <c r="D250" s="290" t="n">
        <v>1.230462</v>
      </c>
      <c r="E250" s="290" t="n">
        <v>1.29735</v>
      </c>
      <c r="F250" s="290" t="n">
        <v>1.369344</v>
      </c>
      <c r="G250" s="290" t="n">
        <v>1.445683</v>
      </c>
      <c r="H250" s="290" t="n">
        <v>1.555154</v>
      </c>
      <c r="I250" s="290" t="n">
        <v>1.707804</v>
      </c>
      <c r="J250" s="290" t="n">
        <v>1.931269</v>
      </c>
      <c r="K250" s="290" t="n">
        <v>2.169573</v>
      </c>
      <c r="L250" s="290"/>
      <c r="M250" s="290" t="n">
        <v>2.628161</v>
      </c>
      <c r="N250" s="290" t="n">
        <v>3.148415</v>
      </c>
      <c r="O250" s="290" t="n">
        <v>4.964097</v>
      </c>
    </row>
    <row r="251" customFormat="false" ht="13.5" hidden="false" customHeight="true" outlineLevel="0" collapsed="false">
      <c r="A251" s="287" t="s">
        <v>714</v>
      </c>
      <c r="B251" s="288"/>
      <c r="C251" s="291" t="n">
        <v>1.46249778382307</v>
      </c>
      <c r="D251" s="291" t="n">
        <v>1.47265957737476</v>
      </c>
      <c r="E251" s="291" t="n">
        <v>1.51297355726716</v>
      </c>
      <c r="F251" s="291" t="n">
        <v>1.54028725119111</v>
      </c>
      <c r="G251" s="291" t="n">
        <v>1.61260376938274</v>
      </c>
      <c r="H251" s="291" t="n">
        <v>1.61083790140036</v>
      </c>
      <c r="I251" s="291" t="n">
        <v>1.66304105729049</v>
      </c>
      <c r="J251" s="288"/>
      <c r="K251" s="288"/>
      <c r="L251" s="288"/>
      <c r="M251" s="288"/>
      <c r="N251" s="288"/>
      <c r="O251" s="288"/>
    </row>
    <row r="252" customFormat="false" ht="13.5" hidden="false" customHeight="true" outlineLevel="0" collapsed="false">
      <c r="A252" s="289" t="s">
        <v>715</v>
      </c>
      <c r="B252" s="292"/>
      <c r="C252" s="290" t="n">
        <v>1.25982069969177</v>
      </c>
      <c r="D252" s="290" t="n">
        <v>1.2178053855896</v>
      </c>
      <c r="E252" s="290" t="n">
        <v>1.24647879600525</v>
      </c>
      <c r="F252" s="290" t="n">
        <v>1.24859011173248</v>
      </c>
      <c r="G252" s="290" t="n">
        <v>1.26404464244843</v>
      </c>
      <c r="H252" s="290" t="n">
        <v>1.25875997543335</v>
      </c>
      <c r="I252" s="290" t="n">
        <v>1.24590182304382</v>
      </c>
      <c r="J252" s="292"/>
      <c r="K252" s="292"/>
      <c r="L252" s="292"/>
      <c r="M252" s="292"/>
      <c r="N252" s="292"/>
      <c r="O252" s="292"/>
    </row>
    <row r="253" customFormat="false" ht="13.5" hidden="false" customHeight="true" outlineLevel="0" collapsed="false">
      <c r="A253" s="287" t="s">
        <v>716</v>
      </c>
      <c r="B253" s="291" t="n">
        <v>1.20376752998334</v>
      </c>
      <c r="C253" s="291" t="n">
        <v>1.17277084101687</v>
      </c>
      <c r="D253" s="288"/>
      <c r="E253" s="288"/>
      <c r="F253" s="288"/>
      <c r="G253" s="288"/>
      <c r="H253" s="288"/>
      <c r="I253" s="288"/>
      <c r="J253" s="288"/>
      <c r="K253" s="288"/>
      <c r="L253" s="288"/>
      <c r="M253" s="288"/>
      <c r="N253" s="288"/>
      <c r="O253" s="288"/>
    </row>
    <row r="254" customFormat="false" ht="13.5" hidden="false" customHeight="true" outlineLevel="0" collapsed="false">
      <c r="A254" s="289" t="s">
        <v>484</v>
      </c>
      <c r="B254" s="290" t="n">
        <v>835.645040052937</v>
      </c>
      <c r="C254" s="290" t="n">
        <v>944.255554199219</v>
      </c>
      <c r="D254" s="290" t="n">
        <v>1017.30548095703</v>
      </c>
      <c r="E254" s="290" t="n">
        <v>1064.89892578125</v>
      </c>
      <c r="F254" s="290" t="n">
        <v>1081.15966796875</v>
      </c>
      <c r="G254" s="290" t="n">
        <v>1127.6865234375</v>
      </c>
      <c r="H254" s="290" t="n">
        <v>1172.62976074219</v>
      </c>
      <c r="I254" s="290" t="n">
        <v>1221.08764648438</v>
      </c>
      <c r="J254" s="290" t="n">
        <v>1223.15486823504</v>
      </c>
      <c r="K254" s="290" t="n">
        <v>1235.83400257149</v>
      </c>
      <c r="L254" s="290"/>
      <c r="M254" s="290" t="n">
        <v>1261.2229243312</v>
      </c>
      <c r="N254" s="292" t="n">
        <v>1231.1880169942</v>
      </c>
      <c r="O254" s="292" t="n">
        <v>1221.98842007518</v>
      </c>
    </row>
    <row r="255" customFormat="false" ht="13.5" hidden="false" customHeight="true" outlineLevel="0" collapsed="false">
      <c r="A255" s="287" t="s">
        <v>717</v>
      </c>
      <c r="B255" s="291" t="n">
        <v>3.04030634935763</v>
      </c>
      <c r="C255" s="291" t="n">
        <v>3.1817421913147</v>
      </c>
      <c r="D255" s="291" t="n">
        <v>3.25711417198181</v>
      </c>
      <c r="E255" s="291" t="n">
        <v>3.30494356155396</v>
      </c>
      <c r="F255" s="291" t="n">
        <v>3.57643580436707</v>
      </c>
      <c r="G255" s="291" t="n">
        <v>5.50609445571899</v>
      </c>
      <c r="H255" s="291" t="n">
        <v>6.13990926742554</v>
      </c>
      <c r="I255" s="291" t="n">
        <v>7.00573919944533</v>
      </c>
      <c r="J255" s="291" t="n">
        <v>7.58766268246355</v>
      </c>
      <c r="K255" s="291" t="n">
        <v>8.0403717724044</v>
      </c>
      <c r="L255" s="291"/>
      <c r="M255" s="291" t="n">
        <v>8.15942095173955</v>
      </c>
      <c r="N255" s="288" t="n">
        <v>8.52300036346162</v>
      </c>
      <c r="O255" s="288" t="n">
        <v>9.48424652557562</v>
      </c>
    </row>
    <row r="256" customFormat="false" ht="13.5" hidden="false" customHeight="true" outlineLevel="0" collapsed="false">
      <c r="A256" s="289" t="s">
        <v>718</v>
      </c>
      <c r="B256" s="290" t="n">
        <v>2.45080962424425</v>
      </c>
      <c r="C256" s="290" t="n">
        <v>2.396653175354</v>
      </c>
      <c r="D256" s="290" t="n">
        <v>2.39020156860352</v>
      </c>
      <c r="E256" s="290" t="n">
        <v>2.4637405872345</v>
      </c>
      <c r="F256" s="290" t="n">
        <v>2.72444534301758</v>
      </c>
      <c r="G256" s="290" t="n">
        <v>2.83104109764099</v>
      </c>
      <c r="H256" s="290" t="n">
        <v>2.85650634765625</v>
      </c>
      <c r="I256" s="290" t="n">
        <v>2.83484387397766</v>
      </c>
      <c r="J256" s="290" t="n">
        <v>2.85216826540857</v>
      </c>
      <c r="K256" s="290" t="n">
        <v>2.74730366786409</v>
      </c>
      <c r="L256" s="290"/>
      <c r="M256" s="290" t="n">
        <v>2.65739493873402</v>
      </c>
      <c r="N256" s="292" t="n">
        <v>2.53780416725963</v>
      </c>
      <c r="O256" s="292" t="n">
        <v>2.4632014444617</v>
      </c>
    </row>
    <row r="257" customFormat="false" ht="13.5" hidden="false" customHeight="true" outlineLevel="0" collapsed="false">
      <c r="A257" s="287" t="s">
        <v>719</v>
      </c>
      <c r="B257" s="291" t="n">
        <v>0.777858</v>
      </c>
      <c r="C257" s="291" t="n">
        <v>0.777677</v>
      </c>
      <c r="D257" s="291" t="n">
        <v>0.787207</v>
      </c>
      <c r="E257" s="291" t="n">
        <v>0.792885</v>
      </c>
      <c r="F257" s="291" t="n">
        <v>0.798517</v>
      </c>
      <c r="G257" s="291" t="n">
        <v>0.805799</v>
      </c>
      <c r="H257" s="291" t="n">
        <v>0.788601</v>
      </c>
      <c r="I257" s="291" t="n">
        <v>0.786784</v>
      </c>
      <c r="J257" s="291" t="n">
        <v>0.7811</v>
      </c>
      <c r="K257" s="291" t="n">
        <v>0.765789</v>
      </c>
      <c r="L257" s="291"/>
      <c r="M257" s="291" t="n">
        <v>0.781747</v>
      </c>
      <c r="N257" s="291" t="n">
        <v>0.768342</v>
      </c>
      <c r="O257" s="291" t="n">
        <v>0.792355</v>
      </c>
    </row>
    <row r="258" customFormat="false" ht="13.5" hidden="false" customHeight="true" outlineLevel="0" collapsed="false">
      <c r="A258" s="289" t="s">
        <v>720</v>
      </c>
      <c r="B258" s="290" t="n">
        <v>1</v>
      </c>
      <c r="C258" s="290" t="n">
        <v>1</v>
      </c>
      <c r="D258" s="290" t="n">
        <v>1</v>
      </c>
      <c r="E258" s="290" t="n">
        <v>1</v>
      </c>
      <c r="F258" s="290" t="n">
        <v>1</v>
      </c>
      <c r="G258" s="290" t="n">
        <v>1</v>
      </c>
      <c r="H258" s="290" t="n">
        <v>1</v>
      </c>
      <c r="I258" s="290" t="n">
        <v>1</v>
      </c>
      <c r="J258" s="290" t="n">
        <v>1</v>
      </c>
      <c r="K258" s="290" t="n">
        <v>1</v>
      </c>
      <c r="L258" s="290"/>
      <c r="M258" s="290" t="n">
        <v>1</v>
      </c>
      <c r="N258" s="290" t="n">
        <v>1</v>
      </c>
      <c r="O258" s="290" t="n">
        <v>1</v>
      </c>
    </row>
    <row r="259" customFormat="false" ht="13.5" hidden="false" customHeight="true" outlineLevel="0" collapsed="false">
      <c r="A259" s="287" t="s">
        <v>721</v>
      </c>
      <c r="B259" s="288"/>
      <c r="C259" s="288"/>
      <c r="D259" s="288"/>
      <c r="E259" s="288"/>
      <c r="F259" s="288"/>
      <c r="G259" s="288"/>
      <c r="H259" s="288"/>
      <c r="I259" s="288"/>
      <c r="J259" s="288"/>
      <c r="K259" s="288"/>
      <c r="L259" s="288"/>
      <c r="M259" s="288"/>
      <c r="N259" s="288"/>
      <c r="O259" s="288"/>
    </row>
    <row r="260" customFormat="false" ht="13.5" hidden="false" customHeight="true" outlineLevel="0" collapsed="false">
      <c r="A260" s="289" t="s">
        <v>722</v>
      </c>
      <c r="B260" s="290" t="n">
        <v>15.8500247010272</v>
      </c>
      <c r="C260" s="290" t="n">
        <v>16.6084384918213</v>
      </c>
      <c r="D260" s="290" t="n">
        <v>17.1002082824707</v>
      </c>
      <c r="E260" s="290" t="n">
        <v>18.7200736999512</v>
      </c>
      <c r="F260" s="290" t="n">
        <v>20.1937313079834</v>
      </c>
      <c r="G260" s="290" t="n">
        <v>21.8227424621582</v>
      </c>
      <c r="H260" s="290" t="n">
        <v>23.5594825744629</v>
      </c>
      <c r="I260" s="290" t="n">
        <v>24.8543167114258</v>
      </c>
      <c r="J260" s="290" t="n">
        <v>26.1071790688335</v>
      </c>
      <c r="K260" s="290" t="n">
        <v>27.6636210474211</v>
      </c>
      <c r="L260" s="290"/>
      <c r="M260" s="290" t="n">
        <v>29.9926121474189</v>
      </c>
      <c r="N260" s="290" t="n">
        <v>30.8663561037932</v>
      </c>
      <c r="O260" s="290" t="n">
        <v>31.1811790614312</v>
      </c>
    </row>
    <row r="261" customFormat="false" ht="13.5" hidden="false" customHeight="true" outlineLevel="0" collapsed="false">
      <c r="A261" s="287" t="s">
        <v>723</v>
      </c>
      <c r="B261" s="288" t="n">
        <v>572.081224105988</v>
      </c>
      <c r="C261" s="291" t="n">
        <v>630.993103382291</v>
      </c>
      <c r="D261" s="291" t="n">
        <v>734.582288469389</v>
      </c>
      <c r="E261" s="291" t="n">
        <v>858.7349350928</v>
      </c>
      <c r="F261" s="291" t="n">
        <v>978.797016605392</v>
      </c>
      <c r="G261" s="291" t="n">
        <v>1126.01562361596</v>
      </c>
      <c r="H261" s="291" t="n">
        <v>1285.0068329072</v>
      </c>
      <c r="I261" s="291" t="n">
        <v>1521.47524204932</v>
      </c>
      <c r="J261" s="288" t="n">
        <v>1745.46681591865</v>
      </c>
      <c r="K261" s="288" t="n">
        <v>1963.4272896366</v>
      </c>
      <c r="L261" s="288"/>
      <c r="M261" s="288" t="n">
        <v>2189.07175918971</v>
      </c>
      <c r="N261" s="288" t="n">
        <v>2317.68770536366</v>
      </c>
      <c r="O261" s="288" t="n">
        <v>2391.59092483255</v>
      </c>
    </row>
    <row r="262" customFormat="false" ht="13.5" hidden="false" customHeight="true" outlineLevel="0" collapsed="false">
      <c r="A262" s="289" t="s">
        <v>724</v>
      </c>
      <c r="B262" s="290" t="n">
        <v>118.448585920321</v>
      </c>
      <c r="C262" s="290" t="n">
        <v>115.827103350504</v>
      </c>
      <c r="D262" s="290" t="n">
        <v>115.007861410019</v>
      </c>
      <c r="E262" s="290" t="n">
        <v>115.00117511062</v>
      </c>
      <c r="F262" s="290" t="n">
        <v>114.069417609312</v>
      </c>
      <c r="G262" s="290" t="n">
        <v>116.763554557505</v>
      </c>
      <c r="H262" s="290" t="n">
        <v>116.279817700124</v>
      </c>
      <c r="I262" s="290" t="n">
        <v>117.36646439459</v>
      </c>
      <c r="J262" s="290" t="n">
        <v>117.238584114742</v>
      </c>
      <c r="K262" s="290" t="n">
        <v>118.332883243427</v>
      </c>
      <c r="L262" s="290"/>
      <c r="M262" s="290" t="n">
        <v>123.120462803786</v>
      </c>
      <c r="N262" s="290" t="n">
        <v>120.351577159733</v>
      </c>
      <c r="O262" s="290"/>
    </row>
    <row r="263" customFormat="false" ht="13.5" hidden="false" customHeight="true" outlineLevel="0" collapsed="false">
      <c r="A263" s="287" t="s">
        <v>725</v>
      </c>
      <c r="B263" s="291" t="n">
        <v>2.40823789247153</v>
      </c>
      <c r="C263" s="291" t="n">
        <v>2.94362664222717</v>
      </c>
      <c r="D263" s="288"/>
      <c r="E263" s="288"/>
      <c r="F263" s="288"/>
      <c r="G263" s="288"/>
      <c r="H263" s="288"/>
      <c r="I263" s="288"/>
      <c r="J263" s="288"/>
      <c r="K263" s="288"/>
      <c r="L263" s="288"/>
      <c r="M263" s="288"/>
      <c r="N263" s="288"/>
      <c r="O263" s="288"/>
    </row>
    <row r="264" customFormat="false" ht="13.5" hidden="false" customHeight="true" outlineLevel="0" collapsed="false">
      <c r="A264" s="289" t="s">
        <v>491</v>
      </c>
      <c r="B264" s="290" t="n">
        <v>6543.80927242237</v>
      </c>
      <c r="C264" s="290" t="n">
        <v>7528.38525390625</v>
      </c>
      <c r="D264" s="290" t="n">
        <v>7568.4833984375</v>
      </c>
      <c r="E264" s="290" t="n">
        <v>7952.95654296875</v>
      </c>
      <c r="F264" s="290" t="n">
        <v>8013.255859375</v>
      </c>
      <c r="G264" s="290" t="n">
        <v>7789.197265625</v>
      </c>
      <c r="H264" s="290" t="n">
        <v>7716.40380859375</v>
      </c>
      <c r="I264" s="290" t="n">
        <v>7807.6123046875</v>
      </c>
      <c r="J264" s="290" t="n">
        <v>7891.22304458505</v>
      </c>
      <c r="K264" s="290" t="n">
        <v>7967.46060288707</v>
      </c>
      <c r="L264" s="290"/>
      <c r="M264" s="290" t="n">
        <v>8123.87245658452</v>
      </c>
      <c r="N264" s="290" t="n">
        <v>7901.71116911634</v>
      </c>
      <c r="O264" s="290" t="n">
        <v>7547.14626686919</v>
      </c>
    </row>
    <row r="265" customFormat="false" ht="13.5" hidden="false" customHeight="true" outlineLevel="0" collapsed="false">
      <c r="A265" s="287" t="s">
        <v>726</v>
      </c>
      <c r="B265" s="288"/>
      <c r="C265" s="288"/>
      <c r="D265" s="288"/>
      <c r="E265" s="288"/>
      <c r="F265" s="288"/>
      <c r="G265" s="288"/>
      <c r="H265" s="288"/>
      <c r="I265" s="288"/>
      <c r="J265" s="288"/>
      <c r="K265" s="288"/>
      <c r="L265" s="288"/>
      <c r="M265" s="288"/>
      <c r="N265" s="288"/>
      <c r="O265" s="288"/>
    </row>
    <row r="266" customFormat="false" ht="13.5" hidden="false" customHeight="true" outlineLevel="0" collapsed="false">
      <c r="A266" s="289" t="s">
        <v>727</v>
      </c>
      <c r="B266" s="290" t="n">
        <v>0.653797035064567</v>
      </c>
      <c r="C266" s="290" t="n">
        <v>0.681335095667984</v>
      </c>
      <c r="D266" s="290" t="n">
        <v>0.63553195173642</v>
      </c>
      <c r="E266" s="290" t="n">
        <v>0.693455847906859</v>
      </c>
      <c r="F266" s="290" t="n">
        <v>0.643840146277826</v>
      </c>
      <c r="G266" s="290" t="n">
        <v>0.595900131270732</v>
      </c>
      <c r="H266" s="290" t="n">
        <v>0.588542668031459</v>
      </c>
      <c r="I266" s="290" t="n">
        <v>0.574044923993007</v>
      </c>
      <c r="J266" s="290" t="n">
        <v>0.560665854487626</v>
      </c>
      <c r="K266" s="290" t="n">
        <v>0.56347317540241</v>
      </c>
      <c r="L266" s="290"/>
      <c r="M266" s="290" t="n">
        <v>0.572114830237453</v>
      </c>
      <c r="N266" s="290" t="n">
        <v>0.589548610486916</v>
      </c>
      <c r="O266" s="290"/>
    </row>
    <row r="267" customFormat="false" ht="13.5" hidden="false" customHeight="true" outlineLevel="0" collapsed="false">
      <c r="A267" s="287" t="s">
        <v>728</v>
      </c>
      <c r="B267" s="288"/>
      <c r="C267" s="288"/>
      <c r="D267" s="288"/>
      <c r="E267" s="288"/>
      <c r="F267" s="288"/>
      <c r="G267" s="288"/>
      <c r="H267" s="288"/>
      <c r="I267" s="288"/>
      <c r="J267" s="288"/>
      <c r="K267" s="288"/>
      <c r="L267" s="288"/>
      <c r="M267" s="288"/>
      <c r="N267" s="288"/>
      <c r="O267" s="288"/>
    </row>
    <row r="268" customFormat="false" ht="13.5" hidden="false" customHeight="true" outlineLevel="0" collapsed="false">
      <c r="A268" s="289" t="s">
        <v>729</v>
      </c>
      <c r="B268" s="290" t="n">
        <v>66.2431156203402</v>
      </c>
      <c r="C268" s="290" t="n">
        <v>76.765998840332</v>
      </c>
      <c r="D268" s="290" t="n">
        <v>83.835693359375</v>
      </c>
      <c r="E268" s="290" t="n">
        <v>90.3601684570313</v>
      </c>
      <c r="F268" s="292"/>
      <c r="G268" s="292"/>
      <c r="H268" s="292"/>
      <c r="I268" s="292"/>
      <c r="J268" s="292"/>
      <c r="K268" s="292"/>
      <c r="L268" s="292"/>
      <c r="M268" s="292"/>
      <c r="N268" s="292"/>
      <c r="O268" s="292"/>
    </row>
    <row r="269" customFormat="false" ht="13.5" hidden="false" customHeight="true" outlineLevel="0" collapsed="false">
      <c r="A269" s="287" t="s">
        <v>504</v>
      </c>
      <c r="B269" s="291" t="n">
        <v>2.53115822113979</v>
      </c>
      <c r="C269" s="291" t="n">
        <v>2.61145687103271</v>
      </c>
      <c r="D269" s="291" t="n">
        <v>2.69576549530029</v>
      </c>
      <c r="E269" s="291" t="n">
        <v>2.91328239440918</v>
      </c>
      <c r="F269" s="291" t="n">
        <v>3.13671660423279</v>
      </c>
      <c r="G269" s="291" t="n">
        <v>3.46507787704468</v>
      </c>
      <c r="H269" s="291" t="n">
        <v>3.97835469245911</v>
      </c>
      <c r="I269" s="291" t="n">
        <v>4.22381830215454</v>
      </c>
      <c r="J269" s="291" t="n">
        <v>4.43211724730442</v>
      </c>
      <c r="K269" s="291" t="n">
        <v>4.75156172033665</v>
      </c>
      <c r="L269" s="291"/>
      <c r="M269" s="291" t="n">
        <v>5.43211803865433</v>
      </c>
      <c r="N269" s="291" t="n">
        <v>6.3308955894429</v>
      </c>
      <c r="O269" s="291" t="n">
        <v>6.50618675005438</v>
      </c>
    </row>
    <row r="270" customFormat="false" ht="13.5" hidden="false" customHeight="true" outlineLevel="0" collapsed="false">
      <c r="A270" s="289" t="s">
        <v>509</v>
      </c>
      <c r="B270" s="290" t="n">
        <v>0.533815860790334</v>
      </c>
      <c r="C270" s="290" t="n">
        <v>0.5354163646698</v>
      </c>
      <c r="D270" s="290" t="n">
        <v>0.53560346364975</v>
      </c>
      <c r="E270" s="290" t="n">
        <v>0.54588794708252</v>
      </c>
      <c r="F270" s="290" t="n">
        <v>0.530525922775269</v>
      </c>
      <c r="G270" s="290" t="n">
        <v>0.508762896060944</v>
      </c>
      <c r="H270" s="290" t="n">
        <v>0.489322781562805</v>
      </c>
      <c r="I270" s="290" t="n">
        <v>0.607933570593595</v>
      </c>
      <c r="J270" s="292"/>
      <c r="K270" s="292"/>
      <c r="L270" s="292"/>
      <c r="M270" s="292"/>
      <c r="N270" s="292"/>
      <c r="O270" s="292"/>
    </row>
    <row r="271" customFormat="false" ht="13.5" hidden="false" customHeight="true" outlineLevel="0" collapsed="false">
      <c r="A271" s="275"/>
    </row>
    <row r="272" customFormat="false" ht="13.5" hidden="false" customHeight="true" outlineLevel="0" collapsed="false">
      <c r="A272" s="275"/>
    </row>
    <row r="273" customFormat="false" ht="13.5" hidden="false" customHeight="true" outlineLevel="0" collapsed="false">
      <c r="A273" s="275"/>
    </row>
    <row r="274" customFormat="false" ht="13.5" hidden="false" customHeight="true" outlineLevel="0" collapsed="false">
      <c r="A274" s="275"/>
    </row>
    <row r="275" customFormat="false" ht="13.5" hidden="false" customHeight="true" outlineLevel="0" collapsed="false">
      <c r="A275" s="275"/>
    </row>
    <row r="276" customFormat="false" ht="13.5" hidden="false" customHeight="true" outlineLevel="0" collapsed="false">
      <c r="A276" s="275"/>
    </row>
    <row r="277" customFormat="false" ht="13.5" hidden="false" customHeight="true" outlineLevel="0" collapsed="false">
      <c r="A277" s="275"/>
    </row>
    <row r="278" customFormat="false" ht="13.5" hidden="false" customHeight="true" outlineLevel="0" collapsed="false">
      <c r="A278" s="275"/>
    </row>
    <row r="279" customFormat="false" ht="13.5" hidden="false" customHeight="true" outlineLevel="0" collapsed="false">
      <c r="A279" s="275"/>
    </row>
    <row r="280" customFormat="false" ht="13.5" hidden="false" customHeight="true" outlineLevel="0" collapsed="false">
      <c r="A280" s="275"/>
    </row>
    <row r="281" customFormat="false" ht="13.5" hidden="false" customHeight="true" outlineLevel="0" collapsed="false">
      <c r="A281" s="275"/>
    </row>
    <row r="282" customFormat="false" ht="13.5" hidden="false" customHeight="true" outlineLevel="0" collapsed="false">
      <c r="A282" s="275"/>
    </row>
    <row r="283" customFormat="false" ht="13.5" hidden="false" customHeight="true" outlineLevel="0" collapsed="false">
      <c r="A283" s="275"/>
    </row>
    <row r="284" customFormat="false" ht="13.5" hidden="false" customHeight="true" outlineLevel="0" collapsed="false">
      <c r="A284" s="275"/>
    </row>
    <row r="285" customFormat="false" ht="13.5" hidden="false" customHeight="true" outlineLevel="0" collapsed="false">
      <c r="A285" s="275"/>
    </row>
    <row r="286" customFormat="false" ht="13.5" hidden="false" customHeight="true" outlineLevel="0" collapsed="false">
      <c r="A286" s="275"/>
    </row>
    <row r="287" customFormat="false" ht="13.5" hidden="false" customHeight="true" outlineLevel="0" collapsed="false">
      <c r="A287" s="275"/>
    </row>
    <row r="288" customFormat="false" ht="13.5" hidden="false" customHeight="true" outlineLevel="0" collapsed="false">
      <c r="A288" s="275"/>
    </row>
    <row r="289" customFormat="false" ht="13.5" hidden="false" customHeight="true" outlineLevel="0" collapsed="false">
      <c r="A289" s="275"/>
    </row>
    <row r="290" customFormat="false" ht="13.5" hidden="false" customHeight="true" outlineLevel="0" collapsed="false">
      <c r="A290" s="275"/>
    </row>
    <row r="291" customFormat="false" ht="13.5" hidden="false" customHeight="true" outlineLevel="0" collapsed="false">
      <c r="A291" s="275"/>
    </row>
    <row r="292" customFormat="false" ht="13.5" hidden="false" customHeight="true" outlineLevel="0" collapsed="false">
      <c r="A292" s="275"/>
    </row>
    <row r="293" customFormat="false" ht="13.5" hidden="false" customHeight="true" outlineLevel="0" collapsed="false">
      <c r="A293" s="275"/>
    </row>
    <row r="294" customFormat="false" ht="13.5" hidden="false" customHeight="true" outlineLevel="0" collapsed="false">
      <c r="A294" s="275"/>
    </row>
    <row r="295" customFormat="false" ht="13.5" hidden="false" customHeight="true" outlineLevel="0" collapsed="false">
      <c r="A295" s="275"/>
    </row>
    <row r="296" customFormat="false" ht="13.5" hidden="false" customHeight="true" outlineLevel="0" collapsed="false">
      <c r="A296" s="275"/>
    </row>
    <row r="297" customFormat="false" ht="13.5" hidden="false" customHeight="true" outlineLevel="0" collapsed="false">
      <c r="A297" s="275"/>
    </row>
    <row r="298" customFormat="false" ht="13.5" hidden="false" customHeight="true" outlineLevel="0" collapsed="false">
      <c r="A298" s="275"/>
    </row>
    <row r="299" customFormat="false" ht="13.5" hidden="false" customHeight="true" outlineLevel="0" collapsed="false">
      <c r="A299" s="275"/>
    </row>
    <row r="300" customFormat="false" ht="13.5" hidden="false" customHeight="true" outlineLevel="0" collapsed="false">
      <c r="A300" s="275"/>
    </row>
    <row r="301" customFormat="false" ht="13.5" hidden="false" customHeight="true" outlineLevel="0" collapsed="false">
      <c r="A301" s="275"/>
    </row>
    <row r="302" customFormat="false" ht="13.5" hidden="false" customHeight="true" outlineLevel="0" collapsed="false">
      <c r="A302" s="275"/>
    </row>
    <row r="303" customFormat="false" ht="13.5" hidden="false" customHeight="true" outlineLevel="0" collapsed="false">
      <c r="A303" s="275"/>
    </row>
    <row r="304" customFormat="false" ht="13.5" hidden="false" customHeight="true" outlineLevel="0" collapsed="false">
      <c r="A304" s="275"/>
    </row>
    <row r="305" customFormat="false" ht="13.5" hidden="false" customHeight="true" outlineLevel="0" collapsed="false">
      <c r="A305" s="275"/>
    </row>
    <row r="306" customFormat="false" ht="13.5" hidden="false" customHeight="true" outlineLevel="0" collapsed="false">
      <c r="A306" s="275"/>
    </row>
    <row r="307" customFormat="false" ht="13.5" hidden="false" customHeight="true" outlineLevel="0" collapsed="false">
      <c r="A307" s="275"/>
    </row>
    <row r="308" customFormat="false" ht="13.5" hidden="false" customHeight="true" outlineLevel="0" collapsed="false">
      <c r="A308" s="275"/>
    </row>
    <row r="309" customFormat="false" ht="13.5" hidden="false" customHeight="true" outlineLevel="0" collapsed="false">
      <c r="A309" s="275"/>
    </row>
    <row r="310" customFormat="false" ht="13.5" hidden="false" customHeight="true" outlineLevel="0" collapsed="false">
      <c r="A310" s="275"/>
    </row>
    <row r="311" customFormat="false" ht="13.5" hidden="false" customHeight="true" outlineLevel="0" collapsed="false">
      <c r="A311" s="275"/>
    </row>
    <row r="312" customFormat="false" ht="13.5" hidden="false" customHeight="true" outlineLevel="0" collapsed="false">
      <c r="A312" s="275"/>
    </row>
    <row r="313" customFormat="false" ht="13.5" hidden="false" customHeight="true" outlineLevel="0" collapsed="false">
      <c r="A313" s="275"/>
    </row>
    <row r="314" customFormat="false" ht="13.5" hidden="false" customHeight="true" outlineLevel="0" collapsed="false">
      <c r="A314" s="275"/>
    </row>
    <row r="315" customFormat="false" ht="13.5" hidden="false" customHeight="true" outlineLevel="0" collapsed="false">
      <c r="A315" s="275"/>
    </row>
    <row r="316" customFormat="false" ht="13.5" hidden="false" customHeight="true" outlineLevel="0" collapsed="false">
      <c r="A316" s="275"/>
    </row>
    <row r="317" customFormat="false" ht="13.5" hidden="false" customHeight="true" outlineLevel="0" collapsed="false">
      <c r="A317" s="275"/>
    </row>
    <row r="318" customFormat="false" ht="13.5" hidden="false" customHeight="true" outlineLevel="0" collapsed="false">
      <c r="A318" s="275"/>
    </row>
    <row r="319" customFormat="false" ht="13.5" hidden="false" customHeight="true" outlineLevel="0" collapsed="false">
      <c r="A319" s="275"/>
    </row>
    <row r="320" customFormat="false" ht="13.5" hidden="false" customHeight="true" outlineLevel="0" collapsed="false">
      <c r="A320" s="275"/>
    </row>
    <row r="321" customFormat="false" ht="13.5" hidden="false" customHeight="true" outlineLevel="0" collapsed="false">
      <c r="A321" s="275"/>
    </row>
    <row r="322" customFormat="false" ht="13.5" hidden="false" customHeight="true" outlineLevel="0" collapsed="false">
      <c r="A322" s="275"/>
    </row>
    <row r="323" customFormat="false" ht="13.5" hidden="false" customHeight="true" outlineLevel="0" collapsed="false">
      <c r="A323" s="275"/>
    </row>
    <row r="324" customFormat="false" ht="13.5" hidden="false" customHeight="true" outlineLevel="0" collapsed="false">
      <c r="A324" s="275"/>
    </row>
    <row r="325" customFormat="false" ht="13.5" hidden="false" customHeight="true" outlineLevel="0" collapsed="false">
      <c r="A325" s="275"/>
    </row>
    <row r="326" customFormat="false" ht="13.5" hidden="false" customHeight="true" outlineLevel="0" collapsed="false">
      <c r="A326" s="275"/>
    </row>
    <row r="327" customFormat="false" ht="13.5" hidden="false" customHeight="true" outlineLevel="0" collapsed="false">
      <c r="A327" s="275"/>
    </row>
    <row r="328" customFormat="false" ht="13.5" hidden="false" customHeight="true" outlineLevel="0" collapsed="false">
      <c r="A328" s="275"/>
    </row>
    <row r="329" customFormat="false" ht="13.5" hidden="false" customHeight="true" outlineLevel="0" collapsed="false">
      <c r="A329" s="275"/>
    </row>
    <row r="330" customFormat="false" ht="13.5" hidden="false" customHeight="true" outlineLevel="0" collapsed="false">
      <c r="A330" s="275"/>
    </row>
    <row r="331" customFormat="false" ht="13.5" hidden="false" customHeight="true" outlineLevel="0" collapsed="false">
      <c r="A331" s="275"/>
    </row>
    <row r="332" customFormat="false" ht="13.5" hidden="false" customHeight="true" outlineLevel="0" collapsed="false">
      <c r="A332" s="275"/>
    </row>
    <row r="333" customFormat="false" ht="13.5" hidden="false" customHeight="true" outlineLevel="0" collapsed="false">
      <c r="A333" s="275"/>
    </row>
    <row r="334" customFormat="false" ht="13.5" hidden="false" customHeight="true" outlineLevel="0" collapsed="false">
      <c r="A334" s="275"/>
    </row>
    <row r="335" customFormat="false" ht="13.5" hidden="false" customHeight="true" outlineLevel="0" collapsed="false">
      <c r="A335" s="275"/>
    </row>
    <row r="336" customFormat="false" ht="13.5" hidden="false" customHeight="true" outlineLevel="0" collapsed="false">
      <c r="A336" s="275"/>
    </row>
    <row r="337" customFormat="false" ht="13.5" hidden="false" customHeight="true" outlineLevel="0" collapsed="false">
      <c r="A337" s="275"/>
    </row>
    <row r="338" customFormat="false" ht="13.5" hidden="false" customHeight="true" outlineLevel="0" collapsed="false">
      <c r="A338" s="275"/>
    </row>
    <row r="339" customFormat="false" ht="13.5" hidden="false" customHeight="true" outlineLevel="0" collapsed="false">
      <c r="A339" s="275"/>
    </row>
    <row r="340" customFormat="false" ht="13.5" hidden="false" customHeight="true" outlineLevel="0" collapsed="false">
      <c r="A340" s="275"/>
    </row>
    <row r="341" customFormat="false" ht="13.5" hidden="false" customHeight="true" outlineLevel="0" collapsed="false">
      <c r="A341" s="275"/>
    </row>
    <row r="342" customFormat="false" ht="13.5" hidden="false" customHeight="true" outlineLevel="0" collapsed="false">
      <c r="A342" s="275"/>
    </row>
    <row r="343" customFormat="false" ht="13.5" hidden="false" customHeight="true" outlineLevel="0" collapsed="false">
      <c r="A343" s="275"/>
    </row>
    <row r="344" customFormat="false" ht="13.5" hidden="false" customHeight="true" outlineLevel="0" collapsed="false">
      <c r="A344" s="275"/>
    </row>
    <row r="345" customFormat="false" ht="13.5" hidden="false" customHeight="true" outlineLevel="0" collapsed="false">
      <c r="A345" s="275"/>
    </row>
    <row r="346" customFormat="false" ht="13.5" hidden="false" customHeight="true" outlineLevel="0" collapsed="false">
      <c r="A346" s="275"/>
    </row>
    <row r="347" customFormat="false" ht="13.5" hidden="false" customHeight="true" outlineLevel="0" collapsed="false">
      <c r="A347" s="275"/>
    </row>
    <row r="348" customFormat="false" ht="13.5" hidden="false" customHeight="true" outlineLevel="0" collapsed="false">
      <c r="A348" s="275"/>
    </row>
    <row r="349" customFormat="false" ht="13.5" hidden="false" customHeight="true" outlineLevel="0" collapsed="false">
      <c r="A349" s="275"/>
    </row>
    <row r="350" customFormat="false" ht="13.5" hidden="false" customHeight="true" outlineLevel="0" collapsed="false">
      <c r="A350" s="275"/>
    </row>
    <row r="351" customFormat="false" ht="13.5" hidden="false" customHeight="true" outlineLevel="0" collapsed="false">
      <c r="A351" s="275"/>
    </row>
    <row r="352" customFormat="false" ht="13.5" hidden="false" customHeight="true" outlineLevel="0" collapsed="false">
      <c r="A352" s="275"/>
    </row>
    <row r="353" customFormat="false" ht="13.5" hidden="false" customHeight="true" outlineLevel="0" collapsed="false">
      <c r="A353" s="275"/>
    </row>
    <row r="354" customFormat="false" ht="13.5" hidden="false" customHeight="true" outlineLevel="0" collapsed="false">
      <c r="A354" s="275"/>
    </row>
    <row r="355" customFormat="false" ht="13.5" hidden="false" customHeight="true" outlineLevel="0" collapsed="false">
      <c r="A355" s="275"/>
    </row>
    <row r="356" customFormat="false" ht="13.5" hidden="false" customHeight="true" outlineLevel="0" collapsed="false">
      <c r="A356" s="275"/>
    </row>
    <row r="357" customFormat="false" ht="13.5" hidden="false" customHeight="true" outlineLevel="0" collapsed="false">
      <c r="A357" s="275"/>
    </row>
    <row r="358" customFormat="false" ht="13.5" hidden="false" customHeight="true" outlineLevel="0" collapsed="false">
      <c r="A358" s="275"/>
    </row>
    <row r="359" customFormat="false" ht="13.5" hidden="false" customHeight="true" outlineLevel="0" collapsed="false">
      <c r="A359" s="275"/>
    </row>
    <row r="360" customFormat="false" ht="13.5" hidden="false" customHeight="true" outlineLevel="0" collapsed="false">
      <c r="A360" s="275"/>
    </row>
    <row r="361" customFormat="false" ht="13.5" hidden="false" customHeight="true" outlineLevel="0" collapsed="false">
      <c r="A361" s="275"/>
    </row>
    <row r="362" customFormat="false" ht="13.5" hidden="false" customHeight="true" outlineLevel="0" collapsed="false">
      <c r="A362" s="275"/>
    </row>
    <row r="363" customFormat="false" ht="13.5" hidden="false" customHeight="true" outlineLevel="0" collapsed="false">
      <c r="A363" s="275"/>
    </row>
    <row r="364" customFormat="false" ht="13.5" hidden="false" customHeight="true" outlineLevel="0" collapsed="false">
      <c r="A364" s="275"/>
    </row>
    <row r="365" customFormat="false" ht="13.5" hidden="false" customHeight="true" outlineLevel="0" collapsed="false">
      <c r="A365" s="275"/>
    </row>
    <row r="366" customFormat="false" ht="13.5" hidden="false" customHeight="true" outlineLevel="0" collapsed="false">
      <c r="A366" s="275"/>
    </row>
    <row r="367" customFormat="false" ht="13.5" hidden="false" customHeight="true" outlineLevel="0" collapsed="false">
      <c r="A367" s="275"/>
    </row>
    <row r="368" customFormat="false" ht="13.5" hidden="false" customHeight="true" outlineLevel="0" collapsed="false">
      <c r="A368" s="275"/>
    </row>
    <row r="369" customFormat="false" ht="13.5" hidden="false" customHeight="true" outlineLevel="0" collapsed="false">
      <c r="A369" s="275"/>
    </row>
    <row r="370" customFormat="false" ht="13.5" hidden="false" customHeight="true" outlineLevel="0" collapsed="false">
      <c r="A370" s="275"/>
    </row>
    <row r="371" customFormat="false" ht="13.5" hidden="false" customHeight="true" outlineLevel="0" collapsed="false">
      <c r="A371" s="275"/>
    </row>
    <row r="372" customFormat="false" ht="13.5" hidden="false" customHeight="true" outlineLevel="0" collapsed="false">
      <c r="A372" s="275"/>
    </row>
    <row r="373" customFormat="false" ht="13.5" hidden="false" customHeight="true" outlineLevel="0" collapsed="false">
      <c r="A373" s="275"/>
    </row>
    <row r="374" customFormat="false" ht="13.5" hidden="false" customHeight="true" outlineLevel="0" collapsed="false">
      <c r="A374" s="275"/>
    </row>
    <row r="375" customFormat="false" ht="13.5" hidden="false" customHeight="true" outlineLevel="0" collapsed="false">
      <c r="A375" s="275"/>
    </row>
    <row r="376" customFormat="false" ht="13.5" hidden="false" customHeight="true" outlineLevel="0" collapsed="false">
      <c r="A376" s="275"/>
    </row>
    <row r="377" customFormat="false" ht="13.5" hidden="false" customHeight="true" outlineLevel="0" collapsed="false">
      <c r="A377" s="275"/>
    </row>
    <row r="378" customFormat="false" ht="13.5" hidden="false" customHeight="true" outlineLevel="0" collapsed="false">
      <c r="A378" s="275"/>
    </row>
    <row r="379" customFormat="false" ht="13.5" hidden="false" customHeight="true" outlineLevel="0" collapsed="false">
      <c r="A379" s="275"/>
    </row>
    <row r="380" customFormat="false" ht="13.5" hidden="false" customHeight="true" outlineLevel="0" collapsed="false">
      <c r="A380" s="275"/>
    </row>
    <row r="381" customFormat="false" ht="13.5" hidden="false" customHeight="true" outlineLevel="0" collapsed="false">
      <c r="A381" s="275"/>
    </row>
    <row r="382" customFormat="false" ht="13.5" hidden="false" customHeight="true" outlineLevel="0" collapsed="false">
      <c r="A382" s="275"/>
    </row>
    <row r="383" customFormat="false" ht="13.5" hidden="false" customHeight="true" outlineLevel="0" collapsed="false">
      <c r="A383" s="275"/>
    </row>
    <row r="384" customFormat="false" ht="13.5" hidden="false" customHeight="true" outlineLevel="0" collapsed="false">
      <c r="A384" s="275"/>
    </row>
    <row r="385" customFormat="false" ht="13.5" hidden="false" customHeight="true" outlineLevel="0" collapsed="false">
      <c r="A385" s="275"/>
    </row>
    <row r="386" customFormat="false" ht="13.5" hidden="false" customHeight="true" outlineLevel="0" collapsed="false">
      <c r="A386" s="275"/>
    </row>
    <row r="387" customFormat="false" ht="13.5" hidden="false" customHeight="true" outlineLevel="0" collapsed="false">
      <c r="A387" s="275"/>
    </row>
    <row r="388" customFormat="false" ht="13.5" hidden="false" customHeight="true" outlineLevel="0" collapsed="false">
      <c r="A388" s="275"/>
    </row>
    <row r="389" customFormat="false" ht="13.5" hidden="false" customHeight="true" outlineLevel="0" collapsed="false">
      <c r="A389" s="275"/>
    </row>
    <row r="390" customFormat="false" ht="13.5" hidden="false" customHeight="true" outlineLevel="0" collapsed="false">
      <c r="A390" s="275"/>
    </row>
    <row r="391" customFormat="false" ht="13.5" hidden="false" customHeight="true" outlineLevel="0" collapsed="false">
      <c r="A391" s="275"/>
    </row>
    <row r="392" customFormat="false" ht="13.5" hidden="false" customHeight="true" outlineLevel="0" collapsed="false">
      <c r="A392" s="275"/>
    </row>
    <row r="393" customFormat="false" ht="13.5" hidden="false" customHeight="true" outlineLevel="0" collapsed="false">
      <c r="A393" s="275"/>
    </row>
    <row r="394" customFormat="false" ht="13.5" hidden="false" customHeight="true" outlineLevel="0" collapsed="false">
      <c r="A394" s="275"/>
    </row>
    <row r="395" customFormat="false" ht="13.5" hidden="false" customHeight="true" outlineLevel="0" collapsed="false">
      <c r="A395" s="275"/>
    </row>
    <row r="396" customFormat="false" ht="13.5" hidden="false" customHeight="true" outlineLevel="0" collapsed="false">
      <c r="A396" s="275"/>
    </row>
    <row r="397" customFormat="false" ht="13.5" hidden="false" customHeight="true" outlineLevel="0" collapsed="false">
      <c r="A397" s="275"/>
    </row>
    <row r="398" customFormat="false" ht="13.5" hidden="false" customHeight="true" outlineLevel="0" collapsed="false">
      <c r="A398" s="275"/>
    </row>
    <row r="399" customFormat="false" ht="13.5" hidden="false" customHeight="true" outlineLevel="0" collapsed="false">
      <c r="A399" s="275"/>
    </row>
    <row r="400" customFormat="false" ht="13.5" hidden="false" customHeight="true" outlineLevel="0" collapsed="false">
      <c r="A400" s="275"/>
    </row>
    <row r="401" customFormat="false" ht="13.5" hidden="false" customHeight="true" outlineLevel="0" collapsed="false">
      <c r="A401" s="275"/>
    </row>
    <row r="402" customFormat="false" ht="13.5" hidden="false" customHeight="true" outlineLevel="0" collapsed="false">
      <c r="A402" s="275"/>
    </row>
    <row r="403" customFormat="false" ht="13.5" hidden="false" customHeight="true" outlineLevel="0" collapsed="false">
      <c r="A403" s="275"/>
    </row>
    <row r="404" customFormat="false" ht="13.5" hidden="false" customHeight="true" outlineLevel="0" collapsed="false">
      <c r="A404" s="275"/>
    </row>
    <row r="405" customFormat="false" ht="13.5" hidden="false" customHeight="true" outlineLevel="0" collapsed="false">
      <c r="A405" s="275"/>
    </row>
    <row r="406" customFormat="false" ht="13.5" hidden="false" customHeight="true" outlineLevel="0" collapsed="false">
      <c r="A406" s="275"/>
    </row>
    <row r="407" customFormat="false" ht="13.5" hidden="false" customHeight="true" outlineLevel="0" collapsed="false">
      <c r="A407" s="275"/>
    </row>
    <row r="408" customFormat="false" ht="13.5" hidden="false" customHeight="true" outlineLevel="0" collapsed="false">
      <c r="A408" s="275"/>
    </row>
    <row r="409" customFormat="false" ht="13.5" hidden="false" customHeight="true" outlineLevel="0" collapsed="false">
      <c r="A409" s="275"/>
    </row>
    <row r="410" customFormat="false" ht="13.5" hidden="false" customHeight="true" outlineLevel="0" collapsed="false">
      <c r="A410" s="275"/>
    </row>
    <row r="411" customFormat="false" ht="13.5" hidden="false" customHeight="true" outlineLevel="0" collapsed="false">
      <c r="A411" s="275"/>
    </row>
    <row r="412" customFormat="false" ht="13.5" hidden="false" customHeight="true" outlineLevel="0" collapsed="false">
      <c r="A412" s="275"/>
    </row>
    <row r="413" customFormat="false" ht="13.5" hidden="false" customHeight="true" outlineLevel="0" collapsed="false">
      <c r="A413" s="275"/>
    </row>
    <row r="414" customFormat="false" ht="13.5" hidden="false" customHeight="true" outlineLevel="0" collapsed="false">
      <c r="A414" s="275"/>
    </row>
    <row r="415" customFormat="false" ht="13.5" hidden="false" customHeight="true" outlineLevel="0" collapsed="false">
      <c r="A415" s="275"/>
    </row>
    <row r="416" customFormat="false" ht="13.5" hidden="false" customHeight="true" outlineLevel="0" collapsed="false">
      <c r="A416" s="275"/>
    </row>
    <row r="417" customFormat="false" ht="13.5" hidden="false" customHeight="true" outlineLevel="0" collapsed="false">
      <c r="A417" s="275"/>
    </row>
    <row r="418" customFormat="false" ht="13.5" hidden="false" customHeight="true" outlineLevel="0" collapsed="false">
      <c r="A418" s="275"/>
    </row>
    <row r="419" customFormat="false" ht="13.5" hidden="false" customHeight="true" outlineLevel="0" collapsed="false">
      <c r="A419" s="275"/>
    </row>
    <row r="420" customFormat="false" ht="13.5" hidden="false" customHeight="true" outlineLevel="0" collapsed="false">
      <c r="A420" s="275"/>
    </row>
    <row r="421" customFormat="false" ht="13.5" hidden="false" customHeight="true" outlineLevel="0" collapsed="false">
      <c r="A421" s="275"/>
    </row>
    <row r="422" customFormat="false" ht="13.5" hidden="false" customHeight="true" outlineLevel="0" collapsed="false">
      <c r="A422" s="275"/>
    </row>
    <row r="423" customFormat="false" ht="13.5" hidden="false" customHeight="true" outlineLevel="0" collapsed="false">
      <c r="A423" s="275"/>
    </row>
    <row r="424" customFormat="false" ht="13.5" hidden="false" customHeight="true" outlineLevel="0" collapsed="false">
      <c r="A424" s="275"/>
    </row>
    <row r="425" customFormat="false" ht="13.5" hidden="false" customHeight="true" outlineLevel="0" collapsed="false">
      <c r="A425" s="275"/>
    </row>
    <row r="426" customFormat="false" ht="13.5" hidden="false" customHeight="true" outlineLevel="0" collapsed="false">
      <c r="A426" s="275"/>
    </row>
    <row r="427" customFormat="false" ht="13.5" hidden="false" customHeight="true" outlineLevel="0" collapsed="false">
      <c r="A427" s="275"/>
    </row>
    <row r="428" customFormat="false" ht="13.5" hidden="false" customHeight="true" outlineLevel="0" collapsed="false">
      <c r="A428" s="275"/>
    </row>
    <row r="429" customFormat="false" ht="13.5" hidden="false" customHeight="true" outlineLevel="0" collapsed="false">
      <c r="A429" s="275"/>
    </row>
    <row r="430" customFormat="false" ht="13.5" hidden="false" customHeight="true" outlineLevel="0" collapsed="false">
      <c r="A430" s="275"/>
    </row>
    <row r="431" customFormat="false" ht="13.5" hidden="false" customHeight="true" outlineLevel="0" collapsed="false">
      <c r="A431" s="275"/>
    </row>
    <row r="432" customFormat="false" ht="13.5" hidden="false" customHeight="true" outlineLevel="0" collapsed="false">
      <c r="A432" s="275"/>
    </row>
    <row r="433" customFormat="false" ht="13.5" hidden="false" customHeight="true" outlineLevel="0" collapsed="false">
      <c r="A433" s="275"/>
    </row>
    <row r="434" customFormat="false" ht="13.5" hidden="false" customHeight="true" outlineLevel="0" collapsed="false">
      <c r="A434" s="275"/>
    </row>
    <row r="435" customFormat="false" ht="13.5" hidden="false" customHeight="true" outlineLevel="0" collapsed="false">
      <c r="A435" s="275"/>
    </row>
    <row r="436" customFormat="false" ht="13.5" hidden="false" customHeight="true" outlineLevel="0" collapsed="false">
      <c r="A436" s="275"/>
    </row>
    <row r="437" customFormat="false" ht="13.5" hidden="false" customHeight="true" outlineLevel="0" collapsed="false">
      <c r="A437" s="275"/>
    </row>
    <row r="438" customFormat="false" ht="13.5" hidden="false" customHeight="true" outlineLevel="0" collapsed="false">
      <c r="A438" s="275"/>
    </row>
    <row r="439" customFormat="false" ht="13.5" hidden="false" customHeight="true" outlineLevel="0" collapsed="false">
      <c r="A439" s="275"/>
    </row>
    <row r="440" customFormat="false" ht="13.5" hidden="false" customHeight="true" outlineLevel="0" collapsed="false">
      <c r="A440" s="275"/>
    </row>
    <row r="441" customFormat="false" ht="13.5" hidden="false" customHeight="true" outlineLevel="0" collapsed="false">
      <c r="A441" s="275"/>
    </row>
    <row r="442" customFormat="false" ht="13.5" hidden="false" customHeight="true" outlineLevel="0" collapsed="false">
      <c r="A442" s="275"/>
    </row>
    <row r="443" customFormat="false" ht="13.5" hidden="false" customHeight="true" outlineLevel="0" collapsed="false">
      <c r="A443" s="275"/>
    </row>
    <row r="444" customFormat="false" ht="13.5" hidden="false" customHeight="true" outlineLevel="0" collapsed="false">
      <c r="A444" s="275"/>
    </row>
    <row r="445" customFormat="false" ht="13.5" hidden="false" customHeight="true" outlineLevel="0" collapsed="false">
      <c r="A445" s="275"/>
    </row>
    <row r="446" customFormat="false" ht="13.5" hidden="false" customHeight="true" outlineLevel="0" collapsed="false">
      <c r="A446" s="275"/>
    </row>
    <row r="447" customFormat="false" ht="13.5" hidden="false" customHeight="true" outlineLevel="0" collapsed="false">
      <c r="A447" s="275"/>
    </row>
    <row r="448" customFormat="false" ht="13.5" hidden="false" customHeight="true" outlineLevel="0" collapsed="false">
      <c r="A448" s="275"/>
    </row>
    <row r="449" customFormat="false" ht="13.5" hidden="false" customHeight="true" outlineLevel="0" collapsed="false">
      <c r="A449" s="275"/>
    </row>
    <row r="450" customFormat="false" ht="13.5" hidden="false" customHeight="true" outlineLevel="0" collapsed="false">
      <c r="A450" s="275"/>
    </row>
    <row r="451" customFormat="false" ht="13.5" hidden="false" customHeight="true" outlineLevel="0" collapsed="false">
      <c r="A451" s="275"/>
    </row>
    <row r="452" customFormat="false" ht="13.5" hidden="false" customHeight="true" outlineLevel="0" collapsed="false">
      <c r="A452" s="275"/>
    </row>
    <row r="453" customFormat="false" ht="13.5" hidden="false" customHeight="true" outlineLevel="0" collapsed="false">
      <c r="A453" s="275"/>
    </row>
    <row r="454" customFormat="false" ht="13.5" hidden="false" customHeight="true" outlineLevel="0" collapsed="false">
      <c r="A454" s="275"/>
    </row>
    <row r="455" customFormat="false" ht="13.5" hidden="false" customHeight="true" outlineLevel="0" collapsed="false">
      <c r="A455" s="275"/>
    </row>
    <row r="456" customFormat="false" ht="13.5" hidden="false" customHeight="true" outlineLevel="0" collapsed="false">
      <c r="A456" s="275"/>
    </row>
    <row r="457" customFormat="false" ht="13.5" hidden="false" customHeight="true" outlineLevel="0" collapsed="false">
      <c r="A457" s="275"/>
    </row>
    <row r="458" customFormat="false" ht="13.5" hidden="false" customHeight="true" outlineLevel="0" collapsed="false">
      <c r="A458" s="275"/>
    </row>
    <row r="459" customFormat="false" ht="13.5" hidden="false" customHeight="true" outlineLevel="0" collapsed="false">
      <c r="A459" s="275"/>
    </row>
    <row r="460" customFormat="false" ht="13.5" hidden="false" customHeight="true" outlineLevel="0" collapsed="false">
      <c r="A460" s="275"/>
    </row>
    <row r="461" customFormat="false" ht="13.5" hidden="false" customHeight="true" outlineLevel="0" collapsed="false">
      <c r="A461" s="275"/>
    </row>
    <row r="462" customFormat="false" ht="13.5" hidden="false" customHeight="true" outlineLevel="0" collapsed="false">
      <c r="A462" s="275"/>
    </row>
    <row r="463" customFormat="false" ht="13.5" hidden="false" customHeight="true" outlineLevel="0" collapsed="false">
      <c r="A463" s="275"/>
    </row>
    <row r="464" customFormat="false" ht="13.5" hidden="false" customHeight="true" outlineLevel="0" collapsed="false">
      <c r="A464" s="275"/>
    </row>
    <row r="465" customFormat="false" ht="13.5" hidden="false" customHeight="true" outlineLevel="0" collapsed="false">
      <c r="A465" s="275"/>
    </row>
    <row r="466" customFormat="false" ht="13.5" hidden="false" customHeight="true" outlineLevel="0" collapsed="false">
      <c r="A466" s="275"/>
    </row>
    <row r="467" customFormat="false" ht="13.5" hidden="false" customHeight="true" outlineLevel="0" collapsed="false">
      <c r="A467" s="275"/>
    </row>
    <row r="468" customFormat="false" ht="13.5" hidden="false" customHeight="true" outlineLevel="0" collapsed="false">
      <c r="A468" s="275"/>
    </row>
    <row r="469" customFormat="false" ht="13.5" hidden="false" customHeight="true" outlineLevel="0" collapsed="false">
      <c r="A469" s="275"/>
    </row>
    <row r="470" customFormat="false" ht="13.5" hidden="false" customHeight="true" outlineLevel="0" collapsed="false">
      <c r="A470" s="275"/>
    </row>
    <row r="471" customFormat="false" ht="13.5" hidden="false" customHeight="true" outlineLevel="0" collapsed="false">
      <c r="A471" s="275"/>
    </row>
    <row r="472" customFormat="false" ht="13.5" hidden="false" customHeight="true" outlineLevel="0" collapsed="false">
      <c r="A472" s="275"/>
    </row>
    <row r="473" customFormat="false" ht="13.5" hidden="false" customHeight="true" outlineLevel="0" collapsed="false">
      <c r="A473" s="275"/>
    </row>
    <row r="474" customFormat="false" ht="13.5" hidden="false" customHeight="true" outlineLevel="0" collapsed="false">
      <c r="A474" s="275"/>
    </row>
    <row r="475" customFormat="false" ht="13.5" hidden="false" customHeight="true" outlineLevel="0" collapsed="false">
      <c r="A475" s="275"/>
    </row>
    <row r="476" customFormat="false" ht="13.5" hidden="false" customHeight="true" outlineLevel="0" collapsed="false">
      <c r="A476" s="275"/>
    </row>
    <row r="477" customFormat="false" ht="13.5" hidden="false" customHeight="true" outlineLevel="0" collapsed="false">
      <c r="A477" s="275"/>
    </row>
    <row r="478" customFormat="false" ht="13.5" hidden="false" customHeight="true" outlineLevel="0" collapsed="false">
      <c r="A478" s="275"/>
    </row>
    <row r="479" customFormat="false" ht="13.5" hidden="false" customHeight="true" outlineLevel="0" collapsed="false">
      <c r="A479" s="275"/>
    </row>
    <row r="480" customFormat="false" ht="13.5" hidden="false" customHeight="true" outlineLevel="0" collapsed="false">
      <c r="A480" s="275"/>
    </row>
    <row r="481" customFormat="false" ht="13.5" hidden="false" customHeight="true" outlineLevel="0" collapsed="false">
      <c r="A481" s="275"/>
    </row>
    <row r="482" customFormat="false" ht="13.5" hidden="false" customHeight="true" outlineLevel="0" collapsed="false">
      <c r="A482" s="275"/>
    </row>
    <row r="483" customFormat="false" ht="13.5" hidden="false" customHeight="true" outlineLevel="0" collapsed="false">
      <c r="A483" s="275"/>
    </row>
    <row r="484" customFormat="false" ht="13.5" hidden="false" customHeight="true" outlineLevel="0" collapsed="false">
      <c r="A484" s="275"/>
    </row>
    <row r="485" customFormat="false" ht="13.5" hidden="false" customHeight="true" outlineLevel="0" collapsed="false">
      <c r="A485" s="275"/>
    </row>
    <row r="486" customFormat="false" ht="13.5" hidden="false" customHeight="true" outlineLevel="0" collapsed="false">
      <c r="A486" s="275"/>
    </row>
    <row r="487" customFormat="false" ht="13.5" hidden="false" customHeight="true" outlineLevel="0" collapsed="false">
      <c r="A487" s="275"/>
    </row>
    <row r="488" customFormat="false" ht="13.5" hidden="false" customHeight="true" outlineLevel="0" collapsed="false">
      <c r="A488" s="275"/>
    </row>
    <row r="489" customFormat="false" ht="13.5" hidden="false" customHeight="true" outlineLevel="0" collapsed="false">
      <c r="A489" s="275"/>
    </row>
    <row r="490" customFormat="false" ht="13.5" hidden="false" customHeight="true" outlineLevel="0" collapsed="false">
      <c r="A490" s="275"/>
    </row>
    <row r="491" customFormat="false" ht="13.5" hidden="false" customHeight="true" outlineLevel="0" collapsed="false">
      <c r="A491" s="275"/>
    </row>
    <row r="492" customFormat="false" ht="13.5" hidden="false" customHeight="true" outlineLevel="0" collapsed="false">
      <c r="A492" s="275"/>
    </row>
    <row r="493" customFormat="false" ht="13.5" hidden="false" customHeight="true" outlineLevel="0" collapsed="false">
      <c r="A493" s="275"/>
    </row>
    <row r="494" customFormat="false" ht="13.5" hidden="false" customHeight="true" outlineLevel="0" collapsed="false">
      <c r="A494" s="275"/>
    </row>
    <row r="495" customFormat="false" ht="13.5" hidden="false" customHeight="true" outlineLevel="0" collapsed="false">
      <c r="A495" s="275"/>
    </row>
    <row r="496" customFormat="false" ht="13.5" hidden="false" customHeight="true" outlineLevel="0" collapsed="false">
      <c r="A496" s="275"/>
    </row>
    <row r="497" customFormat="false" ht="13.5" hidden="false" customHeight="true" outlineLevel="0" collapsed="false">
      <c r="A497" s="275"/>
    </row>
    <row r="498" customFormat="false" ht="13.5" hidden="false" customHeight="true" outlineLevel="0" collapsed="false">
      <c r="A498" s="275"/>
    </row>
    <row r="499" customFormat="false" ht="13.5" hidden="false" customHeight="true" outlineLevel="0" collapsed="false">
      <c r="A499" s="275"/>
    </row>
    <row r="500" customFormat="false" ht="13.5" hidden="false" customHeight="true" outlineLevel="0" collapsed="false">
      <c r="A500" s="275"/>
    </row>
    <row r="501" customFormat="false" ht="13.5" hidden="false" customHeight="true" outlineLevel="0" collapsed="false">
      <c r="A501" s="275"/>
    </row>
    <row r="502" customFormat="false" ht="13.5" hidden="false" customHeight="true" outlineLevel="0" collapsed="false">
      <c r="A502" s="275"/>
    </row>
    <row r="503" customFormat="false" ht="13.5" hidden="false" customHeight="true" outlineLevel="0" collapsed="false">
      <c r="A503" s="275"/>
    </row>
    <row r="504" customFormat="false" ht="13.5" hidden="false" customHeight="true" outlineLevel="0" collapsed="false">
      <c r="A504" s="275"/>
    </row>
    <row r="505" customFormat="false" ht="13.5" hidden="false" customHeight="true" outlineLevel="0" collapsed="false">
      <c r="A505" s="275"/>
    </row>
    <row r="506" customFormat="false" ht="13.5" hidden="false" customHeight="true" outlineLevel="0" collapsed="false">
      <c r="A506" s="275"/>
    </row>
    <row r="507" customFormat="false" ht="13.5" hidden="false" customHeight="true" outlineLevel="0" collapsed="false">
      <c r="A507" s="275"/>
    </row>
    <row r="508" customFormat="false" ht="13.5" hidden="false" customHeight="true" outlineLevel="0" collapsed="false">
      <c r="A508" s="275"/>
    </row>
    <row r="509" customFormat="false" ht="13.5" hidden="false" customHeight="true" outlineLevel="0" collapsed="false">
      <c r="A509" s="275"/>
    </row>
    <row r="510" customFormat="false" ht="13.5" hidden="false" customHeight="true" outlineLevel="0" collapsed="false">
      <c r="A510" s="275"/>
    </row>
    <row r="511" customFormat="false" ht="13.5" hidden="false" customHeight="true" outlineLevel="0" collapsed="false">
      <c r="A511" s="275"/>
    </row>
    <row r="512" customFormat="false" ht="13.5" hidden="false" customHeight="true" outlineLevel="0" collapsed="false">
      <c r="A512" s="275"/>
    </row>
    <row r="513" customFormat="false" ht="13.5" hidden="false" customHeight="true" outlineLevel="0" collapsed="false">
      <c r="A513" s="275"/>
    </row>
    <row r="514" customFormat="false" ht="13.5" hidden="false" customHeight="true" outlineLevel="0" collapsed="false">
      <c r="A514" s="275"/>
    </row>
    <row r="515" customFormat="false" ht="13.5" hidden="false" customHeight="true" outlineLevel="0" collapsed="false">
      <c r="A515" s="275"/>
    </row>
    <row r="516" customFormat="false" ht="13.5" hidden="false" customHeight="true" outlineLevel="0" collapsed="false">
      <c r="A516" s="275"/>
    </row>
    <row r="517" customFormat="false" ht="13.5" hidden="false" customHeight="true" outlineLevel="0" collapsed="false">
      <c r="A517" s="275"/>
    </row>
    <row r="518" customFormat="false" ht="13.5" hidden="false" customHeight="true" outlineLevel="0" collapsed="false">
      <c r="A518" s="275"/>
    </row>
    <row r="519" customFormat="false" ht="13.5" hidden="false" customHeight="true" outlineLevel="0" collapsed="false">
      <c r="A519" s="275"/>
    </row>
    <row r="520" customFormat="false" ht="13.5" hidden="false" customHeight="true" outlineLevel="0" collapsed="false">
      <c r="A520" s="275"/>
    </row>
    <row r="521" customFormat="false" ht="13.5" hidden="false" customHeight="true" outlineLevel="0" collapsed="false">
      <c r="A521" s="275"/>
    </row>
    <row r="522" customFormat="false" ht="13.5" hidden="false" customHeight="true" outlineLevel="0" collapsed="false">
      <c r="A522" s="275"/>
    </row>
    <row r="523" customFormat="false" ht="13.5" hidden="false" customHeight="true" outlineLevel="0" collapsed="false">
      <c r="A523" s="275"/>
    </row>
    <row r="524" customFormat="false" ht="13.5" hidden="false" customHeight="true" outlineLevel="0" collapsed="false">
      <c r="A524" s="275"/>
    </row>
    <row r="525" customFormat="false" ht="13.5" hidden="false" customHeight="true" outlineLevel="0" collapsed="false">
      <c r="A525" s="275"/>
    </row>
    <row r="526" customFormat="false" ht="13.5" hidden="false" customHeight="true" outlineLevel="0" collapsed="false">
      <c r="A526" s="275"/>
    </row>
    <row r="527" customFormat="false" ht="13.5" hidden="false" customHeight="true" outlineLevel="0" collapsed="false">
      <c r="A527" s="275"/>
    </row>
    <row r="528" customFormat="false" ht="13.5" hidden="false" customHeight="true" outlineLevel="0" collapsed="false">
      <c r="A528" s="275"/>
    </row>
    <row r="529" customFormat="false" ht="13.5" hidden="false" customHeight="true" outlineLevel="0" collapsed="false">
      <c r="A529" s="275"/>
    </row>
    <row r="530" customFormat="false" ht="13.5" hidden="false" customHeight="true" outlineLevel="0" collapsed="false">
      <c r="A530" s="275"/>
    </row>
    <row r="531" customFormat="false" ht="13.5" hidden="false" customHeight="true" outlineLevel="0" collapsed="false">
      <c r="A531" s="275"/>
    </row>
    <row r="532" customFormat="false" ht="13.5" hidden="false" customHeight="true" outlineLevel="0" collapsed="false">
      <c r="A532" s="275"/>
    </row>
    <row r="533" customFormat="false" ht="13.5" hidden="false" customHeight="true" outlineLevel="0" collapsed="false">
      <c r="A533" s="275"/>
    </row>
    <row r="534" customFormat="false" ht="13.5" hidden="false" customHeight="true" outlineLevel="0" collapsed="false">
      <c r="A534" s="275"/>
    </row>
    <row r="535" customFormat="false" ht="13.5" hidden="false" customHeight="true" outlineLevel="0" collapsed="false">
      <c r="A535" s="275"/>
    </row>
    <row r="536" customFormat="false" ht="13.5" hidden="false" customHeight="true" outlineLevel="0" collapsed="false">
      <c r="A536" s="275"/>
    </row>
    <row r="537" customFormat="false" ht="13.5" hidden="false" customHeight="true" outlineLevel="0" collapsed="false">
      <c r="A537" s="275"/>
    </row>
    <row r="538" customFormat="false" ht="13.5" hidden="false" customHeight="true" outlineLevel="0" collapsed="false">
      <c r="A538" s="275"/>
    </row>
    <row r="539" customFormat="false" ht="13.5" hidden="false" customHeight="true" outlineLevel="0" collapsed="false">
      <c r="A539" s="275"/>
    </row>
    <row r="540" customFormat="false" ht="13.5" hidden="false" customHeight="true" outlineLevel="0" collapsed="false">
      <c r="A540" s="275"/>
    </row>
    <row r="541" customFormat="false" ht="13.5" hidden="false" customHeight="true" outlineLevel="0" collapsed="false">
      <c r="A541" s="275"/>
    </row>
    <row r="542" customFormat="false" ht="13.5" hidden="false" customHeight="true" outlineLevel="0" collapsed="false">
      <c r="A542" s="275"/>
    </row>
    <row r="543" customFormat="false" ht="13.5" hidden="false" customHeight="true" outlineLevel="0" collapsed="false">
      <c r="A543" s="275"/>
    </row>
    <row r="544" customFormat="false" ht="13.5" hidden="false" customHeight="true" outlineLevel="0" collapsed="false">
      <c r="A544" s="275"/>
    </row>
    <row r="545" customFormat="false" ht="13.5" hidden="false" customHeight="true" outlineLevel="0" collapsed="false">
      <c r="A545" s="275"/>
    </row>
    <row r="546" customFormat="false" ht="13.5" hidden="false" customHeight="true" outlineLevel="0" collapsed="false">
      <c r="A546" s="275"/>
    </row>
    <row r="547" customFormat="false" ht="13.5" hidden="false" customHeight="true" outlineLevel="0" collapsed="false">
      <c r="A547" s="275"/>
    </row>
    <row r="548" customFormat="false" ht="13.5" hidden="false" customHeight="true" outlineLevel="0" collapsed="false">
      <c r="A548" s="275"/>
    </row>
    <row r="549" customFormat="false" ht="13.5" hidden="false" customHeight="true" outlineLevel="0" collapsed="false">
      <c r="A549" s="275"/>
    </row>
    <row r="550" customFormat="false" ht="13.5" hidden="false" customHeight="true" outlineLevel="0" collapsed="false">
      <c r="A550" s="275"/>
    </row>
    <row r="551" customFormat="false" ht="13.5" hidden="false" customHeight="true" outlineLevel="0" collapsed="false">
      <c r="A551" s="275"/>
    </row>
    <row r="552" customFormat="false" ht="13.5" hidden="false" customHeight="true" outlineLevel="0" collapsed="false">
      <c r="A552" s="275"/>
    </row>
    <row r="553" customFormat="false" ht="13.5" hidden="false" customHeight="true" outlineLevel="0" collapsed="false">
      <c r="A553" s="275"/>
    </row>
    <row r="554" customFormat="false" ht="13.5" hidden="false" customHeight="true" outlineLevel="0" collapsed="false">
      <c r="A554" s="275"/>
    </row>
    <row r="555" customFormat="false" ht="13.5" hidden="false" customHeight="true" outlineLevel="0" collapsed="false">
      <c r="A555" s="275"/>
    </row>
    <row r="556" customFormat="false" ht="13.5" hidden="false" customHeight="true" outlineLevel="0" collapsed="false">
      <c r="A556" s="275"/>
    </row>
    <row r="557" customFormat="false" ht="13.5" hidden="false" customHeight="true" outlineLevel="0" collapsed="false">
      <c r="A557" s="275"/>
    </row>
    <row r="558" customFormat="false" ht="13.5" hidden="false" customHeight="true" outlineLevel="0" collapsed="false">
      <c r="A558" s="275"/>
    </row>
    <row r="559" customFormat="false" ht="13.5" hidden="false" customHeight="true" outlineLevel="0" collapsed="false">
      <c r="A559" s="275"/>
    </row>
    <row r="560" customFormat="false" ht="13.5" hidden="false" customHeight="true" outlineLevel="0" collapsed="false">
      <c r="A560" s="275"/>
    </row>
    <row r="561" customFormat="false" ht="13.5" hidden="false" customHeight="true" outlineLevel="0" collapsed="false">
      <c r="A561" s="275"/>
    </row>
    <row r="562" customFormat="false" ht="13.5" hidden="false" customHeight="true" outlineLevel="0" collapsed="false">
      <c r="A562" s="275"/>
    </row>
    <row r="563" customFormat="false" ht="13.5" hidden="false" customHeight="true" outlineLevel="0" collapsed="false">
      <c r="A563" s="275"/>
    </row>
    <row r="564" customFormat="false" ht="13.5" hidden="false" customHeight="true" outlineLevel="0" collapsed="false">
      <c r="A564" s="275"/>
    </row>
    <row r="565" customFormat="false" ht="13.5" hidden="false" customHeight="true" outlineLevel="0" collapsed="false">
      <c r="A565" s="275"/>
    </row>
    <row r="566" customFormat="false" ht="13.5" hidden="false" customHeight="true" outlineLevel="0" collapsed="false">
      <c r="A566" s="275"/>
    </row>
    <row r="567" customFormat="false" ht="13.5" hidden="false" customHeight="true" outlineLevel="0" collapsed="false">
      <c r="A567" s="275"/>
    </row>
    <row r="568" customFormat="false" ht="13.5" hidden="false" customHeight="true" outlineLevel="0" collapsed="false">
      <c r="A568" s="275"/>
    </row>
    <row r="569" customFormat="false" ht="13.5" hidden="false" customHeight="true" outlineLevel="0" collapsed="false">
      <c r="A569" s="275"/>
    </row>
    <row r="570" customFormat="false" ht="13.5" hidden="false" customHeight="true" outlineLevel="0" collapsed="false">
      <c r="A570" s="275"/>
    </row>
    <row r="571" customFormat="false" ht="13.5" hidden="false" customHeight="true" outlineLevel="0" collapsed="false">
      <c r="A571" s="275"/>
    </row>
    <row r="572" customFormat="false" ht="13.5" hidden="false" customHeight="true" outlineLevel="0" collapsed="false">
      <c r="A572" s="275"/>
    </row>
    <row r="573" customFormat="false" ht="13.5" hidden="false" customHeight="true" outlineLevel="0" collapsed="false">
      <c r="A573" s="275"/>
    </row>
    <row r="574" customFormat="false" ht="13.5" hidden="false" customHeight="true" outlineLevel="0" collapsed="false">
      <c r="A574" s="275"/>
    </row>
    <row r="575" customFormat="false" ht="13.5" hidden="false" customHeight="true" outlineLevel="0" collapsed="false">
      <c r="A575" s="275"/>
    </row>
    <row r="576" customFormat="false" ht="13.5" hidden="false" customHeight="true" outlineLevel="0" collapsed="false">
      <c r="A576" s="275"/>
    </row>
    <row r="577" customFormat="false" ht="13.5" hidden="false" customHeight="true" outlineLevel="0" collapsed="false">
      <c r="A577" s="275"/>
    </row>
    <row r="578" customFormat="false" ht="13.5" hidden="false" customHeight="true" outlineLevel="0" collapsed="false">
      <c r="A578" s="275"/>
    </row>
    <row r="579" customFormat="false" ht="13.5" hidden="false" customHeight="true" outlineLevel="0" collapsed="false">
      <c r="A579" s="275"/>
    </row>
    <row r="580" customFormat="false" ht="13.5" hidden="false" customHeight="true" outlineLevel="0" collapsed="false">
      <c r="A580" s="275"/>
    </row>
    <row r="581" customFormat="false" ht="13.5" hidden="false" customHeight="true" outlineLevel="0" collapsed="false">
      <c r="A581" s="275"/>
    </row>
    <row r="582" customFormat="false" ht="13.5" hidden="false" customHeight="true" outlineLevel="0" collapsed="false">
      <c r="A582" s="275"/>
    </row>
    <row r="583" customFormat="false" ht="13.5" hidden="false" customHeight="true" outlineLevel="0" collapsed="false">
      <c r="A583" s="275"/>
    </row>
    <row r="584" customFormat="false" ht="13.5" hidden="false" customHeight="true" outlineLevel="0" collapsed="false">
      <c r="A584" s="275"/>
    </row>
    <row r="585" customFormat="false" ht="13.5" hidden="false" customHeight="true" outlineLevel="0" collapsed="false">
      <c r="A585" s="275"/>
    </row>
    <row r="586" customFormat="false" ht="13.5" hidden="false" customHeight="true" outlineLevel="0" collapsed="false">
      <c r="A586" s="275"/>
    </row>
    <row r="587" customFormat="false" ht="13.5" hidden="false" customHeight="true" outlineLevel="0" collapsed="false">
      <c r="A587" s="275"/>
    </row>
    <row r="588" customFormat="false" ht="13.5" hidden="false" customHeight="true" outlineLevel="0" collapsed="false">
      <c r="A588" s="275"/>
    </row>
    <row r="589" customFormat="false" ht="13.5" hidden="false" customHeight="true" outlineLevel="0" collapsed="false">
      <c r="A589" s="275"/>
    </row>
    <row r="590" customFormat="false" ht="13.5" hidden="false" customHeight="true" outlineLevel="0" collapsed="false">
      <c r="A590" s="275"/>
    </row>
    <row r="591" customFormat="false" ht="13.5" hidden="false" customHeight="true" outlineLevel="0" collapsed="false">
      <c r="A591" s="275"/>
    </row>
    <row r="592" customFormat="false" ht="13.5" hidden="false" customHeight="true" outlineLevel="0" collapsed="false">
      <c r="A592" s="275"/>
    </row>
    <row r="593" customFormat="false" ht="13.5" hidden="false" customHeight="true" outlineLevel="0" collapsed="false">
      <c r="A593" s="275"/>
    </row>
    <row r="594" customFormat="false" ht="13.5" hidden="false" customHeight="true" outlineLevel="0" collapsed="false">
      <c r="A594" s="275"/>
    </row>
    <row r="595" customFormat="false" ht="13.5" hidden="false" customHeight="true" outlineLevel="0" collapsed="false">
      <c r="A595" s="275"/>
    </row>
    <row r="596" customFormat="false" ht="13.5" hidden="false" customHeight="true" outlineLevel="0" collapsed="false">
      <c r="A596" s="275"/>
    </row>
    <row r="597" customFormat="false" ht="13.5" hidden="false" customHeight="true" outlineLevel="0" collapsed="false">
      <c r="A597" s="275"/>
    </row>
    <row r="598" customFormat="false" ht="13.5" hidden="false" customHeight="true" outlineLevel="0" collapsed="false">
      <c r="A598" s="275"/>
    </row>
    <row r="599" customFormat="false" ht="13.5" hidden="false" customHeight="true" outlineLevel="0" collapsed="false">
      <c r="A599" s="275"/>
    </row>
    <row r="600" customFormat="false" ht="13.5" hidden="false" customHeight="true" outlineLevel="0" collapsed="false">
      <c r="A600" s="275"/>
    </row>
    <row r="601" customFormat="false" ht="13.5" hidden="false" customHeight="true" outlineLevel="0" collapsed="false">
      <c r="A601" s="275"/>
    </row>
    <row r="602" customFormat="false" ht="13.5" hidden="false" customHeight="true" outlineLevel="0" collapsed="false">
      <c r="A602" s="275"/>
    </row>
    <row r="603" customFormat="false" ht="13.5" hidden="false" customHeight="true" outlineLevel="0" collapsed="false">
      <c r="A603" s="275"/>
    </row>
    <row r="604" customFormat="false" ht="13.5" hidden="false" customHeight="true" outlineLevel="0" collapsed="false">
      <c r="A604" s="275"/>
    </row>
    <row r="605" customFormat="false" ht="13.5" hidden="false" customHeight="true" outlineLevel="0" collapsed="false">
      <c r="A605" s="275"/>
    </row>
    <row r="606" customFormat="false" ht="13.5" hidden="false" customHeight="true" outlineLevel="0" collapsed="false">
      <c r="A606" s="275"/>
    </row>
    <row r="607" customFormat="false" ht="13.5" hidden="false" customHeight="true" outlineLevel="0" collapsed="false">
      <c r="A607" s="275"/>
    </row>
    <row r="608" customFormat="false" ht="13.5" hidden="false" customHeight="true" outlineLevel="0" collapsed="false">
      <c r="A608" s="275"/>
    </row>
    <row r="609" customFormat="false" ht="13.5" hidden="false" customHeight="true" outlineLevel="0" collapsed="false">
      <c r="A609" s="275"/>
    </row>
    <row r="610" customFormat="false" ht="13.5" hidden="false" customHeight="true" outlineLevel="0" collapsed="false">
      <c r="A610" s="275"/>
    </row>
    <row r="611" customFormat="false" ht="13.5" hidden="false" customHeight="true" outlineLevel="0" collapsed="false">
      <c r="A611" s="275"/>
    </row>
    <row r="612" customFormat="false" ht="13.5" hidden="false" customHeight="true" outlineLevel="0" collapsed="false">
      <c r="A612" s="275"/>
    </row>
    <row r="613" customFormat="false" ht="13.5" hidden="false" customHeight="true" outlineLevel="0" collapsed="false">
      <c r="A613" s="275"/>
    </row>
    <row r="614" customFormat="false" ht="13.5" hidden="false" customHeight="true" outlineLevel="0" collapsed="false">
      <c r="A614" s="275"/>
    </row>
    <row r="615" customFormat="false" ht="13.5" hidden="false" customHeight="true" outlineLevel="0" collapsed="false">
      <c r="A615" s="275"/>
    </row>
    <row r="616" customFormat="false" ht="13.5" hidden="false" customHeight="true" outlineLevel="0" collapsed="false">
      <c r="A616" s="275"/>
    </row>
    <row r="617" customFormat="false" ht="13.5" hidden="false" customHeight="true" outlineLevel="0" collapsed="false">
      <c r="A617" s="275"/>
    </row>
    <row r="618" customFormat="false" ht="13.5" hidden="false" customHeight="true" outlineLevel="0" collapsed="false">
      <c r="A618" s="275"/>
    </row>
    <row r="619" customFormat="false" ht="13.5" hidden="false" customHeight="true" outlineLevel="0" collapsed="false">
      <c r="A619" s="275"/>
    </row>
    <row r="620" customFormat="false" ht="13.5" hidden="false" customHeight="true" outlineLevel="0" collapsed="false">
      <c r="A620" s="275"/>
    </row>
    <row r="621" customFormat="false" ht="13.5" hidden="false" customHeight="true" outlineLevel="0" collapsed="false">
      <c r="A621" s="275"/>
    </row>
    <row r="622" customFormat="false" ht="13.5" hidden="false" customHeight="true" outlineLevel="0" collapsed="false">
      <c r="A622" s="275"/>
    </row>
    <row r="623" customFormat="false" ht="13.5" hidden="false" customHeight="true" outlineLevel="0" collapsed="false">
      <c r="A623" s="275"/>
    </row>
    <row r="624" customFormat="false" ht="13.5" hidden="false" customHeight="true" outlineLevel="0" collapsed="false">
      <c r="A624" s="275"/>
    </row>
    <row r="625" customFormat="false" ht="13.5" hidden="false" customHeight="true" outlineLevel="0" collapsed="false">
      <c r="A625" s="275"/>
    </row>
    <row r="626" customFormat="false" ht="13.5" hidden="false" customHeight="true" outlineLevel="0" collapsed="false">
      <c r="A626" s="275"/>
    </row>
    <row r="627" customFormat="false" ht="13.5" hidden="false" customHeight="true" outlineLevel="0" collapsed="false">
      <c r="A627" s="275"/>
    </row>
    <row r="628" customFormat="false" ht="13.5" hidden="false" customHeight="true" outlineLevel="0" collapsed="false">
      <c r="A628" s="275"/>
    </row>
    <row r="629" customFormat="false" ht="13.5" hidden="false" customHeight="true" outlineLevel="0" collapsed="false">
      <c r="A629" s="275"/>
    </row>
    <row r="630" customFormat="false" ht="13.5" hidden="false" customHeight="true" outlineLevel="0" collapsed="false">
      <c r="A630" s="275"/>
    </row>
    <row r="631" customFormat="false" ht="13.5" hidden="false" customHeight="true" outlineLevel="0" collapsed="false">
      <c r="A631" s="275"/>
    </row>
    <row r="632" customFormat="false" ht="13.5" hidden="false" customHeight="true" outlineLevel="0" collapsed="false">
      <c r="A632" s="275"/>
    </row>
    <row r="633" customFormat="false" ht="13.5" hidden="false" customHeight="true" outlineLevel="0" collapsed="false">
      <c r="A633" s="275"/>
    </row>
    <row r="634" customFormat="false" ht="13.5" hidden="false" customHeight="true" outlineLevel="0" collapsed="false">
      <c r="A634" s="275"/>
    </row>
    <row r="635" customFormat="false" ht="13.5" hidden="false" customHeight="true" outlineLevel="0" collapsed="false">
      <c r="A635" s="275"/>
    </row>
    <row r="636" customFormat="false" ht="13.5" hidden="false" customHeight="true" outlineLevel="0" collapsed="false">
      <c r="A636" s="275"/>
    </row>
    <row r="637" customFormat="false" ht="13.5" hidden="false" customHeight="true" outlineLevel="0" collapsed="false">
      <c r="A637" s="275"/>
    </row>
    <row r="638" customFormat="false" ht="13.5" hidden="false" customHeight="true" outlineLevel="0" collapsed="false">
      <c r="A638" s="275"/>
    </row>
    <row r="639" customFormat="false" ht="13.5" hidden="false" customHeight="true" outlineLevel="0" collapsed="false">
      <c r="A639" s="275"/>
    </row>
    <row r="640" customFormat="false" ht="13.5" hidden="false" customHeight="true" outlineLevel="0" collapsed="false">
      <c r="A640" s="275"/>
    </row>
    <row r="641" customFormat="false" ht="13.5" hidden="false" customHeight="true" outlineLevel="0" collapsed="false">
      <c r="A641" s="275"/>
    </row>
    <row r="642" customFormat="false" ht="13.5" hidden="false" customHeight="true" outlineLevel="0" collapsed="false">
      <c r="A642" s="275"/>
    </row>
    <row r="643" customFormat="false" ht="13.5" hidden="false" customHeight="true" outlineLevel="0" collapsed="false">
      <c r="A643" s="275"/>
    </row>
    <row r="644" customFormat="false" ht="13.5" hidden="false" customHeight="true" outlineLevel="0" collapsed="false">
      <c r="A644" s="275"/>
    </row>
    <row r="645" customFormat="false" ht="13.5" hidden="false" customHeight="true" outlineLevel="0" collapsed="false">
      <c r="A645" s="275"/>
    </row>
    <row r="646" customFormat="false" ht="13.5" hidden="false" customHeight="true" outlineLevel="0" collapsed="false">
      <c r="A646" s="275"/>
    </row>
    <row r="647" customFormat="false" ht="13.5" hidden="false" customHeight="true" outlineLevel="0" collapsed="false">
      <c r="A647" s="275"/>
    </row>
    <row r="648" customFormat="false" ht="13.5" hidden="false" customHeight="true" outlineLevel="0" collapsed="false">
      <c r="A648" s="275"/>
    </row>
    <row r="649" customFormat="false" ht="13.5" hidden="false" customHeight="true" outlineLevel="0" collapsed="false">
      <c r="A649" s="275"/>
    </row>
    <row r="650" customFormat="false" ht="13.5" hidden="false" customHeight="true" outlineLevel="0" collapsed="false">
      <c r="A650" s="275"/>
    </row>
    <row r="651" customFormat="false" ht="13.5" hidden="false" customHeight="true" outlineLevel="0" collapsed="false">
      <c r="A651" s="275"/>
    </row>
    <row r="652" customFormat="false" ht="13.5" hidden="false" customHeight="true" outlineLevel="0" collapsed="false">
      <c r="A652" s="275"/>
    </row>
    <row r="653" customFormat="false" ht="13.5" hidden="false" customHeight="true" outlineLevel="0" collapsed="false">
      <c r="A653" s="275"/>
    </row>
    <row r="654" customFormat="false" ht="13.5" hidden="false" customHeight="true" outlineLevel="0" collapsed="false">
      <c r="A654" s="275"/>
    </row>
    <row r="655" customFormat="false" ht="13.5" hidden="false" customHeight="true" outlineLevel="0" collapsed="false">
      <c r="A655" s="275"/>
    </row>
    <row r="656" customFormat="false" ht="13.5" hidden="false" customHeight="true" outlineLevel="0" collapsed="false">
      <c r="A656" s="275"/>
    </row>
    <row r="657" customFormat="false" ht="13.5" hidden="false" customHeight="true" outlineLevel="0" collapsed="false">
      <c r="A657" s="275"/>
    </row>
    <row r="658" customFormat="false" ht="13.5" hidden="false" customHeight="true" outlineLevel="0" collapsed="false">
      <c r="A658" s="275"/>
    </row>
    <row r="659" customFormat="false" ht="13.5" hidden="false" customHeight="true" outlineLevel="0" collapsed="false">
      <c r="A659" s="275"/>
    </row>
    <row r="660" customFormat="false" ht="13.5" hidden="false" customHeight="true" outlineLevel="0" collapsed="false">
      <c r="A660" s="275"/>
    </row>
    <row r="661" customFormat="false" ht="13.5" hidden="false" customHeight="true" outlineLevel="0" collapsed="false">
      <c r="A661" s="275"/>
    </row>
    <row r="662" customFormat="false" ht="13.5" hidden="false" customHeight="true" outlineLevel="0" collapsed="false">
      <c r="A662" s="275"/>
    </row>
    <row r="663" customFormat="false" ht="13.5" hidden="false" customHeight="true" outlineLevel="0" collapsed="false">
      <c r="A663" s="275"/>
    </row>
    <row r="664" customFormat="false" ht="13.5" hidden="false" customHeight="true" outlineLevel="0" collapsed="false">
      <c r="A664" s="275"/>
    </row>
    <row r="665" customFormat="false" ht="13.5" hidden="false" customHeight="true" outlineLevel="0" collapsed="false">
      <c r="A665" s="275"/>
    </row>
    <row r="666" customFormat="false" ht="13.5" hidden="false" customHeight="true" outlineLevel="0" collapsed="false">
      <c r="A666" s="275"/>
    </row>
    <row r="667" customFormat="false" ht="13.5" hidden="false" customHeight="true" outlineLevel="0" collapsed="false">
      <c r="A667" s="275"/>
    </row>
    <row r="668" customFormat="false" ht="13.5" hidden="false" customHeight="true" outlineLevel="0" collapsed="false">
      <c r="A668" s="275"/>
    </row>
    <row r="669" customFormat="false" ht="13.5" hidden="false" customHeight="true" outlineLevel="0" collapsed="false">
      <c r="A669" s="275"/>
    </row>
    <row r="670" customFormat="false" ht="13.5" hidden="false" customHeight="true" outlineLevel="0" collapsed="false">
      <c r="A670" s="275"/>
    </row>
    <row r="671" customFormat="false" ht="13.5" hidden="false" customHeight="true" outlineLevel="0" collapsed="false">
      <c r="A671" s="275"/>
    </row>
    <row r="672" customFormat="false" ht="13.5" hidden="false" customHeight="true" outlineLevel="0" collapsed="false">
      <c r="A672" s="275"/>
    </row>
    <row r="673" customFormat="false" ht="13.5" hidden="false" customHeight="true" outlineLevel="0" collapsed="false">
      <c r="A673" s="275"/>
    </row>
    <row r="674" customFormat="false" ht="13.5" hidden="false" customHeight="true" outlineLevel="0" collapsed="false">
      <c r="A674" s="275"/>
    </row>
    <row r="675" customFormat="false" ht="13.5" hidden="false" customHeight="true" outlineLevel="0" collapsed="false">
      <c r="A675" s="275"/>
    </row>
    <row r="676" customFormat="false" ht="13.5" hidden="false" customHeight="true" outlineLevel="0" collapsed="false">
      <c r="A676" s="275"/>
    </row>
    <row r="677" customFormat="false" ht="13.5" hidden="false" customHeight="true" outlineLevel="0" collapsed="false">
      <c r="A677" s="275"/>
    </row>
    <row r="678" customFormat="false" ht="13.5" hidden="false" customHeight="true" outlineLevel="0" collapsed="false">
      <c r="A678" s="275"/>
    </row>
    <row r="679" customFormat="false" ht="13.5" hidden="false" customHeight="true" outlineLevel="0" collapsed="false">
      <c r="A679" s="275"/>
    </row>
    <row r="680" customFormat="false" ht="13.5" hidden="false" customHeight="true" outlineLevel="0" collapsed="false">
      <c r="A680" s="275"/>
    </row>
    <row r="681" customFormat="false" ht="13.5" hidden="false" customHeight="true" outlineLevel="0" collapsed="false">
      <c r="A681" s="275"/>
    </row>
    <row r="682" customFormat="false" ht="13.5" hidden="false" customHeight="true" outlineLevel="0" collapsed="false">
      <c r="A682" s="275"/>
    </row>
    <row r="683" customFormat="false" ht="13.5" hidden="false" customHeight="true" outlineLevel="0" collapsed="false">
      <c r="A683" s="275"/>
    </row>
    <row r="684" customFormat="false" ht="13.5" hidden="false" customHeight="true" outlineLevel="0" collapsed="false">
      <c r="A684" s="275"/>
    </row>
    <row r="685" customFormat="false" ht="13.5" hidden="false" customHeight="true" outlineLevel="0" collapsed="false">
      <c r="A685" s="275"/>
    </row>
    <row r="686" customFormat="false" ht="13.5" hidden="false" customHeight="true" outlineLevel="0" collapsed="false">
      <c r="A686" s="275"/>
    </row>
    <row r="687" customFormat="false" ht="13.5" hidden="false" customHeight="true" outlineLevel="0" collapsed="false">
      <c r="A687" s="275"/>
    </row>
    <row r="688" customFormat="false" ht="13.5" hidden="false" customHeight="true" outlineLevel="0" collapsed="false">
      <c r="A688" s="275"/>
    </row>
    <row r="689" customFormat="false" ht="13.5" hidden="false" customHeight="true" outlineLevel="0" collapsed="false">
      <c r="A689" s="275"/>
    </row>
    <row r="690" customFormat="false" ht="13.5" hidden="false" customHeight="true" outlineLevel="0" collapsed="false">
      <c r="A690" s="275"/>
    </row>
    <row r="691" customFormat="false" ht="13.5" hidden="false" customHeight="true" outlineLevel="0" collapsed="false">
      <c r="A691" s="275"/>
    </row>
    <row r="692" customFormat="false" ht="13.5" hidden="false" customHeight="true" outlineLevel="0" collapsed="false">
      <c r="A692" s="275"/>
    </row>
    <row r="693" customFormat="false" ht="13.5" hidden="false" customHeight="true" outlineLevel="0" collapsed="false">
      <c r="A693" s="275"/>
    </row>
    <row r="694" customFormat="false" ht="13.5" hidden="false" customHeight="true" outlineLevel="0" collapsed="false">
      <c r="A694" s="275"/>
    </row>
    <row r="695" customFormat="false" ht="13.5" hidden="false" customHeight="true" outlineLevel="0" collapsed="false">
      <c r="A695" s="275"/>
    </row>
    <row r="696" customFormat="false" ht="13.5" hidden="false" customHeight="true" outlineLevel="0" collapsed="false">
      <c r="A696" s="275"/>
    </row>
    <row r="697" customFormat="false" ht="13.5" hidden="false" customHeight="true" outlineLevel="0" collapsed="false">
      <c r="A697" s="275"/>
    </row>
    <row r="698" customFormat="false" ht="13.5" hidden="false" customHeight="true" outlineLevel="0" collapsed="false">
      <c r="A698" s="275"/>
    </row>
    <row r="699" customFormat="false" ht="13.5" hidden="false" customHeight="true" outlineLevel="0" collapsed="false">
      <c r="A699" s="275"/>
    </row>
    <row r="700" customFormat="false" ht="13.5" hidden="false" customHeight="true" outlineLevel="0" collapsed="false">
      <c r="A700" s="275"/>
    </row>
    <row r="701" customFormat="false" ht="13.5" hidden="false" customHeight="true" outlineLevel="0" collapsed="false">
      <c r="A701" s="275"/>
    </row>
    <row r="702" customFormat="false" ht="13.5" hidden="false" customHeight="true" outlineLevel="0" collapsed="false">
      <c r="A702" s="275"/>
    </row>
    <row r="703" customFormat="false" ht="13.5" hidden="false" customHeight="true" outlineLevel="0" collapsed="false">
      <c r="A703" s="275"/>
    </row>
    <row r="704" customFormat="false" ht="13.5" hidden="false" customHeight="true" outlineLevel="0" collapsed="false">
      <c r="A704" s="275"/>
    </row>
    <row r="705" customFormat="false" ht="13.5" hidden="false" customHeight="true" outlineLevel="0" collapsed="false">
      <c r="A705" s="275"/>
    </row>
    <row r="706" customFormat="false" ht="13.5" hidden="false" customHeight="true" outlineLevel="0" collapsed="false">
      <c r="A706" s="275"/>
    </row>
    <row r="707" customFormat="false" ht="13.5" hidden="false" customHeight="true" outlineLevel="0" collapsed="false">
      <c r="A707" s="275"/>
    </row>
    <row r="708" customFormat="false" ht="13.5" hidden="false" customHeight="true" outlineLevel="0" collapsed="false">
      <c r="A708" s="275"/>
    </row>
    <row r="709" customFormat="false" ht="13.5" hidden="false" customHeight="true" outlineLevel="0" collapsed="false">
      <c r="A709" s="275"/>
    </row>
    <row r="710" customFormat="false" ht="13.5" hidden="false" customHeight="true" outlineLevel="0" collapsed="false">
      <c r="A710" s="275"/>
    </row>
    <row r="711" customFormat="false" ht="13.5" hidden="false" customHeight="true" outlineLevel="0" collapsed="false">
      <c r="A711" s="275"/>
    </row>
    <row r="712" customFormat="false" ht="13.5" hidden="false" customHeight="true" outlineLevel="0" collapsed="false">
      <c r="A712" s="275"/>
    </row>
    <row r="713" customFormat="false" ht="13.5" hidden="false" customHeight="true" outlineLevel="0" collapsed="false">
      <c r="A713" s="275"/>
    </row>
    <row r="714" customFormat="false" ht="13.5" hidden="false" customHeight="true" outlineLevel="0" collapsed="false">
      <c r="A714" s="275"/>
    </row>
    <row r="715" customFormat="false" ht="13.5" hidden="false" customHeight="true" outlineLevel="0" collapsed="false">
      <c r="A715" s="275"/>
    </row>
    <row r="716" customFormat="false" ht="13.5" hidden="false" customHeight="true" outlineLevel="0" collapsed="false">
      <c r="A716" s="275"/>
    </row>
    <row r="717" customFormat="false" ht="13.5" hidden="false" customHeight="true" outlineLevel="0" collapsed="false">
      <c r="A717" s="275"/>
    </row>
    <row r="718" customFormat="false" ht="13.5" hidden="false" customHeight="true" outlineLevel="0" collapsed="false">
      <c r="A718" s="275"/>
    </row>
    <row r="719" customFormat="false" ht="13.5" hidden="false" customHeight="true" outlineLevel="0" collapsed="false">
      <c r="A719" s="275"/>
    </row>
    <row r="720" customFormat="false" ht="13.5" hidden="false" customHeight="true" outlineLevel="0" collapsed="false">
      <c r="A720" s="275"/>
    </row>
    <row r="721" customFormat="false" ht="13.5" hidden="false" customHeight="true" outlineLevel="0" collapsed="false">
      <c r="A721" s="275"/>
    </row>
    <row r="722" customFormat="false" ht="13.5" hidden="false" customHeight="true" outlineLevel="0" collapsed="false">
      <c r="A722" s="275"/>
    </row>
    <row r="723" customFormat="false" ht="13.5" hidden="false" customHeight="true" outlineLevel="0" collapsed="false">
      <c r="A723" s="275"/>
    </row>
    <row r="724" customFormat="false" ht="13.5" hidden="false" customHeight="true" outlineLevel="0" collapsed="false">
      <c r="A724" s="275"/>
    </row>
    <row r="725" customFormat="false" ht="13.5" hidden="false" customHeight="true" outlineLevel="0" collapsed="false">
      <c r="A725" s="275"/>
    </row>
    <row r="726" customFormat="false" ht="13.5" hidden="false" customHeight="true" outlineLevel="0" collapsed="false">
      <c r="A726" s="275"/>
    </row>
    <row r="727" customFormat="false" ht="13.5" hidden="false" customHeight="true" outlineLevel="0" collapsed="false">
      <c r="A727" s="275"/>
    </row>
    <row r="728" customFormat="false" ht="13.5" hidden="false" customHeight="true" outlineLevel="0" collapsed="false">
      <c r="A728" s="275"/>
    </row>
    <row r="729" customFormat="false" ht="13.5" hidden="false" customHeight="true" outlineLevel="0" collapsed="false">
      <c r="A729" s="275"/>
    </row>
    <row r="730" customFormat="false" ht="13.5" hidden="false" customHeight="true" outlineLevel="0" collapsed="false">
      <c r="A730" s="275"/>
    </row>
    <row r="731" customFormat="false" ht="13.5" hidden="false" customHeight="true" outlineLevel="0" collapsed="false">
      <c r="A731" s="275"/>
    </row>
    <row r="732" customFormat="false" ht="13.5" hidden="false" customHeight="true" outlineLevel="0" collapsed="false">
      <c r="A732" s="275"/>
    </row>
    <row r="733" customFormat="false" ht="13.5" hidden="false" customHeight="true" outlineLevel="0" collapsed="false">
      <c r="A733" s="275"/>
    </row>
    <row r="734" customFormat="false" ht="13.5" hidden="false" customHeight="true" outlineLevel="0" collapsed="false">
      <c r="A734" s="275"/>
    </row>
    <row r="735" customFormat="false" ht="13.5" hidden="false" customHeight="true" outlineLevel="0" collapsed="false">
      <c r="A735" s="275"/>
    </row>
    <row r="736" customFormat="false" ht="13.5" hidden="false" customHeight="true" outlineLevel="0" collapsed="false">
      <c r="A736" s="275"/>
    </row>
    <row r="737" customFormat="false" ht="13.5" hidden="false" customHeight="true" outlineLevel="0" collapsed="false">
      <c r="A737" s="275"/>
    </row>
    <row r="738" customFormat="false" ht="13.5" hidden="false" customHeight="true" outlineLevel="0" collapsed="false">
      <c r="A738" s="275"/>
    </row>
    <row r="739" customFormat="false" ht="13.5" hidden="false" customHeight="true" outlineLevel="0" collapsed="false">
      <c r="A739" s="275"/>
    </row>
    <row r="740" customFormat="false" ht="13.5" hidden="false" customHeight="true" outlineLevel="0" collapsed="false">
      <c r="A740" s="275"/>
    </row>
    <row r="741" customFormat="false" ht="13.5" hidden="false" customHeight="true" outlineLevel="0" collapsed="false">
      <c r="A741" s="275"/>
    </row>
    <row r="742" customFormat="false" ht="13.5" hidden="false" customHeight="true" outlineLevel="0" collapsed="false">
      <c r="A742" s="275"/>
    </row>
    <row r="743" customFormat="false" ht="13.5" hidden="false" customHeight="true" outlineLevel="0" collapsed="false">
      <c r="A743" s="275"/>
    </row>
    <row r="744" customFormat="false" ht="13.5" hidden="false" customHeight="true" outlineLevel="0" collapsed="false">
      <c r="A744" s="275"/>
    </row>
    <row r="745" customFormat="false" ht="13.5" hidden="false" customHeight="true" outlineLevel="0" collapsed="false">
      <c r="A745" s="275"/>
    </row>
    <row r="746" customFormat="false" ht="13.5" hidden="false" customHeight="true" outlineLevel="0" collapsed="false">
      <c r="A746" s="275"/>
    </row>
    <row r="747" customFormat="false" ht="13.5" hidden="false" customHeight="true" outlineLevel="0" collapsed="false">
      <c r="A747" s="275"/>
    </row>
    <row r="748" customFormat="false" ht="13.5" hidden="false" customHeight="true" outlineLevel="0" collapsed="false">
      <c r="A748" s="275"/>
    </row>
    <row r="749" customFormat="false" ht="13.5" hidden="false" customHeight="true" outlineLevel="0" collapsed="false">
      <c r="A749" s="275"/>
    </row>
    <row r="750" customFormat="false" ht="13.5" hidden="false" customHeight="true" outlineLevel="0" collapsed="false">
      <c r="A750" s="275"/>
    </row>
    <row r="751" customFormat="false" ht="13.5" hidden="false" customHeight="true" outlineLevel="0" collapsed="false">
      <c r="A751" s="275"/>
    </row>
    <row r="752" customFormat="false" ht="13.5" hidden="false" customHeight="true" outlineLevel="0" collapsed="false">
      <c r="A752" s="275"/>
    </row>
    <row r="753" customFormat="false" ht="13.5" hidden="false" customHeight="true" outlineLevel="0" collapsed="false">
      <c r="A753" s="275"/>
    </row>
    <row r="754" customFormat="false" ht="13.5" hidden="false" customHeight="true" outlineLevel="0" collapsed="false">
      <c r="A754" s="275"/>
    </row>
    <row r="755" customFormat="false" ht="13.5" hidden="false" customHeight="true" outlineLevel="0" collapsed="false">
      <c r="A755" s="275"/>
    </row>
    <row r="756" customFormat="false" ht="13.5" hidden="false" customHeight="true" outlineLevel="0" collapsed="false">
      <c r="A756" s="275"/>
    </row>
    <row r="757" customFormat="false" ht="13.5" hidden="false" customHeight="true" outlineLevel="0" collapsed="false">
      <c r="A757" s="275"/>
    </row>
    <row r="758" customFormat="false" ht="13.5" hidden="false" customHeight="true" outlineLevel="0" collapsed="false">
      <c r="A758" s="275"/>
    </row>
    <row r="759" customFormat="false" ht="13.5" hidden="false" customHeight="true" outlineLevel="0" collapsed="false">
      <c r="A759" s="275"/>
    </row>
    <row r="760" customFormat="false" ht="13.5" hidden="false" customHeight="true" outlineLevel="0" collapsed="false">
      <c r="A760" s="275"/>
    </row>
    <row r="761" customFormat="false" ht="13.5" hidden="false" customHeight="true" outlineLevel="0" collapsed="false">
      <c r="A761" s="275"/>
    </row>
    <row r="762" customFormat="false" ht="13.5" hidden="false" customHeight="true" outlineLevel="0" collapsed="false">
      <c r="A762" s="275"/>
    </row>
    <row r="763" customFormat="false" ht="13.5" hidden="false" customHeight="true" outlineLevel="0" collapsed="false">
      <c r="A763" s="275"/>
    </row>
    <row r="764" customFormat="false" ht="13.5" hidden="false" customHeight="true" outlineLevel="0" collapsed="false">
      <c r="A764" s="275"/>
    </row>
    <row r="765" customFormat="false" ht="13.5" hidden="false" customHeight="true" outlineLevel="0" collapsed="false">
      <c r="A765" s="275"/>
    </row>
    <row r="766" customFormat="false" ht="13.5" hidden="false" customHeight="true" outlineLevel="0" collapsed="false">
      <c r="A766" s="275"/>
    </row>
    <row r="767" customFormat="false" ht="13.5" hidden="false" customHeight="true" outlineLevel="0" collapsed="false">
      <c r="A767" s="275"/>
    </row>
    <row r="768" customFormat="false" ht="13.5" hidden="false" customHeight="true" outlineLevel="0" collapsed="false">
      <c r="A768" s="275"/>
    </row>
    <row r="769" customFormat="false" ht="13.5" hidden="false" customHeight="true" outlineLevel="0" collapsed="false">
      <c r="A769" s="275"/>
    </row>
    <row r="770" customFormat="false" ht="13.5" hidden="false" customHeight="true" outlineLevel="0" collapsed="false">
      <c r="A770" s="275"/>
    </row>
    <row r="771" customFormat="false" ht="13.5" hidden="false" customHeight="true" outlineLevel="0" collapsed="false">
      <c r="A771" s="275"/>
    </row>
    <row r="772" customFormat="false" ht="13.5" hidden="false" customHeight="true" outlineLevel="0" collapsed="false">
      <c r="A772" s="275"/>
    </row>
    <row r="773" customFormat="false" ht="13.5" hidden="false" customHeight="true" outlineLevel="0" collapsed="false">
      <c r="A773" s="275"/>
    </row>
    <row r="774" customFormat="false" ht="13.5" hidden="false" customHeight="true" outlineLevel="0" collapsed="false">
      <c r="A774" s="275"/>
    </row>
    <row r="775" customFormat="false" ht="13.5" hidden="false" customHeight="true" outlineLevel="0" collapsed="false">
      <c r="A775" s="275"/>
    </row>
    <row r="776" customFormat="false" ht="13.5" hidden="false" customHeight="true" outlineLevel="0" collapsed="false">
      <c r="A776" s="275"/>
    </row>
    <row r="777" customFormat="false" ht="13.5" hidden="false" customHeight="true" outlineLevel="0" collapsed="false">
      <c r="A777" s="275"/>
    </row>
    <row r="778" customFormat="false" ht="13.5" hidden="false" customHeight="true" outlineLevel="0" collapsed="false">
      <c r="A778" s="275"/>
    </row>
    <row r="779" customFormat="false" ht="13.5" hidden="false" customHeight="true" outlineLevel="0" collapsed="false">
      <c r="A779" s="275"/>
    </row>
    <row r="780" customFormat="false" ht="13.5" hidden="false" customHeight="true" outlineLevel="0" collapsed="false">
      <c r="A780" s="275"/>
    </row>
    <row r="781" customFormat="false" ht="13.5" hidden="false" customHeight="true" outlineLevel="0" collapsed="false">
      <c r="A781" s="275"/>
    </row>
    <row r="782" customFormat="false" ht="13.5" hidden="false" customHeight="true" outlineLevel="0" collapsed="false">
      <c r="A782" s="275"/>
    </row>
    <row r="783" customFormat="false" ht="13.5" hidden="false" customHeight="true" outlineLevel="0" collapsed="false">
      <c r="A783" s="275"/>
    </row>
    <row r="784" customFormat="false" ht="13.5" hidden="false" customHeight="true" outlineLevel="0" collapsed="false">
      <c r="A784" s="275"/>
    </row>
    <row r="785" customFormat="false" ht="13.5" hidden="false" customHeight="true" outlineLevel="0" collapsed="false">
      <c r="A785" s="275"/>
    </row>
    <row r="786" customFormat="false" ht="13.5" hidden="false" customHeight="true" outlineLevel="0" collapsed="false">
      <c r="A786" s="275"/>
    </row>
    <row r="787" customFormat="false" ht="13.5" hidden="false" customHeight="true" outlineLevel="0" collapsed="false">
      <c r="A787" s="275"/>
    </row>
    <row r="788" customFormat="false" ht="13.5" hidden="false" customHeight="true" outlineLevel="0" collapsed="false">
      <c r="A788" s="275"/>
    </row>
    <row r="789" customFormat="false" ht="13.5" hidden="false" customHeight="true" outlineLevel="0" collapsed="false">
      <c r="A789" s="275"/>
    </row>
    <row r="790" customFormat="false" ht="13.5" hidden="false" customHeight="true" outlineLevel="0" collapsed="false">
      <c r="A790" s="275"/>
    </row>
    <row r="791" customFormat="false" ht="13.5" hidden="false" customHeight="true" outlineLevel="0" collapsed="false">
      <c r="A791" s="275"/>
    </row>
    <row r="792" customFormat="false" ht="13.5" hidden="false" customHeight="true" outlineLevel="0" collapsed="false">
      <c r="A792" s="275"/>
    </row>
    <row r="793" customFormat="false" ht="13.5" hidden="false" customHeight="true" outlineLevel="0" collapsed="false">
      <c r="A793" s="275"/>
    </row>
    <row r="794" customFormat="false" ht="13.5" hidden="false" customHeight="true" outlineLevel="0" collapsed="false">
      <c r="A794" s="275"/>
    </row>
    <row r="795" customFormat="false" ht="13.5" hidden="false" customHeight="true" outlineLevel="0" collapsed="false">
      <c r="A795" s="275"/>
    </row>
    <row r="796" customFormat="false" ht="13.5" hidden="false" customHeight="true" outlineLevel="0" collapsed="false">
      <c r="A796" s="275"/>
    </row>
    <row r="797" customFormat="false" ht="13.5" hidden="false" customHeight="true" outlineLevel="0" collapsed="false">
      <c r="A797" s="275"/>
    </row>
    <row r="798" customFormat="false" ht="13.5" hidden="false" customHeight="true" outlineLevel="0" collapsed="false">
      <c r="A798" s="275"/>
    </row>
    <row r="799" customFormat="false" ht="13.5" hidden="false" customHeight="true" outlineLevel="0" collapsed="false">
      <c r="A799" s="275"/>
    </row>
    <row r="800" customFormat="false" ht="13.5" hidden="false" customHeight="true" outlineLevel="0" collapsed="false">
      <c r="A800" s="275"/>
    </row>
    <row r="801" customFormat="false" ht="13.5" hidden="false" customHeight="true" outlineLevel="0" collapsed="false">
      <c r="A801" s="275"/>
    </row>
    <row r="802" customFormat="false" ht="13.5" hidden="false" customHeight="true" outlineLevel="0" collapsed="false">
      <c r="A802" s="275"/>
    </row>
    <row r="803" customFormat="false" ht="13.5" hidden="false" customHeight="true" outlineLevel="0" collapsed="false">
      <c r="A803" s="275"/>
    </row>
    <row r="804" customFormat="false" ht="13.5" hidden="false" customHeight="true" outlineLevel="0" collapsed="false">
      <c r="A804" s="275"/>
    </row>
    <row r="805" customFormat="false" ht="13.5" hidden="false" customHeight="true" outlineLevel="0" collapsed="false">
      <c r="A805" s="275"/>
    </row>
    <row r="806" customFormat="false" ht="13.5" hidden="false" customHeight="true" outlineLevel="0" collapsed="false">
      <c r="A806" s="275"/>
    </row>
    <row r="807" customFormat="false" ht="13.5" hidden="false" customHeight="true" outlineLevel="0" collapsed="false">
      <c r="A807" s="275"/>
    </row>
    <row r="808" customFormat="false" ht="13.5" hidden="false" customHeight="true" outlineLevel="0" collapsed="false">
      <c r="A808" s="275"/>
    </row>
    <row r="809" customFormat="false" ht="13.5" hidden="false" customHeight="true" outlineLevel="0" collapsed="false">
      <c r="A809" s="275"/>
    </row>
    <row r="810" customFormat="false" ht="13.5" hidden="false" customHeight="true" outlineLevel="0" collapsed="false">
      <c r="A810" s="275"/>
    </row>
    <row r="811" customFormat="false" ht="13.5" hidden="false" customHeight="true" outlineLevel="0" collapsed="false">
      <c r="A811" s="275"/>
    </row>
    <row r="812" customFormat="false" ht="13.5" hidden="false" customHeight="true" outlineLevel="0" collapsed="false">
      <c r="A812" s="275"/>
    </row>
    <row r="813" customFormat="false" ht="13.5" hidden="false" customHeight="true" outlineLevel="0" collapsed="false">
      <c r="A813" s="275"/>
    </row>
    <row r="814" customFormat="false" ht="13.5" hidden="false" customHeight="true" outlineLevel="0" collapsed="false">
      <c r="A814" s="275"/>
    </row>
    <row r="815" customFormat="false" ht="13.5" hidden="false" customHeight="true" outlineLevel="0" collapsed="false">
      <c r="A815" s="275"/>
    </row>
    <row r="816" customFormat="false" ht="13.5" hidden="false" customHeight="true" outlineLevel="0" collapsed="false">
      <c r="A816" s="275"/>
    </row>
    <row r="817" customFormat="false" ht="13.5" hidden="false" customHeight="true" outlineLevel="0" collapsed="false">
      <c r="A817" s="275"/>
    </row>
    <row r="818" customFormat="false" ht="13.5" hidden="false" customHeight="true" outlineLevel="0" collapsed="false">
      <c r="A818" s="275"/>
    </row>
    <row r="819" customFormat="false" ht="13.5" hidden="false" customHeight="true" outlineLevel="0" collapsed="false">
      <c r="A819" s="275"/>
    </row>
    <row r="820" customFormat="false" ht="13.5" hidden="false" customHeight="true" outlineLevel="0" collapsed="false">
      <c r="A820" s="275"/>
    </row>
    <row r="821" customFormat="false" ht="13.5" hidden="false" customHeight="true" outlineLevel="0" collapsed="false">
      <c r="A821" s="275"/>
    </row>
    <row r="822" customFormat="false" ht="13.5" hidden="false" customHeight="true" outlineLevel="0" collapsed="false">
      <c r="A822" s="275"/>
    </row>
    <row r="823" customFormat="false" ht="13.5" hidden="false" customHeight="true" outlineLevel="0" collapsed="false">
      <c r="A823" s="275"/>
    </row>
    <row r="824" customFormat="false" ht="13.5" hidden="false" customHeight="true" outlineLevel="0" collapsed="false">
      <c r="A824" s="275"/>
    </row>
    <row r="825" customFormat="false" ht="13.5" hidden="false" customHeight="true" outlineLevel="0" collapsed="false">
      <c r="A825" s="275"/>
    </row>
    <row r="826" customFormat="false" ht="13.5" hidden="false" customHeight="true" outlineLevel="0" collapsed="false">
      <c r="A826" s="275"/>
    </row>
    <row r="827" customFormat="false" ht="13.5" hidden="false" customHeight="true" outlineLevel="0" collapsed="false">
      <c r="A827" s="275"/>
    </row>
    <row r="828" customFormat="false" ht="13.5" hidden="false" customHeight="true" outlineLevel="0" collapsed="false">
      <c r="A828" s="275"/>
    </row>
    <row r="829" customFormat="false" ht="13.5" hidden="false" customHeight="true" outlineLevel="0" collapsed="false">
      <c r="A829" s="275"/>
    </row>
    <row r="830" customFormat="false" ht="13.5" hidden="false" customHeight="true" outlineLevel="0" collapsed="false">
      <c r="A830" s="275"/>
    </row>
    <row r="831" customFormat="false" ht="13.5" hidden="false" customHeight="true" outlineLevel="0" collapsed="false">
      <c r="A831" s="275"/>
    </row>
    <row r="832" customFormat="false" ht="13.5" hidden="false" customHeight="true" outlineLevel="0" collapsed="false">
      <c r="A832" s="275"/>
    </row>
    <row r="833" customFormat="false" ht="13.5" hidden="false" customHeight="true" outlineLevel="0" collapsed="false">
      <c r="A833" s="275"/>
    </row>
    <row r="834" customFormat="false" ht="13.5" hidden="false" customHeight="true" outlineLevel="0" collapsed="false">
      <c r="A834" s="275"/>
    </row>
    <row r="835" customFormat="false" ht="13.5" hidden="false" customHeight="true" outlineLevel="0" collapsed="false">
      <c r="A835" s="275"/>
    </row>
    <row r="836" customFormat="false" ht="13.5" hidden="false" customHeight="true" outlineLevel="0" collapsed="false">
      <c r="A836" s="275"/>
    </row>
    <row r="837" customFormat="false" ht="13.5" hidden="false" customHeight="true" outlineLevel="0" collapsed="false">
      <c r="A837" s="275"/>
    </row>
    <row r="838" customFormat="false" ht="13.5" hidden="false" customHeight="true" outlineLevel="0" collapsed="false">
      <c r="A838" s="275"/>
    </row>
    <row r="839" customFormat="false" ht="13.5" hidden="false" customHeight="true" outlineLevel="0" collapsed="false">
      <c r="A839" s="275"/>
    </row>
    <row r="840" customFormat="false" ht="13.5" hidden="false" customHeight="true" outlineLevel="0" collapsed="false">
      <c r="A840" s="275"/>
    </row>
    <row r="841" customFormat="false" ht="13.5" hidden="false" customHeight="true" outlineLevel="0" collapsed="false">
      <c r="A841" s="275"/>
    </row>
    <row r="842" customFormat="false" ht="13.5" hidden="false" customHeight="true" outlineLevel="0" collapsed="false">
      <c r="A842" s="275"/>
    </row>
    <row r="843" customFormat="false" ht="13.5" hidden="false" customHeight="true" outlineLevel="0" collapsed="false">
      <c r="A843" s="275"/>
    </row>
    <row r="844" customFormat="false" ht="13.5" hidden="false" customHeight="true" outlineLevel="0" collapsed="false">
      <c r="A844" s="275"/>
    </row>
    <row r="845" customFormat="false" ht="13.5" hidden="false" customHeight="true" outlineLevel="0" collapsed="false">
      <c r="A845" s="275"/>
    </row>
    <row r="846" customFormat="false" ht="13.5" hidden="false" customHeight="true" outlineLevel="0" collapsed="false">
      <c r="A846" s="275"/>
    </row>
    <row r="847" customFormat="false" ht="13.5" hidden="false" customHeight="true" outlineLevel="0" collapsed="false">
      <c r="A847" s="275"/>
    </row>
    <row r="848" customFormat="false" ht="13.5" hidden="false" customHeight="true" outlineLevel="0" collapsed="false">
      <c r="A848" s="275"/>
    </row>
    <row r="849" customFormat="false" ht="13.5" hidden="false" customHeight="true" outlineLevel="0" collapsed="false">
      <c r="A849" s="275"/>
    </row>
    <row r="850" customFormat="false" ht="13.5" hidden="false" customHeight="true" outlineLevel="0" collapsed="false">
      <c r="A850" s="275"/>
    </row>
    <row r="851" customFormat="false" ht="13.5" hidden="false" customHeight="true" outlineLevel="0" collapsed="false">
      <c r="A851" s="275"/>
    </row>
    <row r="852" customFormat="false" ht="13.5" hidden="false" customHeight="true" outlineLevel="0" collapsed="false">
      <c r="A852" s="275"/>
    </row>
    <row r="853" customFormat="false" ht="13.5" hidden="false" customHeight="true" outlineLevel="0" collapsed="false">
      <c r="A853" s="275"/>
    </row>
    <row r="854" customFormat="false" ht="13.5" hidden="false" customHeight="true" outlineLevel="0" collapsed="false">
      <c r="A854" s="275"/>
    </row>
    <row r="855" customFormat="false" ht="13.5" hidden="false" customHeight="true" outlineLevel="0" collapsed="false">
      <c r="A855" s="275"/>
    </row>
    <row r="856" customFormat="false" ht="13.5" hidden="false" customHeight="true" outlineLevel="0" collapsed="false">
      <c r="A856" s="275"/>
    </row>
    <row r="857" customFormat="false" ht="13.5" hidden="false" customHeight="true" outlineLevel="0" collapsed="false">
      <c r="A857" s="275"/>
    </row>
    <row r="858" customFormat="false" ht="13.5" hidden="false" customHeight="true" outlineLevel="0" collapsed="false">
      <c r="A858" s="275"/>
    </row>
    <row r="859" customFormat="false" ht="13.5" hidden="false" customHeight="true" outlineLevel="0" collapsed="false">
      <c r="A859" s="275"/>
    </row>
    <row r="860" customFormat="false" ht="13.5" hidden="false" customHeight="true" outlineLevel="0" collapsed="false">
      <c r="A860" s="275"/>
    </row>
    <row r="861" customFormat="false" ht="13.5" hidden="false" customHeight="true" outlineLevel="0" collapsed="false">
      <c r="A861" s="275"/>
    </row>
    <row r="862" customFormat="false" ht="13.5" hidden="false" customHeight="true" outlineLevel="0" collapsed="false">
      <c r="A862" s="275"/>
    </row>
    <row r="863" customFormat="false" ht="13.5" hidden="false" customHeight="true" outlineLevel="0" collapsed="false">
      <c r="A863" s="275"/>
    </row>
    <row r="864" customFormat="false" ht="13.5" hidden="false" customHeight="true" outlineLevel="0" collapsed="false">
      <c r="A864" s="275"/>
    </row>
    <row r="865" customFormat="false" ht="13.5" hidden="false" customHeight="true" outlineLevel="0" collapsed="false">
      <c r="A865" s="275"/>
    </row>
    <row r="866" customFormat="false" ht="13.5" hidden="false" customHeight="true" outlineLevel="0" collapsed="false">
      <c r="A866" s="275"/>
    </row>
    <row r="867" customFormat="false" ht="13.5" hidden="false" customHeight="true" outlineLevel="0" collapsed="false">
      <c r="A867" s="275"/>
    </row>
    <row r="868" customFormat="false" ht="13.5" hidden="false" customHeight="true" outlineLevel="0" collapsed="false">
      <c r="A868" s="275"/>
    </row>
    <row r="869" customFormat="false" ht="13.5" hidden="false" customHeight="true" outlineLevel="0" collapsed="false">
      <c r="A869" s="275"/>
    </row>
    <row r="870" customFormat="false" ht="13.5" hidden="false" customHeight="true" outlineLevel="0" collapsed="false">
      <c r="A870" s="275"/>
    </row>
    <row r="871" customFormat="false" ht="13.5" hidden="false" customHeight="true" outlineLevel="0" collapsed="false">
      <c r="A871" s="275"/>
    </row>
    <row r="872" customFormat="false" ht="13.5" hidden="false" customHeight="true" outlineLevel="0" collapsed="false">
      <c r="A872" s="275"/>
    </row>
    <row r="873" customFormat="false" ht="13.5" hidden="false" customHeight="true" outlineLevel="0" collapsed="false">
      <c r="A873" s="275"/>
    </row>
    <row r="874" customFormat="false" ht="13.5" hidden="false" customHeight="true" outlineLevel="0" collapsed="false">
      <c r="A874" s="275"/>
    </row>
    <row r="875" customFormat="false" ht="13.5" hidden="false" customHeight="true" outlineLevel="0" collapsed="false">
      <c r="A875" s="275"/>
    </row>
    <row r="876" customFormat="false" ht="13.5" hidden="false" customHeight="true" outlineLevel="0" collapsed="false">
      <c r="A876" s="275"/>
    </row>
    <row r="877" customFormat="false" ht="13.5" hidden="false" customHeight="true" outlineLevel="0" collapsed="false">
      <c r="A877" s="275"/>
    </row>
    <row r="878" customFormat="false" ht="13.5" hidden="false" customHeight="true" outlineLevel="0" collapsed="false">
      <c r="A878" s="275"/>
    </row>
    <row r="879" customFormat="false" ht="13.5" hidden="false" customHeight="true" outlineLevel="0" collapsed="false">
      <c r="A879" s="275"/>
    </row>
    <row r="880" customFormat="false" ht="13.5" hidden="false" customHeight="true" outlineLevel="0" collapsed="false">
      <c r="A880" s="275"/>
    </row>
    <row r="881" customFormat="false" ht="13.5" hidden="false" customHeight="true" outlineLevel="0" collapsed="false">
      <c r="A881" s="275"/>
    </row>
    <row r="882" customFormat="false" ht="13.5" hidden="false" customHeight="true" outlineLevel="0" collapsed="false">
      <c r="A882" s="275"/>
    </row>
    <row r="883" customFormat="false" ht="13.5" hidden="false" customHeight="true" outlineLevel="0" collapsed="false">
      <c r="A883" s="275"/>
    </row>
    <row r="884" customFormat="false" ht="13.5" hidden="false" customHeight="true" outlineLevel="0" collapsed="false">
      <c r="A884" s="275"/>
    </row>
    <row r="885" customFormat="false" ht="13.5" hidden="false" customHeight="true" outlineLevel="0" collapsed="false">
      <c r="A885" s="275"/>
    </row>
    <row r="886" customFormat="false" ht="13.5" hidden="false" customHeight="true" outlineLevel="0" collapsed="false">
      <c r="A886" s="275"/>
    </row>
    <row r="887" customFormat="false" ht="13.5" hidden="false" customHeight="true" outlineLevel="0" collapsed="false">
      <c r="A887" s="275"/>
    </row>
    <row r="888" customFormat="false" ht="13.5" hidden="false" customHeight="true" outlineLevel="0" collapsed="false">
      <c r="A888" s="275"/>
    </row>
    <row r="889" customFormat="false" ht="13.5" hidden="false" customHeight="true" outlineLevel="0" collapsed="false">
      <c r="A889" s="275"/>
    </row>
    <row r="890" customFormat="false" ht="13.5" hidden="false" customHeight="true" outlineLevel="0" collapsed="false">
      <c r="A890" s="275"/>
    </row>
    <row r="891" customFormat="false" ht="13.5" hidden="false" customHeight="true" outlineLevel="0" collapsed="false">
      <c r="A891" s="275"/>
    </row>
    <row r="892" customFormat="false" ht="13.5" hidden="false" customHeight="true" outlineLevel="0" collapsed="false">
      <c r="A892" s="275"/>
    </row>
    <row r="893" customFormat="false" ht="13.5" hidden="false" customHeight="true" outlineLevel="0" collapsed="false">
      <c r="A893" s="275"/>
    </row>
    <row r="894" customFormat="false" ht="13.5" hidden="false" customHeight="true" outlineLevel="0" collapsed="false">
      <c r="A894" s="275"/>
    </row>
    <row r="895" customFormat="false" ht="13.5" hidden="false" customHeight="true" outlineLevel="0" collapsed="false">
      <c r="A895" s="275"/>
    </row>
    <row r="896" customFormat="false" ht="13.5" hidden="false" customHeight="true" outlineLevel="0" collapsed="false">
      <c r="A896" s="275"/>
    </row>
    <row r="897" customFormat="false" ht="13.5" hidden="false" customHeight="true" outlineLevel="0" collapsed="false">
      <c r="A897" s="275"/>
    </row>
    <row r="898" customFormat="false" ht="13.5" hidden="false" customHeight="true" outlineLevel="0" collapsed="false">
      <c r="A898" s="275"/>
    </row>
    <row r="899" customFormat="false" ht="13.5" hidden="false" customHeight="true" outlineLevel="0" collapsed="false">
      <c r="A899" s="275"/>
    </row>
    <row r="900" customFormat="false" ht="13.5" hidden="false" customHeight="true" outlineLevel="0" collapsed="false">
      <c r="A900" s="275"/>
    </row>
    <row r="901" customFormat="false" ht="13.5" hidden="false" customHeight="true" outlineLevel="0" collapsed="false">
      <c r="A901" s="275"/>
    </row>
    <row r="902" customFormat="false" ht="13.5" hidden="false" customHeight="true" outlineLevel="0" collapsed="false">
      <c r="A902" s="275"/>
    </row>
    <row r="903" customFormat="false" ht="13.5" hidden="false" customHeight="true" outlineLevel="0" collapsed="false">
      <c r="A903" s="275"/>
    </row>
    <row r="904" customFormat="false" ht="13.5" hidden="false" customHeight="true" outlineLevel="0" collapsed="false">
      <c r="A904" s="275"/>
    </row>
    <row r="905" customFormat="false" ht="13.5" hidden="false" customHeight="true" outlineLevel="0" collapsed="false">
      <c r="A905" s="275"/>
    </row>
    <row r="906" customFormat="false" ht="13.5" hidden="false" customHeight="true" outlineLevel="0" collapsed="false">
      <c r="A906" s="275"/>
    </row>
    <row r="907" customFormat="false" ht="13.5" hidden="false" customHeight="true" outlineLevel="0" collapsed="false">
      <c r="A907" s="275"/>
    </row>
    <row r="908" customFormat="false" ht="13.5" hidden="false" customHeight="true" outlineLevel="0" collapsed="false">
      <c r="A908" s="275"/>
    </row>
    <row r="909" customFormat="false" ht="13.5" hidden="false" customHeight="true" outlineLevel="0" collapsed="false">
      <c r="A909" s="275"/>
    </row>
    <row r="910" customFormat="false" ht="13.5" hidden="false" customHeight="true" outlineLevel="0" collapsed="false">
      <c r="A910" s="275"/>
    </row>
    <row r="911" customFormat="false" ht="13.5" hidden="false" customHeight="true" outlineLevel="0" collapsed="false">
      <c r="A911" s="275"/>
    </row>
    <row r="912" customFormat="false" ht="13.5" hidden="false" customHeight="true" outlineLevel="0" collapsed="false">
      <c r="A912" s="275"/>
    </row>
    <row r="913" customFormat="false" ht="13.5" hidden="false" customHeight="true" outlineLevel="0" collapsed="false">
      <c r="A913" s="275"/>
    </row>
    <row r="914" customFormat="false" ht="13.5" hidden="false" customHeight="true" outlineLevel="0" collapsed="false">
      <c r="A914" s="275"/>
    </row>
    <row r="915" customFormat="false" ht="13.5" hidden="false" customHeight="true" outlineLevel="0" collapsed="false">
      <c r="A915" s="275"/>
    </row>
    <row r="916" customFormat="false" ht="13.5" hidden="false" customHeight="true" outlineLevel="0" collapsed="false">
      <c r="A916" s="275"/>
    </row>
    <row r="917" customFormat="false" ht="13.5" hidden="false" customHeight="true" outlineLevel="0" collapsed="false">
      <c r="A917" s="275"/>
    </row>
    <row r="918" customFormat="false" ht="13.5" hidden="false" customHeight="true" outlineLevel="0" collapsed="false">
      <c r="A918" s="275"/>
    </row>
    <row r="919" customFormat="false" ht="13.5" hidden="false" customHeight="true" outlineLevel="0" collapsed="false">
      <c r="A919" s="275"/>
    </row>
    <row r="920" customFormat="false" ht="13.5" hidden="false" customHeight="true" outlineLevel="0" collapsed="false">
      <c r="A920" s="275"/>
    </row>
    <row r="921" customFormat="false" ht="13.5" hidden="false" customHeight="true" outlineLevel="0" collapsed="false">
      <c r="A921" s="275"/>
    </row>
    <row r="922" customFormat="false" ht="13.5" hidden="false" customHeight="true" outlineLevel="0" collapsed="false">
      <c r="A922" s="275"/>
    </row>
    <row r="923" customFormat="false" ht="13.5" hidden="false" customHeight="true" outlineLevel="0" collapsed="false">
      <c r="A923" s="275"/>
    </row>
    <row r="924" customFormat="false" ht="13.5" hidden="false" customHeight="true" outlineLevel="0" collapsed="false">
      <c r="A924" s="275"/>
    </row>
    <row r="925" customFormat="false" ht="13.5" hidden="false" customHeight="true" outlineLevel="0" collapsed="false">
      <c r="A925" s="275"/>
    </row>
    <row r="926" customFormat="false" ht="13.5" hidden="false" customHeight="true" outlineLevel="0" collapsed="false">
      <c r="A926" s="275"/>
    </row>
    <row r="927" customFormat="false" ht="13.5" hidden="false" customHeight="true" outlineLevel="0" collapsed="false">
      <c r="A927" s="275"/>
    </row>
    <row r="928" customFormat="false" ht="13.5" hidden="false" customHeight="true" outlineLevel="0" collapsed="false">
      <c r="A928" s="275"/>
    </row>
    <row r="929" customFormat="false" ht="13.5" hidden="false" customHeight="true" outlineLevel="0" collapsed="false">
      <c r="A929" s="275"/>
    </row>
    <row r="930" customFormat="false" ht="13.5" hidden="false" customHeight="true" outlineLevel="0" collapsed="false">
      <c r="A930" s="275"/>
    </row>
    <row r="931" customFormat="false" ht="13.5" hidden="false" customHeight="true" outlineLevel="0" collapsed="false">
      <c r="A931" s="275"/>
    </row>
    <row r="932" customFormat="false" ht="13.5" hidden="false" customHeight="true" outlineLevel="0" collapsed="false">
      <c r="A932" s="275"/>
    </row>
    <row r="933" customFormat="false" ht="13.5" hidden="false" customHeight="true" outlineLevel="0" collapsed="false">
      <c r="A933" s="275"/>
    </row>
    <row r="934" customFormat="false" ht="13.5" hidden="false" customHeight="true" outlineLevel="0" collapsed="false">
      <c r="A934" s="275"/>
    </row>
    <row r="935" customFormat="false" ht="13.5" hidden="false" customHeight="true" outlineLevel="0" collapsed="false">
      <c r="A935" s="275"/>
    </row>
    <row r="936" customFormat="false" ht="13.5" hidden="false" customHeight="true" outlineLevel="0" collapsed="false">
      <c r="A936" s="275"/>
    </row>
    <row r="937" customFormat="false" ht="13.5" hidden="false" customHeight="true" outlineLevel="0" collapsed="false">
      <c r="A937" s="275"/>
    </row>
    <row r="938" customFormat="false" ht="13.5" hidden="false" customHeight="true" outlineLevel="0" collapsed="false">
      <c r="A938" s="275"/>
    </row>
    <row r="939" customFormat="false" ht="13.5" hidden="false" customHeight="true" outlineLevel="0" collapsed="false">
      <c r="A939" s="275"/>
    </row>
    <row r="940" customFormat="false" ht="13.5" hidden="false" customHeight="true" outlineLevel="0" collapsed="false">
      <c r="A940" s="275"/>
    </row>
    <row r="941" customFormat="false" ht="13.5" hidden="false" customHeight="true" outlineLevel="0" collapsed="false">
      <c r="A941" s="275"/>
    </row>
    <row r="942" customFormat="false" ht="13.5" hidden="false" customHeight="true" outlineLevel="0" collapsed="false">
      <c r="A942" s="275"/>
    </row>
    <row r="943" customFormat="false" ht="13.5" hidden="false" customHeight="true" outlineLevel="0" collapsed="false">
      <c r="A943" s="275"/>
    </row>
    <row r="944" customFormat="false" ht="13.5" hidden="false" customHeight="true" outlineLevel="0" collapsed="false">
      <c r="A944" s="275"/>
    </row>
    <row r="945" customFormat="false" ht="13.5" hidden="false" customHeight="true" outlineLevel="0" collapsed="false">
      <c r="A945" s="275"/>
    </row>
    <row r="946" customFormat="false" ht="13.5" hidden="false" customHeight="true" outlineLevel="0" collapsed="false">
      <c r="A946" s="275"/>
    </row>
    <row r="947" customFormat="false" ht="13.5" hidden="false" customHeight="true" outlineLevel="0" collapsed="false">
      <c r="A947" s="275"/>
    </row>
    <row r="948" customFormat="false" ht="13.5" hidden="false" customHeight="true" outlineLevel="0" collapsed="false">
      <c r="A948" s="275"/>
    </row>
    <row r="949" customFormat="false" ht="13.5" hidden="false" customHeight="true" outlineLevel="0" collapsed="false">
      <c r="A949" s="275"/>
    </row>
    <row r="950" customFormat="false" ht="13.5" hidden="false" customHeight="true" outlineLevel="0" collapsed="false">
      <c r="A950" s="275"/>
    </row>
    <row r="951" customFormat="false" ht="13.5" hidden="false" customHeight="true" outlineLevel="0" collapsed="false">
      <c r="A951" s="275"/>
    </row>
    <row r="952" customFormat="false" ht="13.5" hidden="false" customHeight="true" outlineLevel="0" collapsed="false">
      <c r="A952" s="275"/>
    </row>
    <row r="953" customFormat="false" ht="13.5" hidden="false" customHeight="true" outlineLevel="0" collapsed="false">
      <c r="A953" s="275"/>
    </row>
    <row r="954" customFormat="false" ht="13.5" hidden="false" customHeight="true" outlineLevel="0" collapsed="false">
      <c r="A954" s="275"/>
    </row>
    <row r="955" customFormat="false" ht="13.5" hidden="false" customHeight="true" outlineLevel="0" collapsed="false">
      <c r="A955" s="275"/>
    </row>
    <row r="956" customFormat="false" ht="13.5" hidden="false" customHeight="true" outlineLevel="0" collapsed="false">
      <c r="A956" s="275"/>
    </row>
    <row r="957" customFormat="false" ht="13.5" hidden="false" customHeight="true" outlineLevel="0" collapsed="false">
      <c r="A957" s="275"/>
    </row>
    <row r="958" customFormat="false" ht="13.5" hidden="false" customHeight="true" outlineLevel="0" collapsed="false">
      <c r="A958" s="275"/>
    </row>
    <row r="959" customFormat="false" ht="13.5" hidden="false" customHeight="true" outlineLevel="0" collapsed="false">
      <c r="A959" s="275"/>
    </row>
    <row r="960" customFormat="false" ht="13.5" hidden="false" customHeight="true" outlineLevel="0" collapsed="false">
      <c r="A960" s="275"/>
    </row>
    <row r="961" customFormat="false" ht="13.5" hidden="false" customHeight="true" outlineLevel="0" collapsed="false">
      <c r="A961" s="275"/>
    </row>
    <row r="962" customFormat="false" ht="13.5" hidden="false" customHeight="true" outlineLevel="0" collapsed="false">
      <c r="A962" s="275"/>
    </row>
    <row r="963" customFormat="false" ht="13.5" hidden="false" customHeight="true" outlineLevel="0" collapsed="false">
      <c r="A963" s="275"/>
    </row>
    <row r="964" customFormat="false" ht="13.5" hidden="false" customHeight="true" outlineLevel="0" collapsed="false">
      <c r="A964" s="275"/>
    </row>
    <row r="965" customFormat="false" ht="13.5" hidden="false" customHeight="true" outlineLevel="0" collapsed="false">
      <c r="A965" s="275"/>
    </row>
    <row r="966" customFormat="false" ht="13.5" hidden="false" customHeight="true" outlineLevel="0" collapsed="false">
      <c r="A966" s="275"/>
    </row>
    <row r="967" customFormat="false" ht="13.5" hidden="false" customHeight="true" outlineLevel="0" collapsed="false">
      <c r="A967" s="275"/>
    </row>
    <row r="968" customFormat="false" ht="13.5" hidden="false" customHeight="true" outlineLevel="0" collapsed="false">
      <c r="A968" s="275"/>
    </row>
    <row r="969" customFormat="false" ht="13.5" hidden="false" customHeight="true" outlineLevel="0" collapsed="false">
      <c r="A969" s="275"/>
    </row>
    <row r="970" customFormat="false" ht="13.5" hidden="false" customHeight="true" outlineLevel="0" collapsed="false">
      <c r="A970" s="275"/>
    </row>
    <row r="971" customFormat="false" ht="13.5" hidden="false" customHeight="true" outlineLevel="0" collapsed="false">
      <c r="A971" s="275"/>
    </row>
    <row r="972" customFormat="false" ht="13.5" hidden="false" customHeight="true" outlineLevel="0" collapsed="false">
      <c r="A972" s="275"/>
    </row>
    <row r="973" customFormat="false" ht="13.5" hidden="false" customHeight="true" outlineLevel="0" collapsed="false">
      <c r="A973" s="275"/>
    </row>
    <row r="974" customFormat="false" ht="13.5" hidden="false" customHeight="true" outlineLevel="0" collapsed="false">
      <c r="A974" s="275"/>
    </row>
    <row r="975" customFormat="false" ht="13.5" hidden="false" customHeight="true" outlineLevel="0" collapsed="false">
      <c r="A975" s="275"/>
    </row>
    <row r="976" customFormat="false" ht="13.5" hidden="false" customHeight="true" outlineLevel="0" collapsed="false">
      <c r="A976" s="275"/>
    </row>
    <row r="977" customFormat="false" ht="13.5" hidden="false" customHeight="true" outlineLevel="0" collapsed="false">
      <c r="A977" s="275"/>
    </row>
    <row r="978" customFormat="false" ht="13.5" hidden="false" customHeight="true" outlineLevel="0" collapsed="false">
      <c r="A978" s="275"/>
    </row>
    <row r="979" customFormat="false" ht="13.5" hidden="false" customHeight="true" outlineLevel="0" collapsed="false">
      <c r="A979" s="275"/>
    </row>
    <row r="980" customFormat="false" ht="13.5" hidden="false" customHeight="true" outlineLevel="0" collapsed="false">
      <c r="A980" s="275"/>
    </row>
    <row r="981" customFormat="false" ht="13.5" hidden="false" customHeight="true" outlineLevel="0" collapsed="false">
      <c r="A981" s="275"/>
    </row>
    <row r="982" customFormat="false" ht="13.5" hidden="false" customHeight="true" outlineLevel="0" collapsed="false">
      <c r="A982" s="275"/>
    </row>
    <row r="983" customFormat="false" ht="13.5" hidden="false" customHeight="true" outlineLevel="0" collapsed="false">
      <c r="A983" s="275"/>
    </row>
    <row r="984" customFormat="false" ht="13.5" hidden="false" customHeight="true" outlineLevel="0" collapsed="false">
      <c r="A984" s="275"/>
    </row>
    <row r="985" customFormat="false" ht="13.5" hidden="false" customHeight="true" outlineLevel="0" collapsed="false">
      <c r="A985" s="275"/>
    </row>
    <row r="986" customFormat="false" ht="13.5" hidden="false" customHeight="true" outlineLevel="0" collapsed="false">
      <c r="A986" s="275"/>
    </row>
    <row r="987" customFormat="false" ht="13.5" hidden="false" customHeight="true" outlineLevel="0" collapsed="false">
      <c r="A987" s="275"/>
    </row>
    <row r="988" customFormat="false" ht="13.5" hidden="false" customHeight="true" outlineLevel="0" collapsed="false">
      <c r="A988" s="275"/>
    </row>
    <row r="989" customFormat="false" ht="13.5" hidden="false" customHeight="true" outlineLevel="0" collapsed="false">
      <c r="A989" s="275"/>
    </row>
    <row r="990" customFormat="false" ht="13.5" hidden="false" customHeight="true" outlineLevel="0" collapsed="false">
      <c r="A990" s="275"/>
    </row>
    <row r="991" customFormat="false" ht="13.5" hidden="false" customHeight="true" outlineLevel="0" collapsed="false">
      <c r="A991" s="275"/>
    </row>
    <row r="992" customFormat="false" ht="13.5" hidden="false" customHeight="true" outlineLevel="0" collapsed="false">
      <c r="A992" s="275"/>
    </row>
    <row r="993" customFormat="false" ht="13.5" hidden="false" customHeight="true" outlineLevel="0" collapsed="false">
      <c r="A993" s="275"/>
    </row>
    <row r="994" customFormat="false" ht="13.5" hidden="false" customHeight="true" outlineLevel="0" collapsed="false">
      <c r="A994" s="275"/>
    </row>
    <row r="995" customFormat="false" ht="13.5" hidden="false" customHeight="true" outlineLevel="0" collapsed="false">
      <c r="A995" s="275"/>
    </row>
    <row r="996" customFormat="false" ht="13.5" hidden="false" customHeight="true" outlineLevel="0" collapsed="false">
      <c r="A996" s="275"/>
    </row>
    <row r="997" customFormat="false" ht="13.5" hidden="false" customHeight="true" outlineLevel="0" collapsed="false">
      <c r="A997" s="275"/>
    </row>
    <row r="998" customFormat="false" ht="13.5" hidden="false" customHeight="true" outlineLevel="0" collapsed="false">
      <c r="A998" s="275"/>
    </row>
    <row r="999" customFormat="false" ht="13.5" hidden="false" customHeight="true" outlineLevel="0" collapsed="false">
      <c r="A999" s="275"/>
    </row>
    <row r="1000" customFormat="false" ht="13.5" hidden="false" customHeight="true" outlineLevel="0" collapsed="false">
      <c r="A1000" s="275"/>
    </row>
  </sheetData>
  <autoFilter ref="A4:N270">
    <sortState ref="A5:N270">
      <sortCondition ref="A5:A270" customList=""/>
    </sortState>
  </autoFilter>
  <mergeCells count="1">
    <mergeCell ref="A3:O3"/>
  </mergeCells>
  <hyperlinks>
    <hyperlink ref="C1" r:id="rId1" display="Source: Worldbank 2023"/>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AD47"/>
    <pageSetUpPr fitToPage="false"/>
  </sheetPr>
  <dimension ref="A1:Z1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136" activePane="bottomRight" state="frozen"/>
      <selection pane="topLeft" activeCell="A1" activeCellId="0" sqref="A1"/>
      <selection pane="topRight" activeCell="B1" activeCellId="0" sqref="B1"/>
      <selection pane="bottomLeft" activeCell="A136" activeCellId="0" sqref="A136"/>
      <selection pane="bottomRight" activeCell="J224" activeCellId="0" sqref="J224"/>
    </sheetView>
  </sheetViews>
  <sheetFormatPr defaultColWidth="12.65625" defaultRowHeight="15" zeroHeight="false" outlineLevelRow="0" outlineLevelCol="0"/>
  <cols>
    <col collapsed="false" customWidth="true" hidden="false" outlineLevel="0" max="1" min="1" style="0" width="36"/>
    <col collapsed="false" customWidth="true" hidden="false" outlineLevel="0" max="8" min="2" style="0" width="11.67"/>
    <col collapsed="false" customWidth="true" hidden="false" outlineLevel="0" max="9" min="9" style="0" width="11"/>
    <col collapsed="false" customWidth="true" hidden="false" outlineLevel="0" max="13" min="10" style="0" width="11.67"/>
    <col collapsed="false" customWidth="true" hidden="false" outlineLevel="0" max="19" min="14" style="0" width="11"/>
  </cols>
  <sheetData>
    <row r="1" customFormat="false" ht="15" hidden="false" customHeight="true" outlineLevel="0" collapsed="false">
      <c r="A1" s="293" t="s">
        <v>734</v>
      </c>
      <c r="B1" s="261" t="s">
        <v>735</v>
      </c>
      <c r="C1" s="294" t="s">
        <v>736</v>
      </c>
    </row>
    <row r="2" customFormat="false" ht="15" hidden="false" customHeight="true" outlineLevel="0" collapsed="false">
      <c r="A2" s="293"/>
      <c r="B2" s="293"/>
      <c r="C2" s="293"/>
      <c r="D2" s="293"/>
      <c r="E2" s="293"/>
      <c r="F2" s="293"/>
      <c r="G2" s="293"/>
      <c r="H2" s="293"/>
      <c r="I2" s="293"/>
      <c r="J2" s="293"/>
      <c r="K2" s="293"/>
      <c r="L2" s="293"/>
      <c r="M2" s="293"/>
      <c r="N2" s="293"/>
      <c r="O2" s="293"/>
      <c r="P2" s="293"/>
      <c r="Q2" s="293"/>
      <c r="R2" s="293"/>
      <c r="S2" s="293"/>
      <c r="T2" s="293"/>
      <c r="U2" s="293"/>
      <c r="V2" s="293"/>
      <c r="W2" s="293"/>
      <c r="X2" s="293"/>
      <c r="Y2" s="293"/>
      <c r="Z2" s="293"/>
    </row>
    <row r="3" customFormat="false" ht="78.75" hidden="false" customHeight="true" outlineLevel="0" collapsed="false">
      <c r="A3" s="295" t="s">
        <v>513</v>
      </c>
      <c r="B3" s="296" t="n">
        <v>2012</v>
      </c>
      <c r="C3" s="296" t="n">
        <v>2013</v>
      </c>
      <c r="D3" s="296" t="n">
        <v>2014</v>
      </c>
      <c r="E3" s="296" t="n">
        <v>2015</v>
      </c>
      <c r="F3" s="296" t="n">
        <v>2016</v>
      </c>
      <c r="G3" s="296" t="n">
        <v>2017</v>
      </c>
      <c r="H3" s="296" t="n">
        <v>2018</v>
      </c>
      <c r="I3" s="296" t="n">
        <v>2019</v>
      </c>
      <c r="J3" s="296" t="n">
        <v>2020</v>
      </c>
      <c r="K3" s="296" t="n">
        <v>2021</v>
      </c>
      <c r="L3" s="296"/>
      <c r="M3" s="296" t="n">
        <v>2022</v>
      </c>
    </row>
    <row r="4" customFormat="false" ht="13.5" hidden="false" customHeight="true" outlineLevel="0" collapsed="false">
      <c r="A4" s="16" t="s">
        <v>737</v>
      </c>
      <c r="B4" s="297" t="n">
        <v>90.7170667350174</v>
      </c>
      <c r="C4" s="297" t="n">
        <v>97.4172222531853</v>
      </c>
      <c r="D4" s="297" t="n">
        <v>101.97049935906</v>
      </c>
      <c r="E4" s="297" t="n">
        <v>101.295751219497</v>
      </c>
      <c r="F4" s="297" t="n">
        <v>105.736447508106</v>
      </c>
      <c r="G4" s="297" t="n">
        <v>110.997841859789</v>
      </c>
      <c r="H4" s="297" t="n">
        <v>111.69285390219</v>
      </c>
      <c r="I4" s="297" t="n">
        <v>114.264439471841</v>
      </c>
      <c r="J4" s="297"/>
      <c r="K4" s="297"/>
      <c r="L4" s="297"/>
      <c r="M4" s="297"/>
    </row>
    <row r="5" customFormat="false" ht="13.5" hidden="false" customHeight="true" outlineLevel="0" collapsed="false">
      <c r="A5" s="16" t="s">
        <v>517</v>
      </c>
      <c r="B5" s="297" t="n">
        <v>87.5675880766163</v>
      </c>
      <c r="C5" s="297" t="n">
        <v>89.2643158790442</v>
      </c>
      <c r="D5" s="297" t="n">
        <v>90.7156331877106</v>
      </c>
      <c r="E5" s="297" t="n">
        <v>92.4357594616682</v>
      </c>
      <c r="F5" s="297" t="n">
        <v>93.6147144248872</v>
      </c>
      <c r="G5" s="297" t="n">
        <v>95.474521757159</v>
      </c>
      <c r="H5" s="297" t="n">
        <v>97.4108019905306</v>
      </c>
      <c r="I5" s="297" t="n">
        <v>98.7853568454385</v>
      </c>
      <c r="J5" s="297" t="n">
        <v>100.38655547427</v>
      </c>
      <c r="K5" s="297" t="n">
        <v>102.435918526012</v>
      </c>
      <c r="L5" s="297"/>
      <c r="M5" s="297" t="n">
        <v>109.324941700167</v>
      </c>
    </row>
    <row r="6" customFormat="false" ht="13.5" hidden="false" customHeight="true" outlineLevel="0" collapsed="false">
      <c r="A6" s="16" t="s">
        <v>518</v>
      </c>
      <c r="B6" s="297" t="n">
        <v>155.054166666667</v>
      </c>
      <c r="C6" s="297" t="n">
        <v>160.1</v>
      </c>
      <c r="D6" s="297" t="n">
        <v>164.77</v>
      </c>
      <c r="E6" s="297" t="n">
        <v>172.653333333333</v>
      </c>
      <c r="F6" s="297" t="n">
        <v>183.699166666667</v>
      </c>
      <c r="G6" s="297" t="n">
        <v>193.97</v>
      </c>
      <c r="H6" s="297" t="n">
        <v>202.2525</v>
      </c>
      <c r="I6" s="297" t="n">
        <v>206.2</v>
      </c>
      <c r="J6" s="297" t="n">
        <v>211.18</v>
      </c>
      <c r="K6" s="297" t="n">
        <v>226.44</v>
      </c>
      <c r="L6" s="297"/>
      <c r="M6" s="297" t="n">
        <v>247.420833333333</v>
      </c>
    </row>
    <row r="7" customFormat="false" ht="13.5" hidden="false" customHeight="true" outlineLevel="0" collapsed="false">
      <c r="A7" s="16" t="s">
        <v>521</v>
      </c>
      <c r="B7" s="297" t="n">
        <v>24.3751413513107</v>
      </c>
      <c r="C7" s="297" t="n">
        <v>26.5147459928645</v>
      </c>
      <c r="D7" s="297" t="n">
        <v>28.4451221937138</v>
      </c>
      <c r="E7" s="297" t="n">
        <v>31.1058333333333</v>
      </c>
      <c r="F7" s="297" t="n">
        <v>40.655</v>
      </c>
      <c r="G7" s="297" t="n">
        <v>52.7875</v>
      </c>
      <c r="H7" s="297" t="n">
        <v>63.15</v>
      </c>
      <c r="I7" s="297" t="n">
        <v>73.9358333333333</v>
      </c>
      <c r="J7" s="297" t="n">
        <v>90.4025</v>
      </c>
      <c r="K7" s="297" t="n">
        <v>113.685</v>
      </c>
      <c r="L7" s="297" t="s">
        <v>58</v>
      </c>
      <c r="M7" s="297"/>
    </row>
    <row r="8" customFormat="false" ht="13.5" hidden="false" customHeight="true" outlineLevel="0" collapsed="false">
      <c r="A8" s="16" t="s">
        <v>738</v>
      </c>
      <c r="B8" s="297" t="n">
        <v>107.285</v>
      </c>
      <c r="C8" s="297" t="n">
        <v>107.4425</v>
      </c>
      <c r="D8" s="297" t="n">
        <v>107.17</v>
      </c>
      <c r="E8" s="297" t="n">
        <v>106.1275</v>
      </c>
      <c r="F8" s="297" t="n">
        <v>105.573687</v>
      </c>
      <c r="G8" s="297" t="n">
        <v>106.94</v>
      </c>
      <c r="H8" s="297" t="n">
        <v>107.3425</v>
      </c>
      <c r="I8" s="297" t="n">
        <v>108.2175</v>
      </c>
      <c r="J8" s="297" t="n">
        <v>107.705</v>
      </c>
      <c r="K8" s="297" t="n">
        <v>109.64</v>
      </c>
      <c r="L8" s="297"/>
      <c r="M8" s="297" t="n">
        <v>115.87</v>
      </c>
    </row>
    <row r="9" customFormat="false" ht="13.5" hidden="false" customHeight="true" outlineLevel="0" collapsed="false">
      <c r="A9" s="16" t="s">
        <v>522</v>
      </c>
      <c r="B9" s="297" t="n">
        <v>93.6121060068111</v>
      </c>
      <c r="C9" s="297" t="n">
        <v>94.6039242325435</v>
      </c>
      <c r="D9" s="297" t="n">
        <v>95.6345787141029</v>
      </c>
      <c r="E9" s="297" t="n">
        <v>96.5612715262179</v>
      </c>
      <c r="F9" s="297" t="n">
        <v>96.0886641668478</v>
      </c>
      <c r="G9" s="297" t="n">
        <v>98.4260092867667</v>
      </c>
      <c r="H9" s="297" t="n">
        <v>99.6141666666667</v>
      </c>
      <c r="I9" s="297" t="n">
        <v>101.04</v>
      </c>
      <c r="J9" s="297" t="n">
        <v>101.6725</v>
      </c>
      <c r="K9" s="297" t="n">
        <v>103.77</v>
      </c>
      <c r="L9" s="297"/>
      <c r="M9" s="297" t="n">
        <v>111.585</v>
      </c>
    </row>
    <row r="10" customFormat="false" ht="13.5" hidden="false" customHeight="true" outlineLevel="0" collapsed="false">
      <c r="A10" s="16" t="s">
        <v>66</v>
      </c>
      <c r="B10" s="297"/>
      <c r="C10" s="297"/>
      <c r="D10" s="297"/>
      <c r="E10" s="297"/>
      <c r="F10" s="297"/>
      <c r="G10" s="297" t="n">
        <v>112.887108333333</v>
      </c>
      <c r="H10" s="297" t="n">
        <v>151.581675</v>
      </c>
      <c r="I10" s="297" t="n">
        <v>232.751091666667</v>
      </c>
      <c r="J10" s="297" t="n">
        <v>330.541683333333</v>
      </c>
      <c r="K10" s="297" t="n">
        <v>490.554858333333</v>
      </c>
      <c r="L10" s="297"/>
      <c r="M10" s="297" t="n">
        <v>845.867458333333</v>
      </c>
    </row>
    <row r="11" customFormat="false" ht="13.5" hidden="false" customHeight="true" outlineLevel="0" collapsed="false">
      <c r="A11" s="16" t="s">
        <v>739</v>
      </c>
      <c r="B11" s="297" t="n">
        <v>109.930464880373</v>
      </c>
      <c r="C11" s="297" t="n">
        <v>116.295073591944</v>
      </c>
      <c r="D11" s="297" t="n">
        <v>119.762188726211</v>
      </c>
      <c r="E11" s="297" t="n">
        <v>124.231343774992</v>
      </c>
      <c r="F11" s="297" t="n">
        <v>122.487623243108</v>
      </c>
      <c r="G11" s="297" t="n">
        <v>123.675205998157</v>
      </c>
      <c r="H11" s="297" t="n">
        <v>126.792110366697</v>
      </c>
      <c r="I11" s="297" t="n">
        <v>128.622286782626</v>
      </c>
      <c r="J11" s="297" t="n">
        <v>130.180463183687</v>
      </c>
      <c r="K11" s="297" t="n">
        <v>139.53371635077</v>
      </c>
      <c r="L11" s="297"/>
      <c r="M11" s="297" t="n">
        <v>151.590700720848</v>
      </c>
    </row>
    <row r="12" customFormat="false" ht="13.5" hidden="false" customHeight="true" outlineLevel="0" collapsed="false">
      <c r="A12" s="16" t="s">
        <v>740</v>
      </c>
      <c r="B12" s="297" t="n">
        <v>95.1526666666667</v>
      </c>
      <c r="C12" s="297" t="n">
        <v>92.8955833333333</v>
      </c>
      <c r="D12" s="297" t="n">
        <v>93.2870833333333</v>
      </c>
      <c r="E12" s="297" t="n">
        <v>93.7299764460227</v>
      </c>
      <c r="F12" s="297" t="n">
        <v>92.8571666666667</v>
      </c>
      <c r="G12" s="297" t="n">
        <v>91.9023333333333</v>
      </c>
      <c r="H12" s="297" t="n">
        <v>95.23475</v>
      </c>
      <c r="I12" s="297" t="n">
        <v>99.2893333333333</v>
      </c>
      <c r="J12" s="297"/>
      <c r="K12" s="297"/>
      <c r="L12" s="297"/>
      <c r="M12" s="297"/>
    </row>
    <row r="13" customFormat="false" ht="13.5" hidden="false" customHeight="true" outlineLevel="0" collapsed="false">
      <c r="A13" s="16" t="s">
        <v>526</v>
      </c>
      <c r="B13" s="297" t="n">
        <v>101.025</v>
      </c>
      <c r="C13" s="297" t="n">
        <v>103.5</v>
      </c>
      <c r="D13" s="297" t="n">
        <v>106.075</v>
      </c>
      <c r="E13" s="297" t="n">
        <v>107.675</v>
      </c>
      <c r="F13" s="297" t="n">
        <v>109.05</v>
      </c>
      <c r="G13" s="297" t="n">
        <v>111.175</v>
      </c>
      <c r="H13" s="297" t="n">
        <v>113.3</v>
      </c>
      <c r="I13" s="297" t="n">
        <v>115.125</v>
      </c>
      <c r="J13" s="297" t="n">
        <v>116.1</v>
      </c>
      <c r="K13" s="297" t="n">
        <v>119.425</v>
      </c>
      <c r="L13" s="297"/>
      <c r="M13" s="297" t="n">
        <v>127.3</v>
      </c>
    </row>
    <row r="14" customFormat="false" ht="13.5" hidden="false" customHeight="true" outlineLevel="0" collapsed="false">
      <c r="A14" s="16" t="s">
        <v>527</v>
      </c>
      <c r="B14" s="297" t="n">
        <v>88.4405108333333</v>
      </c>
      <c r="C14" s="297" t="n">
        <v>90.2094591666667</v>
      </c>
      <c r="D14" s="297" t="n">
        <v>91.6580533333333</v>
      </c>
      <c r="E14" s="297" t="n">
        <v>92.4798258333333</v>
      </c>
      <c r="F14" s="297" t="n">
        <v>93.3043683333333</v>
      </c>
      <c r="G14" s="297" t="n">
        <v>95.2462833333333</v>
      </c>
      <c r="H14" s="297" t="n">
        <v>97.1496658333333</v>
      </c>
      <c r="I14" s="297" t="n">
        <v>98.6369258333333</v>
      </c>
      <c r="J14" s="297" t="n">
        <v>100</v>
      </c>
      <c r="K14" s="297" t="n">
        <v>102.766666666667</v>
      </c>
      <c r="L14" s="297"/>
      <c r="M14" s="297" t="n">
        <v>111.55</v>
      </c>
    </row>
    <row r="15" customFormat="false" ht="13.5" hidden="false" customHeight="true" outlineLevel="0" collapsed="false">
      <c r="A15" s="16" t="s">
        <v>741</v>
      </c>
      <c r="B15" s="297" t="n">
        <v>109.008333333333</v>
      </c>
      <c r="C15" s="297" t="n">
        <v>111.641666666667</v>
      </c>
      <c r="D15" s="297" t="n">
        <v>113.175</v>
      </c>
      <c r="E15" s="297" t="n">
        <v>117.733333333333</v>
      </c>
      <c r="F15" s="297" t="n">
        <v>132.383333333333</v>
      </c>
      <c r="G15" s="297" t="n">
        <v>149.508333333333</v>
      </c>
      <c r="H15" s="297" t="n">
        <v>152.9</v>
      </c>
      <c r="I15" s="297" t="n">
        <v>156.891564325</v>
      </c>
      <c r="J15" s="297" t="n">
        <v>161.221472575</v>
      </c>
      <c r="K15" s="297" t="n">
        <v>171.943182758333</v>
      </c>
      <c r="L15" s="297"/>
      <c r="M15" s="297" t="n">
        <v>195.761197791667</v>
      </c>
    </row>
    <row r="16" customFormat="false" ht="13.5" hidden="false" customHeight="true" outlineLevel="0" collapsed="false">
      <c r="A16" s="16" t="s">
        <v>529</v>
      </c>
      <c r="B16" s="297" t="n">
        <v>97.9432766225583</v>
      </c>
      <c r="C16" s="297" t="n">
        <v>98.6508333333333</v>
      </c>
      <c r="D16" s="297" t="n">
        <v>100.144166666667</v>
      </c>
      <c r="E16" s="297" t="n">
        <v>102.008333333333</v>
      </c>
      <c r="F16" s="297" t="n">
        <v>101.655</v>
      </c>
      <c r="G16" s="297" t="n">
        <v>103.198333333333</v>
      </c>
      <c r="H16" s="297" t="n">
        <v>105.536666666667</v>
      </c>
      <c r="I16" s="297" t="n">
        <v>108.165833333333</v>
      </c>
      <c r="J16" s="297" t="n">
        <v>108.2075</v>
      </c>
      <c r="K16" s="297" t="n">
        <v>111.350833333333</v>
      </c>
      <c r="L16" s="297"/>
      <c r="M16" s="297" t="n">
        <v>117.5925</v>
      </c>
    </row>
    <row r="17" customFormat="false" ht="13.5" hidden="false" customHeight="true" outlineLevel="0" collapsed="false">
      <c r="A17" s="16" t="s">
        <v>742</v>
      </c>
      <c r="B17" s="297" t="n">
        <v>86.083036044607</v>
      </c>
      <c r="C17" s="297" t="n">
        <v>88.9237861929259</v>
      </c>
      <c r="D17" s="297" t="n">
        <v>91.2780907509195</v>
      </c>
      <c r="E17" s="297" t="n">
        <v>92.9654825684163</v>
      </c>
      <c r="F17" s="297" t="n">
        <v>95.5562385715838</v>
      </c>
      <c r="G17" s="297" t="n">
        <v>96.8813344241555</v>
      </c>
      <c r="H17" s="297" t="n">
        <v>98.9038963783191</v>
      </c>
      <c r="I17" s="297" t="n">
        <v>99.8986915953775</v>
      </c>
      <c r="J17" s="297" t="n">
        <v>97.5833333333333</v>
      </c>
      <c r="K17" s="297" t="n">
        <v>96.9916666666667</v>
      </c>
      <c r="L17" s="297"/>
      <c r="M17" s="297" t="n">
        <v>100.508333333333</v>
      </c>
    </row>
    <row r="18" customFormat="false" ht="13.5" hidden="false" customHeight="true" outlineLevel="0" collapsed="false">
      <c r="A18" s="16" t="s">
        <v>86</v>
      </c>
      <c r="B18" s="297" t="n">
        <v>56.9085611262317</v>
      </c>
      <c r="C18" s="297" t="n">
        <v>61.1940070606261</v>
      </c>
      <c r="D18" s="297" t="n">
        <v>65.4724710579777</v>
      </c>
      <c r="E18" s="297" t="n">
        <v>69.5280193887162</v>
      </c>
      <c r="F18" s="297" t="n">
        <v>73.3614646251379</v>
      </c>
      <c r="G18" s="297" t="n">
        <v>77.5445868063925</v>
      </c>
      <c r="H18" s="297" t="n">
        <v>81.8433651111511</v>
      </c>
      <c r="I18" s="297" t="n">
        <v>86.4200431412378</v>
      </c>
      <c r="J18" s="297" t="n">
        <v>91.3382723931946</v>
      </c>
      <c r="K18" s="297" t="n">
        <v>96.4035772307783</v>
      </c>
      <c r="L18" s="297"/>
      <c r="M18" s="297" t="n">
        <v>103.823716582984</v>
      </c>
    </row>
    <row r="19" customFormat="false" ht="13.5" hidden="false" customHeight="true" outlineLevel="0" collapsed="false">
      <c r="A19" s="16" t="s">
        <v>531</v>
      </c>
      <c r="B19" s="297" t="n">
        <v>75.6679752931323</v>
      </c>
      <c r="C19" s="297" t="n">
        <v>77.0406713324203</v>
      </c>
      <c r="D19" s="297" t="n">
        <v>78.4039084930483</v>
      </c>
      <c r="E19" s="297" t="n">
        <v>77.5314376984455</v>
      </c>
      <c r="F19" s="297" t="n">
        <v>78.5253350083752</v>
      </c>
      <c r="G19" s="297" t="n">
        <v>82.1847606085986</v>
      </c>
      <c r="H19" s="297" t="n">
        <v>85.2040759352317</v>
      </c>
      <c r="I19" s="297" t="n">
        <v>88.6976898380793</v>
      </c>
      <c r="J19" s="297"/>
      <c r="K19" s="297"/>
      <c r="L19" s="297"/>
      <c r="M19" s="297" t="n">
        <v>102.957495812395</v>
      </c>
    </row>
    <row r="20" customFormat="false" ht="13.5" hidden="false" customHeight="true" outlineLevel="0" collapsed="false">
      <c r="A20" s="16" t="s">
        <v>743</v>
      </c>
      <c r="B20" s="297" t="n">
        <v>35.4493576803504</v>
      </c>
      <c r="C20" s="297" t="n">
        <v>41.9409365949951</v>
      </c>
      <c r="D20" s="297" t="n">
        <v>49.5404473973455</v>
      </c>
      <c r="E20" s="297" t="n">
        <v>56.2454941798613</v>
      </c>
      <c r="F20" s="297" t="n">
        <v>62.9030375253307</v>
      </c>
      <c r="G20" s="297" t="n">
        <v>66.6972463752834</v>
      </c>
      <c r="H20" s="297" t="n">
        <v>69.9469377814387</v>
      </c>
      <c r="I20" s="297" t="n">
        <v>73.8626764409718</v>
      </c>
      <c r="J20" s="297" t="n">
        <v>77.9606837779334</v>
      </c>
      <c r="K20" s="297" t="n">
        <v>85.3359857907689</v>
      </c>
      <c r="L20" s="297"/>
      <c r="M20" s="297" t="n">
        <v>98.3153121214807</v>
      </c>
    </row>
    <row r="21" customFormat="false" ht="13.5" hidden="false" customHeight="true" outlineLevel="0" collapsed="false">
      <c r="A21" s="16" t="s">
        <v>533</v>
      </c>
      <c r="B21" s="297" t="n">
        <v>98.8983333333333</v>
      </c>
      <c r="C21" s="297" t="n">
        <v>99.9991666666667</v>
      </c>
      <c r="D21" s="297" t="n">
        <v>100.339166666667</v>
      </c>
      <c r="E21" s="297" t="n">
        <v>100.9025</v>
      </c>
      <c r="F21" s="297" t="n">
        <v>102.894166666667</v>
      </c>
      <c r="G21" s="297" t="n">
        <v>105.081666666667</v>
      </c>
      <c r="H21" s="297" t="n">
        <v>107.239166666667</v>
      </c>
      <c r="I21" s="297" t="n">
        <v>108.78</v>
      </c>
      <c r="J21" s="297" t="n">
        <v>109.585833333333</v>
      </c>
      <c r="K21" s="297" t="n">
        <v>112.26</v>
      </c>
      <c r="L21" s="297"/>
      <c r="M21" s="297" t="n">
        <v>123.034166666667</v>
      </c>
    </row>
    <row r="22" customFormat="false" ht="13.5" hidden="false" customHeight="true" outlineLevel="0" collapsed="false">
      <c r="A22" s="16" t="s">
        <v>100</v>
      </c>
      <c r="B22" s="297" t="n">
        <v>97.2978079578809</v>
      </c>
      <c r="C22" s="297" t="n">
        <v>97.7937813632158</v>
      </c>
      <c r="D22" s="297" t="n">
        <v>98.9686755051603</v>
      </c>
      <c r="E22" s="297" t="n">
        <v>98.1159772226655</v>
      </c>
      <c r="F22" s="297" t="n">
        <v>98.7669052716284</v>
      </c>
      <c r="G22" s="297" t="n">
        <v>99.9004070111968</v>
      </c>
      <c r="H22" s="297" t="n">
        <v>100.17012075008</v>
      </c>
      <c r="I22" s="297" t="n">
        <v>100.357508379103</v>
      </c>
      <c r="J22" s="297" t="n">
        <v>100.479377162747</v>
      </c>
      <c r="K22" s="297" t="n">
        <v>103.730524658011</v>
      </c>
      <c r="L22" s="297"/>
      <c r="M22" s="297" t="n">
        <v>110.241578900864</v>
      </c>
    </row>
    <row r="23" customFormat="false" ht="13.5" hidden="false" customHeight="true" outlineLevel="0" collapsed="false">
      <c r="A23" s="16" t="s">
        <v>534</v>
      </c>
      <c r="B23" s="297" t="n">
        <v>100.122371787741</v>
      </c>
      <c r="C23" s="297" t="n">
        <v>100.55178551563</v>
      </c>
      <c r="D23" s="297" t="n">
        <v>100</v>
      </c>
      <c r="E23" s="297" t="n">
        <v>100.218785923536</v>
      </c>
      <c r="F23" s="297" t="n">
        <v>99.4229984796232</v>
      </c>
      <c r="G23" s="297" t="n">
        <v>101.182201416667</v>
      </c>
      <c r="H23" s="297" t="n">
        <v>101.834627916667</v>
      </c>
      <c r="I23" s="297" t="n">
        <v>101.116666666667</v>
      </c>
      <c r="J23" s="297" t="n">
        <v>104.173141583333</v>
      </c>
      <c r="K23" s="297" t="n">
        <v>105.979024273309</v>
      </c>
      <c r="L23" s="297"/>
      <c r="M23" s="297" t="n">
        <v>107.41056629166</v>
      </c>
    </row>
    <row r="24" customFormat="false" ht="13.5" hidden="false" customHeight="true" outlineLevel="0" collapsed="false">
      <c r="A24" s="16" t="s">
        <v>536</v>
      </c>
      <c r="B24" s="297"/>
      <c r="C24" s="297" t="n">
        <v>77.4322399574179</v>
      </c>
      <c r="D24" s="297" t="n">
        <v>83.8367077111106</v>
      </c>
      <c r="E24" s="297" t="n">
        <v>87.6497218614418</v>
      </c>
      <c r="F24" s="297" t="n">
        <v>90.4719437682483</v>
      </c>
      <c r="G24" s="297" t="n">
        <v>94.9549042797058</v>
      </c>
      <c r="H24" s="297" t="n">
        <v>97.5414415573271</v>
      </c>
      <c r="I24" s="297" t="n">
        <v>100.200841047075</v>
      </c>
      <c r="J24" s="297" t="n">
        <v>105.841512349464</v>
      </c>
      <c r="K24" s="297" t="n">
        <v>113.617491825579</v>
      </c>
      <c r="L24" s="297"/>
      <c r="M24" s="297" t="n">
        <v>120.024571605847</v>
      </c>
    </row>
    <row r="25" customFormat="false" ht="13.5" hidden="false" customHeight="true" outlineLevel="0" collapsed="false">
      <c r="A25" s="16" t="s">
        <v>537</v>
      </c>
      <c r="B25" s="297" t="n">
        <v>80.1025</v>
      </c>
      <c r="C25" s="297" t="n">
        <v>84.6975</v>
      </c>
      <c r="D25" s="297" t="n">
        <v>89.5816666666667</v>
      </c>
      <c r="E25" s="297" t="n">
        <v>93.2183333333333</v>
      </c>
      <c r="F25" s="297" t="n">
        <v>96.5958333333333</v>
      </c>
      <c r="G25" s="297" t="n">
        <v>99.3225</v>
      </c>
      <c r="H25" s="297" t="n">
        <v>101.579166666667</v>
      </c>
      <c r="I25" s="297" t="n">
        <v>103.4477611986</v>
      </c>
      <c r="J25" s="297" t="n">
        <v>104.420937894925</v>
      </c>
      <c r="K25" s="297" t="n">
        <v>105.19092089275</v>
      </c>
      <c r="L25" s="297"/>
      <c r="M25" s="297" t="n">
        <v>107.027900165083</v>
      </c>
    </row>
    <row r="26" customFormat="false" ht="13.5" hidden="false" customHeight="true" outlineLevel="0" collapsed="false">
      <c r="A26" s="16" t="s">
        <v>538</v>
      </c>
      <c r="B26" s="297" t="n">
        <v>102.056622094778</v>
      </c>
      <c r="C26" s="297" t="n">
        <v>101.961662812854</v>
      </c>
      <c r="D26" s="297" t="n">
        <v>101.04686883654</v>
      </c>
      <c r="E26" s="297" t="n">
        <v>100</v>
      </c>
      <c r="F26" s="297" t="n">
        <v>98.4159</v>
      </c>
      <c r="G26" s="297" t="n">
        <v>99.2132</v>
      </c>
      <c r="H26" s="297" t="n">
        <v>100.619158333333</v>
      </c>
      <c r="I26" s="297" t="n">
        <v>101.185425</v>
      </c>
      <c r="J26" s="297" t="n">
        <v>100.121666666667</v>
      </c>
      <c r="K26" s="297" t="n">
        <v>102.105716666667</v>
      </c>
      <c r="L26" s="297"/>
      <c r="M26" s="297" t="n">
        <v>116.4218</v>
      </c>
    </row>
    <row r="27" customFormat="false" ht="13.5" hidden="false" customHeight="true" outlineLevel="0" collapsed="false">
      <c r="A27" s="16" t="s">
        <v>539</v>
      </c>
      <c r="B27" s="297" t="n">
        <v>78.9680322780881</v>
      </c>
      <c r="C27" s="297" t="n">
        <v>83.614990689013</v>
      </c>
      <c r="D27" s="297" t="n">
        <v>87.2959342023588</v>
      </c>
      <c r="E27" s="297" t="n">
        <v>89.9689633767846</v>
      </c>
      <c r="F27" s="297" t="n">
        <v>92.5015518311608</v>
      </c>
      <c r="G27" s="297" t="n">
        <v>95.5617628801986</v>
      </c>
      <c r="H27" s="297" t="n">
        <v>98.6560676598386</v>
      </c>
      <c r="I27" s="297" t="n">
        <v>101.391666666667</v>
      </c>
      <c r="J27" s="297" t="n">
        <v>103.308333333333</v>
      </c>
      <c r="K27" s="297" t="n">
        <v>110.788866666667</v>
      </c>
      <c r="L27" s="297"/>
      <c r="M27" s="297" t="n">
        <v>123.713016666667</v>
      </c>
    </row>
    <row r="28" customFormat="false" ht="13.5" hidden="false" customHeight="true" outlineLevel="0" collapsed="false">
      <c r="A28" s="16" t="s">
        <v>106</v>
      </c>
      <c r="B28" s="297" t="n">
        <v>3500.6575</v>
      </c>
      <c r="C28" s="297" t="n">
        <v>3717.84916666667</v>
      </c>
      <c r="D28" s="297" t="n">
        <v>3953.15333333333</v>
      </c>
      <c r="E28" s="297" t="n">
        <v>4310.11916666667</v>
      </c>
      <c r="F28" s="297" t="n">
        <v>4686.78666666667</v>
      </c>
      <c r="G28" s="297" t="n">
        <v>4848.31083333333</v>
      </c>
      <c r="H28" s="297" t="n">
        <v>5025.99416666667</v>
      </c>
      <c r="I28" s="297" t="n">
        <v>5213.61333333333</v>
      </c>
      <c r="J28" s="297" t="n">
        <v>5381.0625</v>
      </c>
      <c r="K28" s="297" t="n">
        <v>5827.78</v>
      </c>
      <c r="L28" s="297"/>
      <c r="M28" s="297" t="n">
        <v>6368.60416666667</v>
      </c>
    </row>
    <row r="29" customFormat="false" ht="13.5" hidden="false" customHeight="true" outlineLevel="0" collapsed="false">
      <c r="A29" s="16" t="s">
        <v>540</v>
      </c>
      <c r="B29" s="297"/>
      <c r="C29" s="297"/>
      <c r="D29" s="297"/>
      <c r="E29" s="297" t="n">
        <v>104.94079174532</v>
      </c>
      <c r="F29" s="297" t="n">
        <v>106.049259007818</v>
      </c>
      <c r="G29" s="297"/>
      <c r="H29" s="297"/>
      <c r="I29" s="297"/>
      <c r="J29" s="297"/>
      <c r="K29" s="297"/>
      <c r="L29" s="297"/>
      <c r="M29" s="297"/>
    </row>
    <row r="30" customFormat="false" ht="13.5" hidden="false" customHeight="true" outlineLevel="0" collapsed="false">
      <c r="A30" s="16" t="s">
        <v>541</v>
      </c>
      <c r="B30" s="297" t="n">
        <v>100.203939686862</v>
      </c>
      <c r="C30" s="297" t="n">
        <v>100.593938483552</v>
      </c>
      <c r="D30" s="297" t="n">
        <v>100.385599653372</v>
      </c>
      <c r="E30" s="297" t="n">
        <v>99.8953691666667</v>
      </c>
      <c r="F30" s="297" t="n">
        <v>99.6169675</v>
      </c>
      <c r="G30" s="297" t="n">
        <v>98.36129</v>
      </c>
      <c r="H30" s="297" t="n">
        <v>99.3695441666667</v>
      </c>
      <c r="I30" s="297" t="n">
        <v>98.9814841666667</v>
      </c>
      <c r="J30" s="297" t="n">
        <v>100.902041666667</v>
      </c>
      <c r="K30" s="297" t="n">
        <v>102.651091666667</v>
      </c>
      <c r="L30" s="297"/>
      <c r="M30" s="297" t="n">
        <v>106.430961803718</v>
      </c>
    </row>
    <row r="31" customFormat="false" ht="13.5" hidden="false" customHeight="true" outlineLevel="0" collapsed="false">
      <c r="A31" s="16" t="s">
        <v>542</v>
      </c>
      <c r="B31" s="297" t="n">
        <v>6592.91648146526</v>
      </c>
      <c r="C31" s="297" t="n">
        <v>6651.59960522458</v>
      </c>
      <c r="D31" s="297" t="n">
        <v>6557.26769700625</v>
      </c>
      <c r="E31" s="297" t="n">
        <v>6550.40661398183</v>
      </c>
      <c r="F31" s="297" t="n">
        <v>6498.09179899701</v>
      </c>
      <c r="G31" s="297" t="n">
        <v>6632.05621223579</v>
      </c>
      <c r="H31" s="297" t="n">
        <v>6818.71840139494</v>
      </c>
      <c r="I31" s="297" t="n">
        <v>7030.35297239303</v>
      </c>
      <c r="J31" s="297" t="n">
        <v>7147.93147573754</v>
      </c>
      <c r="K31" s="297" t="n">
        <v>7383.65198233464</v>
      </c>
      <c r="L31" s="297"/>
      <c r="M31" s="297" t="n">
        <v>8515.21576685439</v>
      </c>
    </row>
    <row r="32" customFormat="false" ht="13.5" hidden="false" customHeight="true" outlineLevel="0" collapsed="false">
      <c r="A32" s="16" t="s">
        <v>140</v>
      </c>
      <c r="B32" s="297" t="n">
        <v>100.645770065076</v>
      </c>
      <c r="C32" s="297" t="n">
        <v>101.182955295671</v>
      </c>
      <c r="D32" s="297" t="n">
        <v>100.92181269452</v>
      </c>
      <c r="E32" s="297" t="n">
        <v>101.653333333333</v>
      </c>
      <c r="F32" s="297" t="n">
        <v>102.101666666667</v>
      </c>
      <c r="G32" s="297" t="n">
        <v>103.615833333333</v>
      </c>
      <c r="H32" s="297" t="n">
        <v>105.6425</v>
      </c>
      <c r="I32" s="297" t="n">
        <v>102.226666666667</v>
      </c>
      <c r="J32" s="297" t="n">
        <v>104.153066800435</v>
      </c>
      <c r="K32" s="297" t="n">
        <v>107.958333333333</v>
      </c>
      <c r="L32" s="297"/>
      <c r="M32" s="297" t="n">
        <v>123.385833333333</v>
      </c>
    </row>
    <row r="33" customFormat="false" ht="13.5" hidden="false" customHeight="true" outlineLevel="0" collapsed="false">
      <c r="A33" s="16" t="s">
        <v>543</v>
      </c>
      <c r="B33" s="297" t="n">
        <v>78.8343426105831</v>
      </c>
      <c r="C33" s="297" t="n">
        <v>85.0921796756532</v>
      </c>
      <c r="D33" s="297" t="n">
        <v>88.8407900057283</v>
      </c>
      <c r="E33" s="297" t="n">
        <v>93.7667354390402</v>
      </c>
      <c r="F33" s="297" t="n">
        <v>98.9779995559317</v>
      </c>
      <c r="G33" s="297" t="n">
        <v>114.86647787689</v>
      </c>
      <c r="H33" s="297" t="n">
        <v>111.633333333333</v>
      </c>
      <c r="I33" s="297" t="n">
        <v>110.866666666667</v>
      </c>
      <c r="J33" s="297" t="n">
        <v>118.983333333333</v>
      </c>
      <c r="K33" s="297" t="n">
        <v>128.983333333333</v>
      </c>
      <c r="L33" s="297"/>
      <c r="M33" s="297" t="n">
        <v>153.233333333333</v>
      </c>
    </row>
    <row r="34" customFormat="false" ht="13.5" hidden="false" customHeight="true" outlineLevel="0" collapsed="false">
      <c r="A34" s="16" t="s">
        <v>544</v>
      </c>
      <c r="B34" s="297" t="n">
        <v>98.0198269276494</v>
      </c>
      <c r="C34" s="297" t="n">
        <v>99.4965376286854</v>
      </c>
      <c r="D34" s="297" t="n">
        <v>99.2589616418058</v>
      </c>
      <c r="E34" s="297" t="n">
        <v>99.3891774874361</v>
      </c>
      <c r="F34" s="297" t="n">
        <v>97.9899603758482</v>
      </c>
      <c r="G34" s="297" t="n">
        <v>98.7586085695846</v>
      </c>
      <c r="H34" s="297" t="n">
        <v>100</v>
      </c>
      <c r="I34" s="297" t="n">
        <v>101.106666742961</v>
      </c>
      <c r="J34" s="297" t="n">
        <v>101.719166692098</v>
      </c>
      <c r="K34" s="297" t="n">
        <v>103.613333180745</v>
      </c>
      <c r="L34" s="297"/>
      <c r="M34" s="297"/>
    </row>
    <row r="35" customFormat="false" ht="13.5" hidden="false" customHeight="true" outlineLevel="0" collapsed="false">
      <c r="A35" s="16" t="s">
        <v>144</v>
      </c>
      <c r="B35" s="297" t="n">
        <v>148.055916666667</v>
      </c>
      <c r="C35" s="297" t="n">
        <v>152.411166666667</v>
      </c>
      <c r="D35" s="297" t="n">
        <v>158.287666666667</v>
      </c>
      <c r="E35" s="297" t="n">
        <v>160.225</v>
      </c>
      <c r="F35" s="297" t="n">
        <v>165.062416666667</v>
      </c>
      <c r="G35" s="297" t="n">
        <v>169.870083333333</v>
      </c>
      <c r="H35" s="297" t="n">
        <v>174.047333333333</v>
      </c>
      <c r="I35" s="297" t="n">
        <v>177.428333333333</v>
      </c>
      <c r="J35" s="297" t="n">
        <v>182.64525</v>
      </c>
      <c r="K35" s="297" t="n">
        <v>187.979833333333</v>
      </c>
      <c r="L35" s="297"/>
      <c r="M35" s="297" t="n">
        <v>198.024916666667</v>
      </c>
    </row>
    <row r="36" customFormat="false" ht="13.5" hidden="false" customHeight="true" outlineLevel="0" collapsed="false">
      <c r="A36" s="16" t="s">
        <v>153</v>
      </c>
      <c r="B36" s="297" t="n">
        <v>102.384454082019</v>
      </c>
      <c r="C36" s="297" t="n">
        <v>104.483690849066</v>
      </c>
      <c r="D36" s="297" t="n">
        <v>106.421757267202</v>
      </c>
      <c r="E36" s="297" t="n">
        <v>109.269853917178</v>
      </c>
      <c r="F36" s="297" t="n">
        <v>110.225080471956</v>
      </c>
      <c r="G36" s="297" t="n">
        <v>110.930971972763</v>
      </c>
      <c r="H36" s="297" t="n">
        <v>112.116666666667</v>
      </c>
      <c r="I36" s="297" t="n">
        <v>114.866666666667</v>
      </c>
      <c r="J36" s="297" t="n">
        <v>117.666666666667</v>
      </c>
      <c r="K36" s="297" t="n">
        <v>120.339885805459</v>
      </c>
      <c r="L36" s="297"/>
      <c r="M36" s="297" t="n">
        <v>127.858333333333</v>
      </c>
    </row>
    <row r="37" customFormat="false" ht="13.5" hidden="false" customHeight="true" outlineLevel="0" collapsed="false">
      <c r="A37" s="16" t="s">
        <v>545</v>
      </c>
      <c r="B37" s="297" t="n">
        <v>121.675</v>
      </c>
      <c r="C37" s="297" t="n">
        <v>122.816666666667</v>
      </c>
      <c r="D37" s="297" t="n">
        <v>125.158333333333</v>
      </c>
      <c r="E37" s="297" t="n">
        <v>126.566666666667</v>
      </c>
      <c r="F37" s="297" t="n">
        <v>128.375</v>
      </c>
      <c r="G37" s="297" t="n">
        <v>130.425</v>
      </c>
      <c r="H37" s="297" t="n">
        <v>133.383333333333</v>
      </c>
      <c r="I37" s="297" t="n">
        <v>135.983333333333</v>
      </c>
      <c r="J37" s="297" t="n">
        <v>136.958333333333</v>
      </c>
      <c r="K37" s="297" t="n">
        <v>141.608333333333</v>
      </c>
      <c r="L37" s="297"/>
      <c r="M37" s="297" t="n">
        <v>151.241666666667</v>
      </c>
    </row>
    <row r="38" customFormat="false" ht="13.5" hidden="false" customHeight="true" outlineLevel="0" collapsed="false">
      <c r="A38" s="16" t="s">
        <v>547</v>
      </c>
      <c r="B38" s="297" t="n">
        <v>101.40185</v>
      </c>
      <c r="C38" s="297" t="n">
        <v>103.59275</v>
      </c>
      <c r="D38" s="297" t="n">
        <v>104.9125</v>
      </c>
      <c r="E38" s="297" t="n">
        <v>102.44965</v>
      </c>
      <c r="F38" s="297" t="n">
        <v>101.809075</v>
      </c>
      <c r="G38" s="297"/>
      <c r="H38" s="297"/>
      <c r="I38" s="297"/>
      <c r="J38" s="297"/>
      <c r="K38" s="297"/>
      <c r="L38" s="297"/>
      <c r="M38" s="297"/>
    </row>
    <row r="39" customFormat="false" ht="13.5" hidden="false" customHeight="true" outlineLevel="0" collapsed="false">
      <c r="A39" s="16" t="s">
        <v>744</v>
      </c>
      <c r="B39" s="297" t="n">
        <v>69.7485674782543</v>
      </c>
      <c r="C39" s="297" t="n">
        <v>74.6231507725109</v>
      </c>
      <c r="D39" s="297" t="n">
        <v>85.7410183310896</v>
      </c>
      <c r="E39" s="297" t="n">
        <v>86.9439392429021</v>
      </c>
      <c r="F39" s="297" t="n">
        <v>91.2436932979812</v>
      </c>
      <c r="G39" s="297" t="n">
        <v>95.0583396605446</v>
      </c>
      <c r="H39" s="297" t="n">
        <v>96.5908292138097</v>
      </c>
      <c r="I39" s="297" t="n">
        <v>99.1846537958199</v>
      </c>
      <c r="J39" s="297" t="n">
        <v>100.880866694167</v>
      </c>
      <c r="K39" s="297" t="n">
        <v>105.17775019</v>
      </c>
      <c r="L39" s="297"/>
      <c r="M39" s="297" t="n">
        <v>111.05</v>
      </c>
    </row>
    <row r="40" customFormat="false" ht="13.5" hidden="false" customHeight="true" outlineLevel="0" collapsed="false">
      <c r="A40" s="16" t="s">
        <v>158</v>
      </c>
      <c r="B40" s="297" t="n">
        <v>98.1273475322637</v>
      </c>
      <c r="C40" s="297" t="n">
        <v>98.3458492323384</v>
      </c>
      <c r="D40" s="297" t="n">
        <v>100</v>
      </c>
      <c r="E40" s="297" t="n">
        <v>104.377126650657</v>
      </c>
      <c r="F40" s="297" t="n">
        <v>103.55</v>
      </c>
      <c r="G40" s="297" t="n">
        <v>101.958333333333</v>
      </c>
      <c r="H40" s="297" t="n">
        <v>106.316666666667</v>
      </c>
      <c r="I40" s="297" t="n">
        <v>105.283333333333</v>
      </c>
      <c r="J40" s="297" t="n">
        <v>109.983333333333</v>
      </c>
      <c r="K40" s="297" t="n">
        <v>109.133333333333</v>
      </c>
      <c r="L40" s="297"/>
      <c r="M40" s="297" t="n">
        <v>115.45</v>
      </c>
    </row>
    <row r="41" customFormat="false" ht="13.5" hidden="false" customHeight="true" outlineLevel="0" collapsed="false">
      <c r="A41" s="16" t="s">
        <v>164</v>
      </c>
      <c r="B41" s="297" t="n">
        <v>82.5158333333333</v>
      </c>
      <c r="C41" s="297" t="n">
        <v>83.9925</v>
      </c>
      <c r="D41" s="297" t="n">
        <v>87.9558333333333</v>
      </c>
      <c r="E41" s="297" t="n">
        <v>91.7808333333333</v>
      </c>
      <c r="F41" s="297" t="n">
        <v>95.2558333333333</v>
      </c>
      <c r="G41" s="297" t="n">
        <v>97.335</v>
      </c>
      <c r="H41" s="297" t="n">
        <v>99.705</v>
      </c>
      <c r="I41" s="297" t="n">
        <v>102.255</v>
      </c>
      <c r="J41" s="297" t="n">
        <v>105.369166666667</v>
      </c>
      <c r="K41" s="297" t="n">
        <v>110.136666666667</v>
      </c>
      <c r="L41" s="297"/>
      <c r="M41" s="297" t="n">
        <v>122.960833333333</v>
      </c>
    </row>
    <row r="42" customFormat="false" ht="13.5" hidden="false" customHeight="true" outlineLevel="0" collapsed="false">
      <c r="A42" s="16" t="s">
        <v>745</v>
      </c>
      <c r="B42" s="297" t="n">
        <v>81.0666666666667</v>
      </c>
      <c r="C42" s="297" t="n">
        <v>84.5833333333333</v>
      </c>
      <c r="D42" s="297" t="n">
        <v>88.325</v>
      </c>
      <c r="E42" s="297" t="n">
        <v>90.9666666666667</v>
      </c>
      <c r="F42" s="297" t="n">
        <v>93.1583333333333</v>
      </c>
      <c r="G42" s="297" t="n">
        <v>94.55</v>
      </c>
      <c r="H42" s="297" t="n">
        <v>96.825</v>
      </c>
      <c r="I42" s="297" t="n">
        <v>99.6166666666667</v>
      </c>
      <c r="J42" s="297" t="n">
        <v>99.8666666666667</v>
      </c>
      <c r="K42" s="297" t="n">
        <v>101.433333333333</v>
      </c>
      <c r="L42" s="297"/>
      <c r="M42" s="297" t="n">
        <v>103.341666666667</v>
      </c>
    </row>
    <row r="43" customFormat="false" ht="13.5" hidden="false" customHeight="true" outlineLevel="0" collapsed="false">
      <c r="A43" s="16" t="s">
        <v>746</v>
      </c>
      <c r="B43" s="297" t="n">
        <v>79.325</v>
      </c>
      <c r="C43" s="297" t="n">
        <v>83.6883333333333</v>
      </c>
      <c r="D43" s="297" t="n">
        <v>88.75</v>
      </c>
      <c r="E43" s="297" t="n">
        <v>92.7975</v>
      </c>
      <c r="F43" s="297" t="n">
        <v>94.9958333333334</v>
      </c>
      <c r="G43" s="297" t="n">
        <v>96.1625</v>
      </c>
      <c r="H43" s="297" t="n">
        <v>99.0516666666667</v>
      </c>
      <c r="I43" s="297" t="n">
        <v>101.7775</v>
      </c>
      <c r="J43" s="297" t="n">
        <v>102.603333333333</v>
      </c>
      <c r="K43" s="297" t="n">
        <v>102.630476393333</v>
      </c>
      <c r="L43" s="297"/>
      <c r="M43" s="297" t="n">
        <v>103.7029936325</v>
      </c>
    </row>
    <row r="44" customFormat="false" ht="13.5" hidden="false" customHeight="true" outlineLevel="0" collapsed="false">
      <c r="A44" s="16" t="s">
        <v>747</v>
      </c>
      <c r="B44" s="297" t="n">
        <v>84.4979741666667</v>
      </c>
      <c r="C44" s="297" t="n">
        <v>86.7127083333333</v>
      </c>
      <c r="D44" s="297" t="n">
        <v>88.3790158333333</v>
      </c>
      <c r="E44" s="297" t="n">
        <v>89.6490433333333</v>
      </c>
      <c r="F44" s="297" t="n">
        <v>91.4420258333333</v>
      </c>
      <c r="G44" s="297" t="n">
        <v>92.8988216666667</v>
      </c>
      <c r="H44" s="297" t="n">
        <v>94.8262775</v>
      </c>
      <c r="I44" s="297" t="n">
        <v>97.5755133333333</v>
      </c>
      <c r="J44" s="297" t="n">
        <v>99.9362766666667</v>
      </c>
      <c r="K44" s="297" t="n">
        <v>100.916666666667</v>
      </c>
      <c r="L44" s="297"/>
      <c r="M44" s="297" t="n">
        <v>102.908333333333</v>
      </c>
    </row>
    <row r="45" customFormat="false" ht="13.5" hidden="false" customHeight="true" outlineLevel="0" collapsed="false">
      <c r="A45" s="16" t="s">
        <v>193</v>
      </c>
      <c r="B45" s="297" t="n">
        <v>77.6308141666667</v>
      </c>
      <c r="C45" s="297" t="n">
        <v>79.1966216666667</v>
      </c>
      <c r="D45" s="297" t="n">
        <v>81.4924033333333</v>
      </c>
      <c r="E45" s="297" t="n">
        <v>85.5587366666667</v>
      </c>
      <c r="F45" s="297" t="n">
        <v>91.9871583333333</v>
      </c>
      <c r="G45" s="297" t="n">
        <v>95.9557725</v>
      </c>
      <c r="H45" s="297" t="n">
        <v>99.0652858333333</v>
      </c>
      <c r="I45" s="297" t="n">
        <v>102.555375</v>
      </c>
      <c r="J45" s="297" t="n">
        <v>105.146575</v>
      </c>
      <c r="K45" s="297" t="n">
        <v>108.821508333333</v>
      </c>
      <c r="L45" s="297"/>
      <c r="M45" s="297" t="n">
        <v>119.896525</v>
      </c>
    </row>
    <row r="46" customFormat="false" ht="13.5" hidden="false" customHeight="true" outlineLevel="0" collapsed="false">
      <c r="A46" s="16" t="s">
        <v>748</v>
      </c>
      <c r="B46" s="297" t="n">
        <v>159.790098721433</v>
      </c>
      <c r="C46" s="297" t="n">
        <v>152.927316410847</v>
      </c>
      <c r="D46" s="297"/>
      <c r="E46" s="297"/>
      <c r="F46" s="297"/>
      <c r="G46" s="297"/>
      <c r="H46" s="297"/>
      <c r="I46" s="297"/>
      <c r="J46" s="297"/>
      <c r="K46" s="297"/>
      <c r="L46" s="297"/>
      <c r="M46" s="297"/>
    </row>
    <row r="47" customFormat="false" ht="13.5" hidden="false" customHeight="true" outlineLevel="0" collapsed="false">
      <c r="A47" s="16" t="s">
        <v>749</v>
      </c>
      <c r="B47" s="297" t="n">
        <v>122.237083333333</v>
      </c>
      <c r="C47" s="297" t="n">
        <v>123.225031679417</v>
      </c>
      <c r="D47" s="297" t="n">
        <v>124.756766754782</v>
      </c>
      <c r="E47" s="297" t="n">
        <v>125.685205358893</v>
      </c>
      <c r="F47" s="297" t="n">
        <v>129.312293206219</v>
      </c>
      <c r="G47" s="297"/>
      <c r="H47" s="297"/>
      <c r="I47" s="297"/>
      <c r="J47" s="297"/>
      <c r="K47" s="297"/>
      <c r="L47" s="297"/>
      <c r="M47" s="297"/>
    </row>
    <row r="48" customFormat="false" ht="13.5" hidden="false" customHeight="true" outlineLevel="0" collapsed="false">
      <c r="A48" s="16" t="s">
        <v>750</v>
      </c>
      <c r="B48" s="297" t="n">
        <v>85.8571101650789</v>
      </c>
      <c r="C48" s="297" t="n">
        <v>89.8336819860138</v>
      </c>
      <c r="D48" s="297" t="n">
        <v>90.6530905245422</v>
      </c>
      <c r="E48" s="297" t="n">
        <v>93.5259757738388</v>
      </c>
      <c r="F48" s="297" t="n">
        <v>96.5099798273728</v>
      </c>
      <c r="G48" s="297" t="n">
        <v>96.944336332436</v>
      </c>
      <c r="H48" s="297" t="n">
        <v>98.0618902482284</v>
      </c>
      <c r="I48" s="297" t="n">
        <v>100.225207188979</v>
      </c>
      <c r="J48" s="297" t="n">
        <v>102.024621965431</v>
      </c>
      <c r="K48" s="297" t="n">
        <v>103.775</v>
      </c>
      <c r="L48" s="297"/>
      <c r="M48" s="297" t="n">
        <v>106.933333333333</v>
      </c>
    </row>
    <row r="49" customFormat="false" ht="13.5" hidden="false" customHeight="true" outlineLevel="0" collapsed="false">
      <c r="A49" s="16" t="s">
        <v>205</v>
      </c>
      <c r="B49" s="297" t="n">
        <v>83.85525</v>
      </c>
      <c r="C49" s="297" t="n">
        <v>88.242</v>
      </c>
      <c r="D49" s="297" t="n">
        <v>92.2298333333333</v>
      </c>
      <c r="E49" s="297" t="n">
        <v>92.9695</v>
      </c>
      <c r="F49" s="297" t="n">
        <v>92.95325</v>
      </c>
      <c r="G49" s="297" t="n">
        <v>94.4645833333333</v>
      </c>
      <c r="H49" s="297" t="n">
        <v>96.56275</v>
      </c>
      <c r="I49" s="297" t="n">
        <v>98.58675</v>
      </c>
      <c r="J49" s="297" t="n">
        <v>99.3014166666667</v>
      </c>
      <c r="K49" s="297" t="n">
        <v>101.015833333333</v>
      </c>
      <c r="L49" s="297"/>
      <c r="M49" s="297" t="n">
        <v>109.374666157376</v>
      </c>
    </row>
    <row r="50" customFormat="false" ht="13.5" hidden="false" customHeight="true" outlineLevel="0" collapsed="false">
      <c r="A50" s="16" t="s">
        <v>751</v>
      </c>
      <c r="B50" s="297" t="n">
        <v>98.8783466666425</v>
      </c>
      <c r="C50" s="297" t="n">
        <v>101.430565255649</v>
      </c>
      <c r="D50" s="297" t="n">
        <v>101.885666022314</v>
      </c>
      <c r="E50" s="297" t="n">
        <v>103.160764671871</v>
      </c>
      <c r="F50" s="297" t="n">
        <v>103.906801098584</v>
      </c>
      <c r="G50" s="297" t="n">
        <v>104.619478172883</v>
      </c>
      <c r="H50" s="297" t="n">
        <v>104.995490026019</v>
      </c>
      <c r="I50" s="297" t="n">
        <v>103.833333333333</v>
      </c>
      <c r="J50" s="297" t="n">
        <v>106.351298486667</v>
      </c>
      <c r="K50" s="297" t="n">
        <v>110.7031424625</v>
      </c>
      <c r="L50" s="297"/>
      <c r="M50" s="297" t="n">
        <v>116.544025401667</v>
      </c>
    </row>
    <row r="51" customFormat="false" ht="13.5" hidden="false" customHeight="true" outlineLevel="0" collapsed="false">
      <c r="A51" s="16" t="s">
        <v>752</v>
      </c>
      <c r="B51" s="297" t="n">
        <v>98.5</v>
      </c>
      <c r="C51" s="297" t="n">
        <v>100.683333333333</v>
      </c>
      <c r="D51" s="297" t="n">
        <v>100.466666666667</v>
      </c>
      <c r="E51" s="297" t="n">
        <v>100</v>
      </c>
      <c r="F51" s="297" t="n">
        <v>98.875</v>
      </c>
      <c r="G51" s="297" t="n">
        <v>99.9916666666667</v>
      </c>
      <c r="H51" s="297" t="n">
        <v>101.491666666667</v>
      </c>
      <c r="I51" s="297" t="n">
        <v>102.275</v>
      </c>
      <c r="J51" s="297" t="n">
        <v>102.433333333333</v>
      </c>
      <c r="K51" s="297" t="n">
        <v>105.05</v>
      </c>
      <c r="L51" s="297"/>
      <c r="M51" s="297" t="n">
        <v>116.375</v>
      </c>
    </row>
    <row r="52" customFormat="false" ht="13.5" hidden="false" customHeight="true" outlineLevel="0" collapsed="false">
      <c r="A52" s="16" t="s">
        <v>753</v>
      </c>
      <c r="B52" s="297" t="n">
        <v>120.716666666667</v>
      </c>
      <c r="C52" s="297" t="n">
        <v>122.325</v>
      </c>
      <c r="D52" s="297" t="n">
        <v>124.158333333333</v>
      </c>
      <c r="E52" s="297" t="n">
        <v>123.566666666667</v>
      </c>
      <c r="F52" s="297" t="n">
        <v>123.508333333333</v>
      </c>
      <c r="G52" s="297" t="n">
        <v>125.466666666667</v>
      </c>
      <c r="H52" s="297" t="n">
        <v>128.708333333333</v>
      </c>
      <c r="I52" s="297" t="n">
        <v>132.083333333333</v>
      </c>
      <c r="J52" s="297"/>
      <c r="K52" s="297"/>
      <c r="L52" s="297"/>
      <c r="M52" s="297"/>
    </row>
    <row r="53" customFormat="false" ht="13.5" hidden="false" customHeight="true" outlineLevel="0" collapsed="false">
      <c r="A53" s="16" t="s">
        <v>555</v>
      </c>
      <c r="B53" s="297" t="n">
        <v>103.960108583622</v>
      </c>
      <c r="C53" s="297" t="n">
        <v>103.544935909533</v>
      </c>
      <c r="D53" s="297" t="n">
        <v>102.141913568598</v>
      </c>
      <c r="E53" s="297" t="n">
        <v>100</v>
      </c>
      <c r="F53" s="297" t="n">
        <v>98.5708333333333</v>
      </c>
      <c r="G53" s="297" t="n">
        <v>99.095</v>
      </c>
      <c r="H53" s="297" t="n">
        <v>100.5175</v>
      </c>
      <c r="I53" s="297" t="n">
        <v>100.769166666667</v>
      </c>
      <c r="J53" s="297" t="n">
        <v>100.125833333333</v>
      </c>
      <c r="K53" s="297" t="n">
        <v>102.575</v>
      </c>
      <c r="L53" s="297"/>
      <c r="M53" s="297" t="n">
        <v>111.186666666667</v>
      </c>
    </row>
    <row r="54" customFormat="false" ht="13.5" hidden="false" customHeight="true" outlineLevel="0" collapsed="false">
      <c r="A54" s="16" t="s">
        <v>754</v>
      </c>
      <c r="B54" s="297" t="n">
        <v>97.9166666666667</v>
      </c>
      <c r="C54" s="297" t="n">
        <v>99.325</v>
      </c>
      <c r="D54" s="297" t="n">
        <v>99.6666666666667</v>
      </c>
      <c r="E54" s="297" t="n">
        <v>99.975</v>
      </c>
      <c r="F54" s="297" t="n">
        <v>100.658333333333</v>
      </c>
      <c r="G54" s="297" t="n">
        <v>103.125</v>
      </c>
      <c r="H54" s="297" t="n">
        <v>105.341666666667</v>
      </c>
      <c r="I54" s="297" t="n">
        <v>108.341666666667</v>
      </c>
      <c r="J54" s="297" t="n">
        <v>111.766666666667</v>
      </c>
      <c r="K54" s="297" t="n">
        <v>116.058333333333</v>
      </c>
      <c r="L54" s="297"/>
      <c r="M54" s="297" t="n">
        <v>133.583333333333</v>
      </c>
    </row>
    <row r="55" customFormat="false" ht="13.5" hidden="false" customHeight="true" outlineLevel="0" collapsed="false">
      <c r="A55" s="16" t="s">
        <v>557</v>
      </c>
      <c r="B55" s="297" t="n">
        <v>98.2166666666667</v>
      </c>
      <c r="C55" s="297" t="n">
        <v>98.9916666666667</v>
      </c>
      <c r="D55" s="297" t="n">
        <v>99.55</v>
      </c>
      <c r="E55" s="297" t="n">
        <v>100</v>
      </c>
      <c r="F55" s="297" t="n">
        <v>100.25</v>
      </c>
      <c r="G55" s="297" t="n">
        <v>101.4</v>
      </c>
      <c r="H55" s="297" t="n">
        <v>102.225</v>
      </c>
      <c r="I55" s="297" t="n">
        <v>103</v>
      </c>
      <c r="J55" s="297" t="n">
        <v>103.433333333333</v>
      </c>
      <c r="K55" s="297" t="n">
        <v>105.35</v>
      </c>
      <c r="L55" s="297"/>
      <c r="M55" s="297" t="n">
        <v>113.458333333333</v>
      </c>
    </row>
    <row r="56" customFormat="false" ht="12.75" hidden="false" customHeight="true" outlineLevel="0" collapsed="false">
      <c r="A56" s="16" t="s">
        <v>558</v>
      </c>
      <c r="B56" s="297" t="n">
        <v>98.2980849171476</v>
      </c>
      <c r="C56" s="297" t="n">
        <v>100.958062971818</v>
      </c>
      <c r="D56" s="297" t="n">
        <v>102.312783826374</v>
      </c>
      <c r="E56" s="297" t="n">
        <v>101.445795799689</v>
      </c>
      <c r="F56" s="297" t="n">
        <v>104.223799734014</v>
      </c>
      <c r="G56" s="297" t="n">
        <v>104.815907769189</v>
      </c>
      <c r="H56" s="297" t="n">
        <v>104.971004758721</v>
      </c>
      <c r="I56" s="297" t="n">
        <v>108.455258746485</v>
      </c>
      <c r="J56" s="297" t="n">
        <v>110.382951016235</v>
      </c>
      <c r="K56" s="297" t="n">
        <v>111.68758671102</v>
      </c>
      <c r="L56" s="297"/>
      <c r="M56" s="297" t="n">
        <v>117.472789798217</v>
      </c>
    </row>
    <row r="57" customFormat="false" ht="13.5" hidden="false" customHeight="true" outlineLevel="0" collapsed="false">
      <c r="A57" s="16" t="s">
        <v>559</v>
      </c>
      <c r="B57" s="297" t="n">
        <v>102.345</v>
      </c>
      <c r="C57" s="297" t="n">
        <v>102.2975</v>
      </c>
      <c r="D57" s="297" t="n">
        <v>103.11511315</v>
      </c>
      <c r="E57" s="297" t="n">
        <v>102.245</v>
      </c>
      <c r="F57" s="297" t="n">
        <v>102.39</v>
      </c>
      <c r="G57" s="297" t="n">
        <v>102.693333333333</v>
      </c>
      <c r="H57" s="297" t="n">
        <v>103.709166666667</v>
      </c>
      <c r="I57" s="297" t="n">
        <v>105.2695992</v>
      </c>
      <c r="J57" s="297" t="n">
        <v>104.504166666667</v>
      </c>
      <c r="K57" s="297"/>
      <c r="L57" s="297"/>
      <c r="M57" s="297"/>
    </row>
    <row r="58" customFormat="false" ht="13.5" hidden="false" customHeight="true" outlineLevel="0" collapsed="false">
      <c r="A58" s="16" t="s">
        <v>755</v>
      </c>
      <c r="B58" s="297" t="n">
        <v>80.5790750220782</v>
      </c>
      <c r="C58" s="297" t="n">
        <v>84.4718106263857</v>
      </c>
      <c r="D58" s="297" t="n">
        <v>87.0048180386734</v>
      </c>
      <c r="E58" s="297" t="n">
        <v>87.7328276750864</v>
      </c>
      <c r="F58" s="297" t="n">
        <v>89.1489812138206</v>
      </c>
      <c r="G58" s="297" t="n">
        <v>92.0726728202069</v>
      </c>
      <c r="H58" s="297" t="n">
        <v>95.3545427144325</v>
      </c>
      <c r="I58" s="297" t="n">
        <v>97.0810356600959</v>
      </c>
      <c r="J58" s="297" t="n">
        <v>100.751700489353</v>
      </c>
      <c r="K58" s="297" t="n">
        <v>109.056666666667</v>
      </c>
      <c r="L58" s="297"/>
      <c r="M58" s="297" t="n">
        <v>118.66575</v>
      </c>
    </row>
    <row r="59" customFormat="false" ht="13.5" hidden="false" customHeight="true" outlineLevel="0" collapsed="false">
      <c r="A59" s="16" t="s">
        <v>242</v>
      </c>
      <c r="B59" s="297" t="n">
        <v>93.302727676403</v>
      </c>
      <c r="C59" s="297" t="n">
        <v>95.8422187176763</v>
      </c>
      <c r="D59" s="297" t="n">
        <v>99.2822069595927</v>
      </c>
      <c r="E59" s="297" t="n">
        <v>103.220380881551</v>
      </c>
      <c r="F59" s="297" t="n">
        <v>105.004302218628</v>
      </c>
      <c r="G59" s="297" t="n">
        <v>105.442522541418</v>
      </c>
      <c r="H59" s="297" t="n">
        <v>105.206222425733</v>
      </c>
      <c r="I59" s="297" t="n">
        <v>105.486084144434</v>
      </c>
      <c r="J59" s="297" t="n">
        <v>105.128620927274</v>
      </c>
      <c r="K59" s="297" t="n">
        <v>105.268706271843</v>
      </c>
      <c r="L59" s="297"/>
      <c r="M59" s="297" t="n">
        <v>108.917498295517</v>
      </c>
    </row>
    <row r="60" customFormat="false" ht="13.5" hidden="false" customHeight="true" outlineLevel="0" collapsed="false">
      <c r="A60" s="16" t="s">
        <v>756</v>
      </c>
      <c r="B60" s="297" t="n">
        <v>42.0150235305198</v>
      </c>
      <c r="C60" s="297" t="n">
        <v>45.9937285372383</v>
      </c>
      <c r="D60" s="297" t="n">
        <v>50.6253961030493</v>
      </c>
      <c r="E60" s="297" t="n">
        <v>55.8754979172833</v>
      </c>
      <c r="F60" s="297" t="n">
        <v>63.5939191701517</v>
      </c>
      <c r="G60" s="297" t="n">
        <v>82.3583278620878</v>
      </c>
      <c r="H60" s="297" t="n">
        <v>94.2191342667378</v>
      </c>
      <c r="I60" s="297" t="n">
        <v>102.842822804666</v>
      </c>
      <c r="J60" s="297" t="n">
        <v>108.031174197112</v>
      </c>
      <c r="K60" s="297" t="n">
        <v>113.663972992691</v>
      </c>
      <c r="L60" s="297"/>
      <c r="M60" s="297" t="n">
        <v>129.458333333333</v>
      </c>
    </row>
    <row r="61" customFormat="false" ht="13.5" hidden="false" customHeight="true" outlineLevel="0" collapsed="false">
      <c r="A61" s="16" t="s">
        <v>253</v>
      </c>
      <c r="B61" s="297" t="n">
        <v>108.116666666667</v>
      </c>
      <c r="C61" s="297" t="n">
        <v>108.935833333333</v>
      </c>
      <c r="D61" s="297" t="n">
        <v>110.179166666667</v>
      </c>
      <c r="E61" s="297" t="n">
        <v>109.373333333333</v>
      </c>
      <c r="F61" s="297" t="n">
        <v>110.034001954751</v>
      </c>
      <c r="G61" s="297" t="n">
        <v>111.147935611383</v>
      </c>
      <c r="H61" s="297" t="n">
        <v>112.359814904202</v>
      </c>
      <c r="I61" s="297" t="n">
        <v>112.444448962869</v>
      </c>
      <c r="J61" s="297" t="n">
        <v>112.026616396221</v>
      </c>
      <c r="K61" s="297" t="n">
        <v>115.91049612245</v>
      </c>
      <c r="L61" s="297"/>
      <c r="M61" s="297" t="n">
        <v>124.254447822934</v>
      </c>
    </row>
    <row r="62" customFormat="false" ht="13.5" hidden="false" customHeight="true" outlineLevel="0" collapsed="false">
      <c r="A62" s="16" t="s">
        <v>757</v>
      </c>
      <c r="B62" s="297" t="n">
        <v>120.95</v>
      </c>
      <c r="C62" s="297" t="n">
        <v>124.516666666667</v>
      </c>
      <c r="D62" s="297" t="n">
        <v>129.883333333333</v>
      </c>
      <c r="E62" s="297" t="n">
        <v>132.060997373113</v>
      </c>
      <c r="F62" s="297" t="n">
        <v>133.92561830323</v>
      </c>
      <c r="G62" s="297" t="n">
        <v>134.9225</v>
      </c>
      <c r="H62" s="297" t="n">
        <v>136.352778486507</v>
      </c>
      <c r="I62" s="297" t="n">
        <v>138.439351362426</v>
      </c>
      <c r="J62" s="297" t="n">
        <v>145.038333333333</v>
      </c>
      <c r="K62" s="297" t="n">
        <v>144.8975</v>
      </c>
      <c r="L62" s="297"/>
      <c r="M62" s="297" t="n">
        <v>151.833333333333</v>
      </c>
    </row>
    <row r="63" customFormat="false" ht="13.5" hidden="false" customHeight="true" outlineLevel="0" collapsed="false">
      <c r="A63" s="16" t="s">
        <v>758</v>
      </c>
      <c r="B63" s="297" t="n">
        <v>190.908333333333</v>
      </c>
      <c r="C63" s="297" t="n">
        <v>196.216666666667</v>
      </c>
      <c r="D63" s="297" t="n">
        <v>196.008333333333</v>
      </c>
      <c r="E63" s="297" t="n">
        <v>195.043333333333</v>
      </c>
      <c r="F63" s="297" t="n">
        <v>195.333333333333</v>
      </c>
      <c r="G63" s="297" t="n">
        <v>202.008333333333</v>
      </c>
      <c r="H63" s="297" t="n">
        <v>208.95</v>
      </c>
      <c r="I63" s="297" t="n">
        <v>213.708333333333</v>
      </c>
      <c r="J63" s="297" t="n">
        <v>212.758333333333</v>
      </c>
      <c r="K63" s="297" t="n">
        <v>222.658333333333</v>
      </c>
      <c r="L63" s="297"/>
      <c r="M63" s="297" t="n">
        <v>265.850183333333</v>
      </c>
    </row>
    <row r="64" customFormat="false" ht="13.5" hidden="false" customHeight="true" outlineLevel="0" collapsed="false">
      <c r="A64" s="16" t="s">
        <v>759</v>
      </c>
      <c r="B64" s="297" t="n">
        <v>66.8019120921425</v>
      </c>
      <c r="C64" s="297" t="n">
        <v>70.5570521414699</v>
      </c>
      <c r="D64" s="297" t="n">
        <v>74.5656444173816</v>
      </c>
      <c r="E64" s="297" t="n">
        <v>78.2575721113753</v>
      </c>
      <c r="F64" s="297" t="n">
        <v>84.3986586830927</v>
      </c>
      <c r="G64" s="297" t="n">
        <v>89.6494159789296</v>
      </c>
      <c r="H64" s="297" t="n">
        <v>93.9660906492473</v>
      </c>
      <c r="I64" s="297" t="n">
        <v>96.4073449097445</v>
      </c>
      <c r="J64" s="297"/>
      <c r="K64" s="297"/>
      <c r="L64" s="297"/>
      <c r="M64" s="297"/>
    </row>
    <row r="65" customFormat="false" ht="13.5" hidden="false" customHeight="true" outlineLevel="0" collapsed="false">
      <c r="A65" s="16" t="s">
        <v>760</v>
      </c>
      <c r="B65" s="297" t="n">
        <v>73.4608248431814</v>
      </c>
      <c r="C65" s="297" t="n">
        <v>78.9439569190278</v>
      </c>
      <c r="D65" s="297" t="n">
        <v>84.3832109574293</v>
      </c>
      <c r="E65" s="297" t="n">
        <v>92.4577556591838</v>
      </c>
      <c r="F65" s="297" t="n">
        <v>98.5859790173183</v>
      </c>
      <c r="G65" s="297" t="n">
        <v>109.121975996797</v>
      </c>
      <c r="H65" s="297" t="n">
        <v>124.216857847875</v>
      </c>
      <c r="I65" s="297" t="n">
        <v>143.855086169159</v>
      </c>
      <c r="J65" s="297" t="n">
        <v>173.138726479615</v>
      </c>
      <c r="K65" s="297" t="n">
        <v>219.608333333333</v>
      </c>
      <c r="L65" s="297"/>
      <c r="M65" s="297"/>
    </row>
    <row r="66" customFormat="false" ht="13.5" hidden="false" customHeight="true" outlineLevel="0" collapsed="false">
      <c r="A66" s="16" t="s">
        <v>761</v>
      </c>
      <c r="B66" s="297" t="n">
        <v>96.675</v>
      </c>
      <c r="C66" s="297" t="n">
        <v>99.4916666666667</v>
      </c>
      <c r="D66" s="297" t="n">
        <v>100.008333333333</v>
      </c>
      <c r="E66" s="297" t="n">
        <v>101.383333333333</v>
      </c>
      <c r="F66" s="297" t="n">
        <v>105.3</v>
      </c>
      <c r="G66" s="297" t="n">
        <v>108.825</v>
      </c>
      <c r="H66" s="297" t="n">
        <v>113.266666666667</v>
      </c>
      <c r="I66" s="297" t="n">
        <v>115.275</v>
      </c>
      <c r="J66" s="297" t="n">
        <v>112.283333333333</v>
      </c>
      <c r="K66" s="297" t="n">
        <v>112.458333333333</v>
      </c>
      <c r="L66" s="297"/>
      <c r="M66" s="297" t="n">
        <v>117.541666666667</v>
      </c>
    </row>
    <row r="67" customFormat="false" ht="13.5" hidden="false" customHeight="true" outlineLevel="0" collapsed="false">
      <c r="A67" s="16" t="s">
        <v>574</v>
      </c>
      <c r="B67" s="297" t="n">
        <v>97.7261175</v>
      </c>
      <c r="C67" s="297" t="n">
        <v>99.1707891666667</v>
      </c>
      <c r="D67" s="297" t="n">
        <v>100.203351666667</v>
      </c>
      <c r="E67" s="297" t="n">
        <v>99.995</v>
      </c>
      <c r="F67" s="297" t="n">
        <v>100.351666666667</v>
      </c>
      <c r="G67" s="297" t="n">
        <v>101.108333333333</v>
      </c>
      <c r="H67" s="297" t="n">
        <v>102.204166666667</v>
      </c>
      <c r="I67" s="297" t="n">
        <v>103.250833333333</v>
      </c>
      <c r="J67" s="297" t="n">
        <v>103.550833333333</v>
      </c>
      <c r="K67" s="297" t="n">
        <v>105.823333333333</v>
      </c>
      <c r="L67" s="297"/>
      <c r="M67" s="297" t="n">
        <v>113.361666666667</v>
      </c>
    </row>
    <row r="68" customFormat="false" ht="13.5" hidden="false" customHeight="true" outlineLevel="0" collapsed="false">
      <c r="A68" s="16" t="s">
        <v>576</v>
      </c>
      <c r="B68" s="297" t="n">
        <v>98.605</v>
      </c>
      <c r="C68" s="297" t="n">
        <v>99.4566666666667</v>
      </c>
      <c r="D68" s="297" t="n">
        <v>99.9616666666667</v>
      </c>
      <c r="E68" s="297" t="n">
        <v>99.9991666666667</v>
      </c>
      <c r="F68" s="297" t="n">
        <v>100.1825</v>
      </c>
      <c r="G68" s="297" t="n">
        <v>101.216666666667</v>
      </c>
      <c r="H68" s="297" t="n">
        <v>103.09</v>
      </c>
      <c r="I68" s="297" t="n">
        <v>104.2325</v>
      </c>
      <c r="J68" s="297" t="n">
        <v>104.729166666667</v>
      </c>
      <c r="K68" s="297" t="n">
        <v>106.449166666667</v>
      </c>
      <c r="L68" s="297"/>
      <c r="M68" s="297" t="n">
        <v>112.008333333333</v>
      </c>
    </row>
    <row r="69" customFormat="false" ht="13.5" hidden="false" customHeight="true" outlineLevel="0" collapsed="false">
      <c r="A69" s="16" t="s">
        <v>270</v>
      </c>
      <c r="B69" s="297" t="n">
        <v>85.4041518597332</v>
      </c>
      <c r="C69" s="297" t="n">
        <v>85.835819509251</v>
      </c>
      <c r="D69" s="297" t="n">
        <v>89.8619121587852</v>
      </c>
      <c r="E69" s="297" t="n">
        <v>89.5574643238694</v>
      </c>
      <c r="F69" s="297" t="n">
        <v>91.4441778082936</v>
      </c>
      <c r="G69" s="297" t="n">
        <v>93.8692095809387</v>
      </c>
      <c r="H69" s="297" t="n">
        <v>98.3271207865169</v>
      </c>
      <c r="I69" s="297" t="n">
        <v>100.75045910959</v>
      </c>
      <c r="J69" s="297" t="n">
        <v>102.1133721353</v>
      </c>
      <c r="K69" s="297" t="n">
        <v>103.22325</v>
      </c>
      <c r="L69" s="297"/>
      <c r="M69" s="297" t="n">
        <v>107.59088168335</v>
      </c>
    </row>
    <row r="70" customFormat="false" ht="13.5" hidden="false" customHeight="true" outlineLevel="0" collapsed="false">
      <c r="A70" s="16" t="s">
        <v>578</v>
      </c>
      <c r="B70" s="297" t="n">
        <v>61.1620774792125</v>
      </c>
      <c r="C70" s="297" t="n">
        <v>64.6477837220736</v>
      </c>
      <c r="D70" s="297" t="n">
        <v>68.4930334821555</v>
      </c>
      <c r="E70" s="297" t="n">
        <v>73.1563508077971</v>
      </c>
      <c r="F70" s="297" t="n">
        <v>78.4446717696325</v>
      </c>
      <c r="G70" s="297" t="n">
        <v>84.7470655448074</v>
      </c>
      <c r="H70" s="297" t="n">
        <v>90.2733947728635</v>
      </c>
      <c r="I70" s="297" t="n">
        <v>96.6969572904829</v>
      </c>
      <c r="J70" s="297" t="n">
        <v>102.432321064531</v>
      </c>
      <c r="K70" s="297" t="n">
        <v>109.981939170228</v>
      </c>
      <c r="L70" s="297"/>
      <c r="M70" s="297" t="n">
        <v>122.644291627108</v>
      </c>
    </row>
    <row r="71" customFormat="false" ht="13.5" hidden="false" customHeight="true" outlineLevel="0" collapsed="false">
      <c r="A71" s="16" t="s">
        <v>579</v>
      </c>
      <c r="B71" s="297" t="n">
        <v>107.518658333333</v>
      </c>
      <c r="C71" s="297" t="n">
        <v>106.9681</v>
      </c>
      <c r="D71" s="297" t="n">
        <v>110.25075</v>
      </c>
      <c r="E71" s="297" t="n">
        <v>114.664725</v>
      </c>
      <c r="F71" s="297" t="n">
        <v>117.112733333333</v>
      </c>
      <c r="G71" s="297" t="n">
        <v>124.180858333333</v>
      </c>
      <c r="H71" s="297" t="n">
        <v>127.428491666667</v>
      </c>
      <c r="I71" s="297" t="n">
        <v>133.612466666667</v>
      </c>
      <c r="J71" s="297" t="n">
        <v>140.563608333333</v>
      </c>
      <c r="K71" s="297" t="n">
        <v>154.011208333333</v>
      </c>
      <c r="L71" s="297"/>
      <c r="M71" s="297" t="n">
        <v>172.335716666667</v>
      </c>
    </row>
    <row r="72" customFormat="false" ht="13.5" hidden="false" customHeight="true" outlineLevel="0" collapsed="false">
      <c r="A72" s="16" t="s">
        <v>580</v>
      </c>
      <c r="B72" s="297" t="n">
        <v>92.131335</v>
      </c>
      <c r="C72" s="297" t="n">
        <v>93.5176566666667</v>
      </c>
      <c r="D72" s="297" t="n">
        <v>94.3656691666667</v>
      </c>
      <c r="E72" s="297" t="n">
        <v>94.8511108333333</v>
      </c>
      <c r="F72" s="297" t="n">
        <v>95.3175383333333</v>
      </c>
      <c r="G72" s="297" t="n">
        <v>96.7563516666667</v>
      </c>
      <c r="H72" s="297" t="n">
        <v>98.432335</v>
      </c>
      <c r="I72" s="297" t="n">
        <v>99.8553316666667</v>
      </c>
      <c r="J72" s="297" t="n">
        <v>100</v>
      </c>
      <c r="K72" s="297" t="n">
        <v>103.066666666667</v>
      </c>
      <c r="L72" s="297"/>
      <c r="M72" s="297" t="n">
        <v>110.15</v>
      </c>
    </row>
    <row r="73" customFormat="false" ht="13.5" hidden="false" customHeight="true" outlineLevel="0" collapsed="false">
      <c r="A73" s="16" t="s">
        <v>273</v>
      </c>
      <c r="B73" s="297" t="n">
        <v>36.4027675281053</v>
      </c>
      <c r="C73" s="297" t="n">
        <v>40.6495843930672</v>
      </c>
      <c r="D73" s="297" t="n">
        <v>46.9460489346985</v>
      </c>
      <c r="E73" s="297" t="n">
        <v>54.9972820088242</v>
      </c>
      <c r="F73" s="297" t="n">
        <v>64.5968566822908</v>
      </c>
      <c r="G73" s="297" t="n">
        <v>72.588729115245</v>
      </c>
      <c r="H73" s="297" t="n">
        <v>78.2570125089161</v>
      </c>
      <c r="I73" s="297" t="n">
        <v>83.8474117833743</v>
      </c>
      <c r="J73" s="297" t="n">
        <v>92.1376481772255</v>
      </c>
      <c r="K73" s="297" t="n">
        <v>101.324774780077</v>
      </c>
      <c r="L73" s="297"/>
      <c r="M73" s="297" t="n">
        <v>132.994740100616</v>
      </c>
    </row>
    <row r="74" customFormat="false" ht="13.5" hidden="false" customHeight="true" outlineLevel="0" collapsed="false">
      <c r="A74" s="16" t="s">
        <v>582</v>
      </c>
      <c r="B74" s="297" t="n">
        <v>104.176</v>
      </c>
      <c r="C74" s="297" t="n">
        <v>103.216258333333</v>
      </c>
      <c r="D74" s="297" t="n">
        <v>101.861791666667</v>
      </c>
      <c r="E74" s="297" t="n">
        <v>100.093585</v>
      </c>
      <c r="F74" s="297" t="n">
        <v>99.2671583333333</v>
      </c>
      <c r="G74" s="297" t="n">
        <v>100.380195833333</v>
      </c>
      <c r="H74" s="297" t="n">
        <v>101.008195833333</v>
      </c>
      <c r="I74" s="297" t="n">
        <v>101.263754166667</v>
      </c>
      <c r="J74" s="297" t="n">
        <v>99.9999991666667</v>
      </c>
      <c r="K74" s="297" t="n">
        <v>101.223824166667</v>
      </c>
      <c r="L74" s="297"/>
      <c r="M74" s="297" t="n">
        <v>110.987125</v>
      </c>
    </row>
    <row r="75" customFormat="false" ht="13.5" hidden="false" customHeight="true" outlineLevel="0" collapsed="false">
      <c r="A75" s="16" t="s">
        <v>584</v>
      </c>
      <c r="B75" s="297" t="n">
        <v>109.280833333333</v>
      </c>
      <c r="C75" s="297" t="n">
        <v>109.23275</v>
      </c>
      <c r="D75" s="297" t="n">
        <v>108.158333333333</v>
      </c>
      <c r="E75" s="297" t="n">
        <v>107.600833333333</v>
      </c>
      <c r="F75" s="297" t="n">
        <v>109.376666666667</v>
      </c>
      <c r="G75" s="297" t="n">
        <v>110.370308025</v>
      </c>
      <c r="H75" s="297" t="n">
        <v>111.257798225</v>
      </c>
      <c r="I75" s="297" t="n">
        <v>111.923286483333</v>
      </c>
      <c r="J75" s="297" t="n">
        <v>111.094234216667</v>
      </c>
      <c r="K75" s="297" t="n">
        <v>112.449041666667</v>
      </c>
      <c r="L75" s="297"/>
      <c r="M75" s="297" t="n">
        <v>115.3275</v>
      </c>
    </row>
    <row r="76" customFormat="false" ht="13.5" hidden="false" customHeight="true" outlineLevel="0" collapsed="false">
      <c r="A76" s="16" t="s">
        <v>762</v>
      </c>
      <c r="B76" s="297" t="n">
        <v>98.4525</v>
      </c>
      <c r="C76" s="297" t="n">
        <v>99.3516666666667</v>
      </c>
      <c r="D76" s="297" t="n">
        <v>99.7025</v>
      </c>
      <c r="E76" s="297" t="n">
        <v>100.000833333333</v>
      </c>
      <c r="F76" s="297" t="n">
        <v>99.9066666666667</v>
      </c>
      <c r="G76" s="297"/>
      <c r="H76" s="297"/>
      <c r="I76" s="297"/>
      <c r="J76" s="297"/>
      <c r="K76" s="297"/>
      <c r="L76" s="297"/>
      <c r="M76" s="297"/>
    </row>
    <row r="77" customFormat="false" ht="13.5" hidden="false" customHeight="true" outlineLevel="0" collapsed="false">
      <c r="A77" s="16" t="s">
        <v>284</v>
      </c>
      <c r="B77" s="297" t="n">
        <v>108.1725</v>
      </c>
      <c r="C77" s="297" t="n">
        <v>112.870833333333</v>
      </c>
      <c r="D77" s="297" t="n">
        <v>116.729166666667</v>
      </c>
      <c r="E77" s="297" t="n">
        <v>119.5175</v>
      </c>
      <c r="F77" s="297" t="n">
        <v>124.834166666667</v>
      </c>
      <c r="G77" s="297" t="n">
        <v>130.3575</v>
      </c>
      <c r="H77" s="297" t="n">
        <v>135.248333333333</v>
      </c>
      <c r="I77" s="297" t="n">
        <v>140.2525</v>
      </c>
      <c r="J77" s="297" t="n">
        <v>144.760833333333</v>
      </c>
      <c r="K77" s="297" t="n">
        <v>150.929166666667</v>
      </c>
      <c r="L77" s="297"/>
      <c r="M77" s="297" t="n">
        <v>161.320833333333</v>
      </c>
    </row>
    <row r="78" customFormat="false" ht="13.5" hidden="false" customHeight="true" outlineLevel="0" collapsed="false">
      <c r="A78" s="16" t="s">
        <v>586</v>
      </c>
      <c r="B78" s="297" t="n">
        <v>53.1767924869506</v>
      </c>
      <c r="C78" s="297" t="n">
        <v>59.4982307277435</v>
      </c>
      <c r="D78" s="297" t="n">
        <v>63.157672720958</v>
      </c>
      <c r="E78" s="297" t="n">
        <v>70.5976986744512</v>
      </c>
      <c r="F78" s="297" t="n">
        <v>76.3674234671149</v>
      </c>
      <c r="G78" s="297" t="n">
        <v>83.1750901199237</v>
      </c>
      <c r="H78" s="297" t="n">
        <v>91.349219426788</v>
      </c>
      <c r="I78" s="297" t="n">
        <v>99.9999999999999</v>
      </c>
      <c r="J78" s="297" t="n">
        <v>110.601620338717</v>
      </c>
      <c r="K78" s="297" t="n">
        <v>124.534425269358</v>
      </c>
      <c r="L78" s="297"/>
      <c r="M78" s="297" t="n">
        <v>137.601873570047</v>
      </c>
    </row>
    <row r="79" customFormat="false" ht="13.5" hidden="false" customHeight="true" outlineLevel="0" collapsed="false">
      <c r="A79" s="16" t="s">
        <v>587</v>
      </c>
      <c r="B79" s="297" t="n">
        <v>99.6312048736462</v>
      </c>
      <c r="C79" s="297" t="n">
        <v>100.833878610108</v>
      </c>
      <c r="D79" s="297" t="n">
        <v>99.3120487364621</v>
      </c>
      <c r="E79" s="297" t="n">
        <v>100.778610108303</v>
      </c>
      <c r="F79" s="297" t="n">
        <v>102.293434115523</v>
      </c>
      <c r="G79" s="297" t="n">
        <v>104.023333333333</v>
      </c>
      <c r="H79" s="297" t="n">
        <v>104.42</v>
      </c>
      <c r="I79" s="297" t="n">
        <v>104.6775</v>
      </c>
      <c r="J79" s="297" t="n">
        <v>105.870833333333</v>
      </c>
      <c r="K79" s="297" t="n">
        <v>108.244974908829</v>
      </c>
      <c r="L79" s="297"/>
      <c r="M79" s="297" t="n">
        <v>118.413333333333</v>
      </c>
    </row>
    <row r="80" customFormat="false" ht="13.5" hidden="false" customHeight="true" outlineLevel="0" collapsed="false">
      <c r="A80" s="16" t="s">
        <v>588</v>
      </c>
      <c r="B80" s="297" t="n">
        <v>109.731666666667</v>
      </c>
      <c r="C80" s="297" t="n">
        <v>111.817941974753</v>
      </c>
      <c r="D80" s="297" t="n">
        <v>112.771335849751</v>
      </c>
      <c r="E80" s="297" t="n">
        <v>111.641666666667</v>
      </c>
      <c r="F80" s="297" t="n">
        <v>112.575</v>
      </c>
      <c r="G80" s="297" t="n">
        <v>114.719166666667</v>
      </c>
      <c r="H80" s="297" t="n">
        <v>116.190833333333</v>
      </c>
      <c r="I80" s="297" t="n">
        <v>118.616004299898</v>
      </c>
      <c r="J80" s="297" t="n">
        <v>119.79426098562</v>
      </c>
      <c r="K80" s="297" t="n">
        <v>125.823333333333</v>
      </c>
      <c r="L80" s="297"/>
      <c r="M80" s="297" t="n">
        <v>133.5175</v>
      </c>
    </row>
    <row r="81" customFormat="false" ht="13.5" hidden="false" customHeight="true" outlineLevel="0" collapsed="false">
      <c r="A81" s="16" t="s">
        <v>589</v>
      </c>
      <c r="B81" s="297" t="n">
        <v>64.4851549584943</v>
      </c>
      <c r="C81" s="297" t="n">
        <v>67.5578880995221</v>
      </c>
      <c r="D81" s="297" t="n">
        <v>69.8806408435455</v>
      </c>
      <c r="E81" s="297" t="n">
        <v>74.5848942628892</v>
      </c>
      <c r="F81" s="297" t="n">
        <v>83.1643255800611</v>
      </c>
      <c r="G81" s="297" t="n">
        <v>92.0463493389427</v>
      </c>
      <c r="H81" s="297" t="n">
        <v>103.535032618166</v>
      </c>
      <c r="I81" s="297" t="n">
        <v>122.9</v>
      </c>
      <c r="J81" s="297" t="n">
        <v>150.916666666667</v>
      </c>
      <c r="K81" s="297" t="n">
        <v>176.333333333333</v>
      </c>
      <c r="L81" s="297"/>
      <c r="M81" s="297" t="n">
        <v>236.258333333333</v>
      </c>
    </row>
    <row r="82" customFormat="false" ht="13.5" hidden="false" customHeight="true" outlineLevel="0" collapsed="false">
      <c r="A82" s="16" t="s">
        <v>293</v>
      </c>
      <c r="B82" s="297" t="n">
        <v>247.325</v>
      </c>
      <c r="C82" s="297" t="n">
        <v>260.091666666667</v>
      </c>
      <c r="D82" s="297" t="n">
        <v>276.033333333333</v>
      </c>
      <c r="E82" s="297" t="n">
        <v>284.75</v>
      </c>
      <c r="F82" s="297" t="n">
        <v>292.508333333333</v>
      </c>
      <c r="G82" s="297" t="n">
        <v>304.016666666667</v>
      </c>
      <c r="H82" s="297" t="n">
        <v>317.233333333333</v>
      </c>
      <c r="I82" s="297" t="n">
        <v>331.083333333333</v>
      </c>
      <c r="J82" s="297" t="n">
        <v>342.566666666667</v>
      </c>
      <c r="K82" s="297" t="n">
        <v>357.916666666667</v>
      </c>
      <c r="L82" s="297"/>
      <c r="M82" s="297" t="n">
        <v>390.45</v>
      </c>
    </row>
    <row r="83" customFormat="false" ht="13.5" hidden="false" customHeight="true" outlineLevel="0" collapsed="false">
      <c r="A83" s="16" t="s">
        <v>593</v>
      </c>
      <c r="B83" s="297" t="n">
        <v>133.183333333333</v>
      </c>
      <c r="C83" s="297" t="n">
        <v>135.491666666667</v>
      </c>
      <c r="D83" s="297" t="n">
        <v>135.183333333333</v>
      </c>
      <c r="E83" s="297" t="n">
        <v>135.1</v>
      </c>
      <c r="F83" s="297" t="n">
        <v>135.633333333333</v>
      </c>
      <c r="G83" s="297" t="n">
        <v>138.818333333333</v>
      </c>
      <c r="H83" s="297" t="n">
        <v>142.775</v>
      </c>
      <c r="I83" s="297" t="n">
        <v>147.541666666667</v>
      </c>
      <c r="J83" s="297" t="n">
        <v>152.45</v>
      </c>
      <c r="K83" s="297" t="n">
        <v>160.241666666667</v>
      </c>
      <c r="L83" s="297"/>
      <c r="M83" s="297" t="n">
        <v>183.65</v>
      </c>
    </row>
    <row r="84" customFormat="false" ht="13.5" hidden="false" customHeight="true" outlineLevel="0" collapsed="false">
      <c r="A84" s="16" t="s">
        <v>595</v>
      </c>
      <c r="B84" s="297" t="n">
        <v>140.724183333333</v>
      </c>
      <c r="C84" s="297" t="n">
        <v>146.173416666667</v>
      </c>
      <c r="D84" s="297" t="n">
        <v>149.1621</v>
      </c>
      <c r="E84" s="297" t="n">
        <v>151.598</v>
      </c>
      <c r="F84" s="297" t="n">
        <v>154.170508333333</v>
      </c>
      <c r="G84" s="297" t="n">
        <v>156.88455</v>
      </c>
      <c r="H84" s="297" t="n">
        <v>161.093633333333</v>
      </c>
      <c r="I84" s="297" t="n">
        <v>165.94895</v>
      </c>
      <c r="J84" s="297" t="n">
        <v>170.67505</v>
      </c>
      <c r="K84" s="297" t="n">
        <v>178.260258333333</v>
      </c>
      <c r="L84" s="297"/>
      <c r="M84" s="297" t="n">
        <v>193.071466666667</v>
      </c>
    </row>
    <row r="85" customFormat="false" ht="13.5" hidden="false" customHeight="true" outlineLevel="0" collapsed="false">
      <c r="A85" s="16" t="s">
        <v>299</v>
      </c>
      <c r="B85" s="297" t="n">
        <v>99.9988985354377</v>
      </c>
      <c r="C85" s="297" t="n">
        <v>110.016666666667</v>
      </c>
      <c r="D85" s="297" t="n">
        <v>117.35</v>
      </c>
      <c r="E85" s="297" t="n">
        <v>123.108333333333</v>
      </c>
      <c r="F85" s="297" t="n">
        <v>129.2</v>
      </c>
      <c r="G85" s="297" t="n">
        <v>133.5</v>
      </c>
      <c r="H85" s="297" t="n">
        <v>138.758333333333</v>
      </c>
      <c r="I85" s="297" t="n">
        <v>143.933333333333</v>
      </c>
      <c r="J85" s="297" t="n">
        <v>153.466666666667</v>
      </c>
      <c r="K85" s="297" t="n">
        <v>161.341666666667</v>
      </c>
      <c r="L85" s="297"/>
      <c r="M85" s="297" t="n">
        <v>172.15</v>
      </c>
    </row>
    <row r="86" customFormat="false" ht="13.5" hidden="false" customHeight="true" outlineLevel="0" collapsed="false">
      <c r="A86" s="16" t="s">
        <v>600</v>
      </c>
      <c r="B86" s="297" t="n">
        <v>99.9999875</v>
      </c>
      <c r="C86" s="297" t="n">
        <v>106.4125</v>
      </c>
      <c r="D86" s="297" t="n">
        <v>113.2175</v>
      </c>
      <c r="E86" s="297" t="n">
        <v>120.421666666667</v>
      </c>
      <c r="F86" s="297" t="n">
        <v>124.6675</v>
      </c>
      <c r="G86" s="297" t="n">
        <v>129.415833333333</v>
      </c>
      <c r="H86" s="297" t="n">
        <v>133.555</v>
      </c>
      <c r="I86" s="297" t="n">
        <v>137.6025</v>
      </c>
      <c r="J86" s="297" t="n">
        <v>140.2458</v>
      </c>
      <c r="K86" s="297" t="n">
        <v>142.433816666667</v>
      </c>
      <c r="L86" s="297"/>
      <c r="M86" s="297" t="n">
        <v>148.429516666667</v>
      </c>
    </row>
    <row r="87" customFormat="false" ht="13.5" hidden="false" customHeight="true" outlineLevel="0" collapsed="false">
      <c r="A87" s="16" t="s">
        <v>763</v>
      </c>
      <c r="B87" s="297" t="n">
        <v>51.1481652925907</v>
      </c>
      <c r="C87" s="297" t="n">
        <v>69.8699464020071</v>
      </c>
      <c r="D87" s="297" t="n">
        <v>81.4729362470429</v>
      </c>
      <c r="E87" s="297" t="n">
        <v>91.6445728960076</v>
      </c>
      <c r="F87" s="297" t="n">
        <v>98.2846121403857</v>
      </c>
      <c r="G87" s="297" t="n">
        <v>106.191534860917</v>
      </c>
      <c r="H87" s="297" t="n">
        <v>125.321003614838</v>
      </c>
      <c r="I87" s="297" t="n">
        <v>175.333289598926</v>
      </c>
      <c r="J87" s="297" t="n">
        <v>228.975</v>
      </c>
      <c r="K87" s="297" t="n">
        <v>328.325</v>
      </c>
      <c r="L87" s="297"/>
      <c r="M87" s="297"/>
    </row>
    <row r="88" customFormat="false" ht="13.5" hidden="false" customHeight="true" outlineLevel="0" collapsed="false">
      <c r="A88" s="16" t="s">
        <v>602</v>
      </c>
      <c r="B88" s="297"/>
      <c r="C88" s="297"/>
      <c r="D88" s="297"/>
      <c r="E88" s="297" t="n">
        <v>103.557016378929</v>
      </c>
      <c r="F88" s="297" t="n">
        <v>104.133333333333</v>
      </c>
      <c r="G88" s="297" t="n">
        <v>104.325</v>
      </c>
      <c r="H88" s="297" t="n">
        <v>104.708333333333</v>
      </c>
      <c r="I88" s="297" t="n">
        <v>104.5</v>
      </c>
      <c r="J88" s="297" t="n">
        <v>105.1</v>
      </c>
      <c r="K88" s="297" t="n">
        <v>111.45</v>
      </c>
      <c r="L88" s="297"/>
      <c r="M88" s="297" t="n">
        <v>117.016666666667</v>
      </c>
    </row>
    <row r="89" customFormat="false" ht="13.5" hidden="false" customHeight="true" outlineLevel="0" collapsed="false">
      <c r="A89" s="16" t="s">
        <v>603</v>
      </c>
      <c r="B89" s="297" t="n">
        <v>99.925</v>
      </c>
      <c r="C89" s="297" t="n">
        <v>100.433333333333</v>
      </c>
      <c r="D89" s="297" t="n">
        <v>100.616666666667</v>
      </c>
      <c r="E89" s="297" t="n">
        <v>100.325</v>
      </c>
      <c r="F89" s="297" t="n">
        <v>100.333333333333</v>
      </c>
      <c r="G89" s="297" t="n">
        <v>100.675</v>
      </c>
      <c r="H89" s="297" t="n">
        <v>101.166666666667</v>
      </c>
      <c r="I89" s="297" t="n">
        <v>102.116666666667</v>
      </c>
      <c r="J89" s="297" t="n">
        <v>101.775</v>
      </c>
      <c r="K89" s="297" t="n">
        <v>104.175</v>
      </c>
      <c r="L89" s="297"/>
      <c r="M89" s="297" t="n">
        <v>112.308333333333</v>
      </c>
    </row>
    <row r="90" customFormat="false" ht="13.5" hidden="false" customHeight="true" outlineLevel="0" collapsed="false">
      <c r="A90" s="16" t="s">
        <v>605</v>
      </c>
      <c r="B90" s="297" t="n">
        <v>92.3416666666667</v>
      </c>
      <c r="C90" s="297" t="n">
        <v>93.7916666666667</v>
      </c>
      <c r="D90" s="297" t="n">
        <v>94.2416666666667</v>
      </c>
      <c r="E90" s="297" t="n">
        <v>93.675</v>
      </c>
      <c r="F90" s="297" t="n">
        <v>93.1583333333333</v>
      </c>
      <c r="G90" s="297" t="n">
        <v>93.4</v>
      </c>
      <c r="H90" s="297" t="n">
        <v>94.1416666666667</v>
      </c>
      <c r="I90" s="297" t="n">
        <v>94.9416666666667</v>
      </c>
      <c r="J90" s="297" t="n">
        <v>94.3583333333333</v>
      </c>
      <c r="K90" s="297" t="n">
        <v>95.7833333333333</v>
      </c>
      <c r="L90" s="297"/>
      <c r="M90" s="297" t="n">
        <v>99.9916666666667</v>
      </c>
    </row>
    <row r="91" customFormat="false" ht="13.5" hidden="false" customHeight="true" outlineLevel="0" collapsed="false">
      <c r="A91" s="16" t="s">
        <v>606</v>
      </c>
      <c r="B91" s="297" t="n">
        <v>98.4883725</v>
      </c>
      <c r="C91" s="297" t="n">
        <v>99.6899241666667</v>
      </c>
      <c r="D91" s="297" t="n">
        <v>99.9302241666667</v>
      </c>
      <c r="E91" s="297" t="n">
        <v>99.9689875</v>
      </c>
      <c r="F91" s="297" t="n">
        <v>99.875</v>
      </c>
      <c r="G91" s="297" t="n">
        <v>101.1</v>
      </c>
      <c r="H91" s="297" t="n">
        <v>102.25</v>
      </c>
      <c r="I91" s="297" t="n">
        <v>102.875</v>
      </c>
      <c r="J91" s="297" t="n">
        <v>102.733333333333</v>
      </c>
      <c r="K91" s="297" t="n">
        <v>104.658333333333</v>
      </c>
      <c r="L91" s="297"/>
      <c r="M91" s="297" t="n">
        <v>113.241666666667</v>
      </c>
    </row>
    <row r="92" customFormat="false" ht="13.5" hidden="false" customHeight="true" outlineLevel="0" collapsed="false">
      <c r="A92" s="16" t="s">
        <v>607</v>
      </c>
      <c r="B92" s="297" t="n">
        <v>70.7416666666667</v>
      </c>
      <c r="C92" s="297" t="n">
        <v>77.35</v>
      </c>
      <c r="D92" s="297" t="n">
        <v>83.75</v>
      </c>
      <c r="E92" s="297" t="n">
        <v>86.8416666666667</v>
      </c>
      <c r="F92" s="297" t="n">
        <v>88.8833333333333</v>
      </c>
      <c r="G92" s="297" t="n">
        <v>92.775</v>
      </c>
      <c r="H92" s="297" t="n">
        <v>96.2416666666667</v>
      </c>
      <c r="I92" s="297" t="n">
        <v>100</v>
      </c>
      <c r="J92" s="297" t="n">
        <v>105.226777792935</v>
      </c>
      <c r="K92" s="297" t="n">
        <v>111.395994830941</v>
      </c>
      <c r="L92" s="297"/>
      <c r="M92" s="297" t="n">
        <v>122.925</v>
      </c>
    </row>
    <row r="93" customFormat="false" ht="13.5" hidden="false" customHeight="true" outlineLevel="0" collapsed="false">
      <c r="A93" s="16" t="s">
        <v>608</v>
      </c>
      <c r="B93" s="297" t="n">
        <v>94.5166666666667</v>
      </c>
      <c r="C93" s="297" t="n">
        <v>94.8333333333333</v>
      </c>
      <c r="D93" s="297" t="n">
        <v>97.45</v>
      </c>
      <c r="E93" s="297" t="n">
        <v>98.225</v>
      </c>
      <c r="F93" s="297" t="n">
        <v>98.1</v>
      </c>
      <c r="G93" s="297" t="n">
        <v>98.575</v>
      </c>
      <c r="H93" s="297" t="n">
        <v>99.55</v>
      </c>
      <c r="I93" s="297" t="n">
        <v>100.016666666667</v>
      </c>
      <c r="J93" s="297" t="n">
        <v>99.9916666666667</v>
      </c>
      <c r="K93" s="297" t="n">
        <v>99.7583333333333</v>
      </c>
      <c r="L93" s="297"/>
      <c r="M93" s="297" t="n">
        <v>102.25</v>
      </c>
    </row>
    <row r="94" customFormat="false" ht="13.5" hidden="false" customHeight="true" outlineLevel="0" collapsed="false">
      <c r="A94" s="16" t="s">
        <v>324</v>
      </c>
      <c r="B94" s="297" t="n">
        <v>87.3337152203038</v>
      </c>
      <c r="C94" s="297" t="n">
        <v>91.5472378561982</v>
      </c>
      <c r="D94" s="297" t="n">
        <v>94.2016308387477</v>
      </c>
      <c r="E94" s="297" t="n">
        <v>93.3756225578748</v>
      </c>
      <c r="F94" s="297" t="n">
        <v>92.6487582668179</v>
      </c>
      <c r="G94" s="297" t="n">
        <v>95.7283052247098</v>
      </c>
      <c r="H94" s="297" t="n">
        <v>100</v>
      </c>
      <c r="I94" s="297" t="n">
        <v>100.761514047266</v>
      </c>
      <c r="J94" s="297" t="n">
        <v>101.097346481193</v>
      </c>
      <c r="K94" s="297" t="n">
        <v>102.458211566269</v>
      </c>
      <c r="L94" s="297"/>
      <c r="M94" s="297" t="n">
        <v>106.791328849542</v>
      </c>
    </row>
    <row r="95" customFormat="false" ht="13.5" hidden="false" customHeight="true" outlineLevel="0" collapsed="false">
      <c r="A95" s="16" t="s">
        <v>764</v>
      </c>
      <c r="B95" s="297" t="n">
        <v>50.5582730245907</v>
      </c>
      <c r="C95" s="297" t="n">
        <v>53.5141165365142</v>
      </c>
      <c r="D95" s="297" t="n">
        <v>57.1030826587336</v>
      </c>
      <c r="E95" s="297" t="n">
        <v>60.9094463037654</v>
      </c>
      <c r="F95" s="297" t="n">
        <v>69.7693488562793</v>
      </c>
      <c r="G95" s="297" t="n">
        <v>74.9601914623797</v>
      </c>
      <c r="H95" s="297" t="n">
        <v>79.4721435586449</v>
      </c>
      <c r="I95" s="297" t="n">
        <v>83.6408364083641</v>
      </c>
      <c r="J95" s="297" t="n">
        <v>89.3046139763723</v>
      </c>
      <c r="K95" s="297" t="n">
        <v>96.4867773677737</v>
      </c>
      <c r="L95" s="297"/>
      <c r="M95" s="297"/>
    </row>
    <row r="96" customFormat="false" ht="13.5" hidden="false" customHeight="true" outlineLevel="0" collapsed="false">
      <c r="A96" s="16" t="s">
        <v>328</v>
      </c>
      <c r="B96" s="297" t="n">
        <v>67.6968662659466</v>
      </c>
      <c r="C96" s="297" t="n">
        <v>71.5674302420491</v>
      </c>
      <c r="D96" s="297" t="n">
        <v>76.4899490184322</v>
      </c>
      <c r="E96" s="297" t="n">
        <v>81.5246508632118</v>
      </c>
      <c r="F96" s="297" t="n">
        <v>86.658386549418</v>
      </c>
      <c r="G96" s="297" t="n">
        <v>93.5960167520181</v>
      </c>
      <c r="H96" s="297" t="n">
        <v>97.9855012414426</v>
      </c>
      <c r="I96" s="297" t="n">
        <v>103.115884901113</v>
      </c>
      <c r="J96" s="297" t="n">
        <v>108.689107377251</v>
      </c>
      <c r="K96" s="297" t="n">
        <v>115.331</v>
      </c>
      <c r="L96" s="297"/>
      <c r="M96" s="297" t="n">
        <v>124.16175</v>
      </c>
    </row>
    <row r="97" customFormat="false" ht="13.5" hidden="false" customHeight="true" outlineLevel="0" collapsed="false">
      <c r="A97" s="16" t="s">
        <v>610</v>
      </c>
      <c r="B97" s="297" t="n">
        <v>122.87980961312</v>
      </c>
      <c r="C97" s="297" t="n">
        <v>121.051285442933</v>
      </c>
      <c r="D97" s="297" t="n">
        <v>123.59818658426</v>
      </c>
      <c r="E97" s="297" t="n">
        <v>124.305187670368</v>
      </c>
      <c r="F97" s="297" t="n">
        <v>126.688504585739</v>
      </c>
      <c r="G97" s="297" t="n">
        <v>127.138908682929</v>
      </c>
      <c r="H97" s="297" t="n">
        <v>127.856010894452</v>
      </c>
      <c r="I97" s="297" t="n">
        <v>125.537879192182</v>
      </c>
      <c r="J97" s="297"/>
      <c r="K97" s="297"/>
      <c r="L97" s="297"/>
      <c r="M97" s="297"/>
    </row>
    <row r="98" customFormat="false" ht="13.5" hidden="false" customHeight="true" outlineLevel="0" collapsed="false">
      <c r="A98" s="16" t="s">
        <v>765</v>
      </c>
      <c r="B98" s="297" t="n">
        <v>91.8150833333333</v>
      </c>
      <c r="C98" s="297" t="n">
        <v>93.0099166666667</v>
      </c>
      <c r="D98" s="297" t="n">
        <v>94.1955833333333</v>
      </c>
      <c r="E98" s="297" t="n">
        <v>94.8609166666667</v>
      </c>
      <c r="F98" s="297" t="n">
        <v>95.7826666666667</v>
      </c>
      <c r="G98" s="297" t="n">
        <v>97.645</v>
      </c>
      <c r="H98" s="297" t="n">
        <v>99.0860833333333</v>
      </c>
      <c r="I98" s="297" t="n">
        <v>99.4655833333333</v>
      </c>
      <c r="J98" s="297" t="n">
        <v>100</v>
      </c>
      <c r="K98" s="297" t="n">
        <v>102.498333333333</v>
      </c>
      <c r="L98" s="297"/>
      <c r="M98" s="297" t="n">
        <v>107.713333333333</v>
      </c>
    </row>
    <row r="99" customFormat="false" ht="13.5" hidden="false" customHeight="true" outlineLevel="0" collapsed="false">
      <c r="A99" s="16" t="s">
        <v>766</v>
      </c>
      <c r="B99" s="297" t="n">
        <v>98.371846984568</v>
      </c>
      <c r="C99" s="297" t="n">
        <v>100.110396524502</v>
      </c>
      <c r="D99" s="297" t="n">
        <v>100.539827887338</v>
      </c>
      <c r="E99" s="297" t="n">
        <v>99.9999999999999</v>
      </c>
      <c r="F99" s="297" t="n">
        <v>100.273169431046</v>
      </c>
      <c r="G99" s="297" t="n">
        <v>101.765469138155</v>
      </c>
      <c r="H99" s="297" t="n">
        <v>102.837871348522</v>
      </c>
      <c r="I99" s="297" t="n">
        <v>105.589804585927</v>
      </c>
      <c r="J99" s="297" t="n">
        <v>105.799113062452</v>
      </c>
      <c r="K99" s="297" t="n">
        <v>109.347288810124</v>
      </c>
      <c r="L99" s="297"/>
      <c r="M99" s="297" t="n">
        <v>122.010263022166</v>
      </c>
    </row>
    <row r="100" customFormat="false" ht="13.5" hidden="false" customHeight="true" outlineLevel="0" collapsed="false">
      <c r="A100" s="16" t="s">
        <v>614</v>
      </c>
      <c r="B100" s="297" t="n">
        <v>97.6408980582524</v>
      </c>
      <c r="C100" s="297" t="n">
        <v>100.259916782247</v>
      </c>
      <c r="D100" s="297" t="n">
        <v>103.176404299584</v>
      </c>
      <c r="E100" s="297" t="n">
        <v>106.552028432732</v>
      </c>
      <c r="F100" s="297" t="n">
        <v>109.959986130375</v>
      </c>
      <c r="G100" s="297" t="n">
        <v>112.348133379565</v>
      </c>
      <c r="H100" s="297" t="n">
        <v>112.958333333333</v>
      </c>
      <c r="I100" s="297" t="n">
        <v>114.191666666667</v>
      </c>
      <c r="J100" s="297" t="n">
        <v>116.591666666667</v>
      </c>
      <c r="K100" s="297" t="n">
        <v>120.583333333333</v>
      </c>
      <c r="L100" s="297"/>
      <c r="M100" s="297" t="n">
        <v>125.383333333333</v>
      </c>
    </row>
    <row r="101" customFormat="false" ht="13.5" hidden="false" customHeight="true" outlineLevel="0" collapsed="false">
      <c r="A101" s="16" t="s">
        <v>767</v>
      </c>
      <c r="B101" s="297" t="n">
        <v>81.5814471158466</v>
      </c>
      <c r="C101" s="297" t="n">
        <v>86.9770417253374</v>
      </c>
      <c r="D101" s="297" t="n">
        <v>93.5301071411992</v>
      </c>
      <c r="E101" s="297" t="n">
        <v>99.6126677990376</v>
      </c>
      <c r="F101" s="297" t="n">
        <v>99.9999999999999</v>
      </c>
      <c r="G101" s="297" t="n">
        <v>103.175309863799</v>
      </c>
      <c r="H101" s="297" t="n">
        <v>104.766955597446</v>
      </c>
      <c r="I101" s="297" t="n">
        <v>105.954617459531</v>
      </c>
      <c r="J101" s="297" t="n">
        <v>112.656695163079</v>
      </c>
      <c r="K101" s="297" t="n">
        <v>126.068519580466</v>
      </c>
      <c r="L101" s="297"/>
      <c r="M101" s="297" t="n">
        <v>143.620925239465</v>
      </c>
    </row>
    <row r="102" customFormat="false" ht="13.5" hidden="false" customHeight="true" outlineLevel="0" collapsed="false">
      <c r="A102" s="16" t="s">
        <v>768</v>
      </c>
      <c r="B102" s="297" t="n">
        <v>88.8873929267861</v>
      </c>
      <c r="C102" s="297" t="n">
        <v>94.5507884373874</v>
      </c>
      <c r="D102" s="297" t="n">
        <v>98.4550203153751</v>
      </c>
      <c r="E102" s="297" t="n">
        <v>99.7126397224169</v>
      </c>
      <c r="F102" s="297" t="n">
        <v>101.3049631067</v>
      </c>
      <c r="G102" s="297" t="n">
        <v>102.141213905551</v>
      </c>
      <c r="H102" s="297" t="n">
        <v>104.225295746007</v>
      </c>
      <c r="I102" s="297" t="n">
        <v>107.688242494743</v>
      </c>
      <c r="J102" s="297" t="n">
        <v>113.184728605213</v>
      </c>
      <c r="K102" s="297" t="n">
        <v>117.435517324579</v>
      </c>
      <c r="L102" s="297"/>
      <c r="M102" s="297" t="n">
        <v>144.394275991143</v>
      </c>
    </row>
    <row r="103" customFormat="false" ht="13.5" hidden="false" customHeight="true" outlineLevel="0" collapsed="false">
      <c r="A103" s="16" t="s">
        <v>621</v>
      </c>
      <c r="B103" s="297" t="n">
        <v>99.2396991666667</v>
      </c>
      <c r="C103" s="297" t="n">
        <v>99.2104683333333</v>
      </c>
      <c r="D103" s="297" t="n">
        <v>99.82606</v>
      </c>
      <c r="E103" s="297" t="n">
        <v>99.9999991666667</v>
      </c>
      <c r="F103" s="297" t="n">
        <v>100.1406325</v>
      </c>
      <c r="G103" s="297" t="n">
        <v>103.075116666667</v>
      </c>
      <c r="H103" s="297" t="n">
        <v>105.687508333333</v>
      </c>
      <c r="I103" s="297" t="n">
        <v>108.658816666667</v>
      </c>
      <c r="J103" s="297" t="n">
        <v>108.89685</v>
      </c>
      <c r="K103" s="297" t="n">
        <v>112.464125</v>
      </c>
      <c r="L103" s="297"/>
      <c r="M103" s="297" t="n">
        <v>131.931983333333</v>
      </c>
    </row>
    <row r="104" customFormat="false" ht="13.5" hidden="false" customHeight="true" outlineLevel="0" collapsed="false">
      <c r="A104" s="16" t="s">
        <v>623</v>
      </c>
      <c r="B104" s="297" t="n">
        <v>94.4261588120971</v>
      </c>
      <c r="C104" s="297" t="n">
        <v>98.9784624009931</v>
      </c>
      <c r="D104" s="297" t="n">
        <v>100.81412113505</v>
      </c>
      <c r="E104" s="297" t="n">
        <v>97.0344533032055</v>
      </c>
      <c r="F104" s="297" t="n">
        <v>96.2743245743083</v>
      </c>
      <c r="G104" s="297" t="n">
        <v>100.434677200999</v>
      </c>
      <c r="H104" s="297" t="n">
        <v>106.538081565929</v>
      </c>
      <c r="I104" s="297" t="n">
        <v>109.739965876318</v>
      </c>
      <c r="J104" s="297" t="n">
        <v>202.870056003484</v>
      </c>
      <c r="K104" s="297" t="n">
        <v>516.823834674948</v>
      </c>
      <c r="L104" s="297"/>
      <c r="M104" s="297"/>
    </row>
    <row r="105" customFormat="false" ht="13.5" hidden="false" customHeight="true" outlineLevel="0" collapsed="false">
      <c r="A105" s="16" t="s">
        <v>769</v>
      </c>
      <c r="B105" s="297" t="n">
        <v>59.2942160283653</v>
      </c>
      <c r="C105" s="297" t="n">
        <v>62.1789501952762</v>
      </c>
      <c r="D105" s="297" t="n">
        <v>65.5181398972736</v>
      </c>
      <c r="E105" s="297" t="n">
        <v>67.6268052843615</v>
      </c>
      <c r="F105" s="297" t="n">
        <v>72.0878108133684</v>
      </c>
      <c r="G105" s="297" t="n">
        <v>75.294059923474</v>
      </c>
      <c r="H105" s="297" t="n">
        <v>78.8718853339728</v>
      </c>
      <c r="I105" s="297" t="n">
        <v>82.9630359568164</v>
      </c>
      <c r="J105" s="297" t="n">
        <v>87.0930161638736</v>
      </c>
      <c r="K105" s="297" t="n">
        <v>92.3601804950996</v>
      </c>
      <c r="L105" s="297"/>
      <c r="M105" s="297" t="n">
        <v>100.000033506814</v>
      </c>
    </row>
    <row r="106" customFormat="false" ht="13.5" hidden="false" customHeight="true" outlineLevel="0" collapsed="false">
      <c r="A106" s="16" t="s">
        <v>625</v>
      </c>
      <c r="B106" s="297" t="n">
        <v>46.3762575620843</v>
      </c>
      <c r="C106" s="297" t="n">
        <v>49.8903288879976</v>
      </c>
      <c r="D106" s="297" t="n">
        <v>54.8100705237475</v>
      </c>
      <c r="E106" s="297" t="n">
        <v>59.0571367462713</v>
      </c>
      <c r="F106" s="297" t="n">
        <v>64.2743910717118</v>
      </c>
      <c r="G106" s="297" t="n">
        <v>72.2570341641881</v>
      </c>
      <c r="H106" s="297" t="n">
        <v>89.2833311724222</v>
      </c>
      <c r="I106" s="297"/>
      <c r="J106" s="297"/>
      <c r="K106" s="297"/>
      <c r="L106" s="297"/>
      <c r="M106" s="297"/>
    </row>
    <row r="107" customFormat="false" ht="13.5" hidden="false" customHeight="true" outlineLevel="0" collapsed="false">
      <c r="A107" s="16" t="s">
        <v>626</v>
      </c>
      <c r="B107" s="297" t="n">
        <v>159.566975</v>
      </c>
      <c r="C107" s="297" t="n">
        <v>163.725</v>
      </c>
      <c r="D107" s="297"/>
      <c r="E107" s="297"/>
      <c r="F107" s="297"/>
      <c r="G107" s="297"/>
      <c r="H107" s="297"/>
      <c r="I107" s="297"/>
      <c r="J107" s="297"/>
      <c r="K107" s="297"/>
      <c r="L107" s="297"/>
      <c r="M107" s="297"/>
    </row>
    <row r="108" customFormat="false" ht="13.5" hidden="false" customHeight="true" outlineLevel="0" collapsed="false">
      <c r="A108" s="16" t="s">
        <v>628</v>
      </c>
      <c r="B108" s="297" t="n">
        <v>99.7426166666667</v>
      </c>
      <c r="C108" s="297" t="n">
        <v>100.7874</v>
      </c>
      <c r="D108" s="297" t="n">
        <v>100.891975</v>
      </c>
      <c r="E108" s="297" t="n">
        <v>99.9999916666667</v>
      </c>
      <c r="F108" s="297" t="n">
        <v>100.905516666667</v>
      </c>
      <c r="G108" s="297" t="n">
        <v>104.662116666667</v>
      </c>
      <c r="H108" s="297" t="n">
        <v>107.485825</v>
      </c>
      <c r="I108" s="297" t="n">
        <v>109.995091666667</v>
      </c>
      <c r="J108" s="297" t="n">
        <v>111.314916666667</v>
      </c>
      <c r="K108" s="297" t="n">
        <v>116.5284</v>
      </c>
      <c r="L108" s="297"/>
      <c r="M108" s="297" t="n">
        <v>139.490375</v>
      </c>
    </row>
    <row r="109" customFormat="false" ht="13.5" hidden="false" customHeight="true" outlineLevel="0" collapsed="false">
      <c r="A109" s="16" t="s">
        <v>632</v>
      </c>
      <c r="B109" s="297" t="n">
        <v>97.22</v>
      </c>
      <c r="C109" s="297" t="n">
        <v>98.9058333333333</v>
      </c>
      <c r="D109" s="297" t="n">
        <v>99.5275</v>
      </c>
      <c r="E109" s="297" t="n">
        <v>100</v>
      </c>
      <c r="F109" s="297" t="n">
        <v>100.290833333333</v>
      </c>
      <c r="G109" s="297" t="n">
        <v>102.026666666667</v>
      </c>
      <c r="H109" s="297" t="n">
        <v>103.585833333333</v>
      </c>
      <c r="I109" s="297" t="n">
        <v>105.391666666667</v>
      </c>
      <c r="J109" s="297" t="n">
        <v>106.255833333333</v>
      </c>
      <c r="K109" s="297" t="n">
        <v>108.940833333333</v>
      </c>
      <c r="L109" s="297"/>
      <c r="M109" s="297" t="n">
        <v>115.843333333333</v>
      </c>
    </row>
    <row r="110" customFormat="false" ht="13.5" hidden="false" customHeight="true" outlineLevel="0" collapsed="false">
      <c r="A110" s="16" t="s">
        <v>770</v>
      </c>
      <c r="B110" s="297" t="n">
        <v>78.2097509835711</v>
      </c>
      <c r="C110" s="297" t="n">
        <v>82.7665869433636</v>
      </c>
      <c r="D110" s="297" t="n">
        <v>87.7991332089688</v>
      </c>
      <c r="E110" s="297" t="n">
        <v>94.2999493795936</v>
      </c>
      <c r="F110" s="297" t="n">
        <v>99.9916666666667</v>
      </c>
      <c r="G110" s="297" t="n">
        <v>108.6</v>
      </c>
      <c r="H110" s="297" t="n">
        <v>117.933333333333</v>
      </c>
      <c r="I110" s="297" t="n">
        <v>124.55</v>
      </c>
      <c r="J110" s="297" t="n">
        <v>129.783333333333</v>
      </c>
      <c r="K110" s="297" t="n">
        <v>137.326666666667</v>
      </c>
      <c r="L110" s="297"/>
      <c r="M110" s="297" t="n">
        <v>148.533333333333</v>
      </c>
    </row>
    <row r="111" customFormat="false" ht="13.5" hidden="false" customHeight="true" outlineLevel="0" collapsed="false">
      <c r="A111" s="16" t="s">
        <v>345</v>
      </c>
      <c r="B111" s="297" t="n">
        <v>24.281049630599</v>
      </c>
      <c r="C111" s="297" t="n">
        <v>30.9057293381474</v>
      </c>
      <c r="D111" s="297" t="n">
        <v>38.2588405346137</v>
      </c>
      <c r="E111" s="297" t="n">
        <v>46.625034164546</v>
      </c>
      <c r="F111" s="297" t="n">
        <v>56.7478481179135</v>
      </c>
      <c r="G111" s="297" t="n">
        <v>63.2984757666504</v>
      </c>
      <c r="H111" s="297" t="n">
        <v>71.1602591971005</v>
      </c>
      <c r="I111" s="297" t="n">
        <v>77.8285704235259</v>
      </c>
      <c r="J111" s="297" t="n">
        <v>84.5416852034872</v>
      </c>
      <c r="K111" s="297" t="n">
        <v>92.429546264602</v>
      </c>
      <c r="L111" s="297"/>
      <c r="M111" s="297" t="n">
        <v>111.797205410434</v>
      </c>
    </row>
    <row r="112" customFormat="false" ht="13.5" hidden="false" customHeight="true" outlineLevel="0" collapsed="false">
      <c r="A112" s="16" t="s">
        <v>634</v>
      </c>
      <c r="B112" s="297" t="n">
        <v>104.908333333333</v>
      </c>
      <c r="C112" s="297" t="n">
        <v>107.116666666667</v>
      </c>
      <c r="D112" s="297" t="n">
        <v>110.483333333333</v>
      </c>
      <c r="E112" s="297" t="n">
        <v>112.808333333333</v>
      </c>
      <c r="F112" s="297" t="n">
        <v>115.166666666667</v>
      </c>
      <c r="G112" s="297" t="n">
        <v>119.625</v>
      </c>
      <c r="H112" s="297" t="n">
        <v>120.683333333333</v>
      </c>
      <c r="I112" s="297" t="n">
        <v>121.483333333333</v>
      </c>
      <c r="J112" s="297" t="n">
        <v>120.1</v>
      </c>
      <c r="K112" s="297" t="n">
        <v>123.075</v>
      </c>
      <c r="L112" s="297"/>
      <c r="M112" s="297" t="n">
        <v>127.233333333333</v>
      </c>
    </row>
    <row r="113" customFormat="false" ht="13.5" hidden="false" customHeight="true" outlineLevel="0" collapsed="false">
      <c r="A113" s="16" t="s">
        <v>635</v>
      </c>
      <c r="B113" s="297" t="n">
        <v>88.3463849171423</v>
      </c>
      <c r="C113" s="297" t="n">
        <v>91.7085214535873</v>
      </c>
      <c r="D113" s="297" t="n">
        <v>93.6527437198884</v>
      </c>
      <c r="E113" s="297" t="n">
        <v>94.5454479091543</v>
      </c>
      <c r="F113" s="297" t="n">
        <v>95.0205476850391</v>
      </c>
      <c r="G113" s="297" t="n">
        <v>97.6977263238236</v>
      </c>
      <c r="H113" s="297" t="n">
        <v>97.5674235580656</v>
      </c>
      <c r="I113" s="297" t="n">
        <v>97.7821008977279</v>
      </c>
      <c r="J113" s="297" t="n">
        <v>96.44270685295</v>
      </c>
      <c r="K113" s="297" t="n">
        <v>96.9665351150313</v>
      </c>
      <c r="L113" s="297"/>
      <c r="M113" s="297" t="n">
        <v>99.2289034062427</v>
      </c>
    </row>
    <row r="114" customFormat="false" ht="13.5" hidden="false" customHeight="true" outlineLevel="0" collapsed="false">
      <c r="A114" s="16" t="s">
        <v>636</v>
      </c>
      <c r="B114" s="297" t="n">
        <v>100.547786624416</v>
      </c>
      <c r="C114" s="297" t="n">
        <v>99.9377266474592</v>
      </c>
      <c r="D114" s="297" t="n">
        <v>100.820990813648</v>
      </c>
      <c r="E114" s="297" t="n">
        <v>102.283591426072</v>
      </c>
      <c r="F114" s="297" t="n">
        <v>100.442847769029</v>
      </c>
      <c r="G114" s="297" t="n">
        <v>102.210498687664</v>
      </c>
      <c r="H114" s="297" t="n">
        <v>102.516666666667</v>
      </c>
      <c r="I114" s="297" t="n">
        <v>100.816666666667</v>
      </c>
      <c r="J114" s="297" t="n">
        <v>101.258333333333</v>
      </c>
      <c r="K114" s="297" t="n">
        <v>105.233333333333</v>
      </c>
      <c r="L114" s="297"/>
      <c r="M114" s="297"/>
    </row>
    <row r="115" customFormat="false" ht="13.5" hidden="false" customHeight="true" outlineLevel="0" collapsed="false">
      <c r="A115" s="16" t="s">
        <v>637</v>
      </c>
      <c r="B115" s="297" t="n">
        <v>95.3840958669628</v>
      </c>
      <c r="C115" s="297" t="n">
        <v>96.5098994359043</v>
      </c>
      <c r="D115" s="297" t="n">
        <v>96.80937590015</v>
      </c>
      <c r="E115" s="297" t="n">
        <v>97.8748098058043</v>
      </c>
      <c r="F115" s="297" t="n">
        <v>98.5038539210533</v>
      </c>
      <c r="G115" s="297" t="n">
        <v>99.8477956664824</v>
      </c>
      <c r="H115" s="297" t="n">
        <v>101.003857033266</v>
      </c>
      <c r="I115" s="297" t="n">
        <v>102.662400985934</v>
      </c>
      <c r="J115" s="297" t="n">
        <v>103.317946569936</v>
      </c>
      <c r="K115" s="297" t="n">
        <v>104.865538011469</v>
      </c>
      <c r="L115" s="297"/>
      <c r="M115" s="297" t="n">
        <v>111.318707578784</v>
      </c>
    </row>
    <row r="116" customFormat="false" ht="13.5" hidden="false" customHeight="true" outlineLevel="0" collapsed="false">
      <c r="A116" s="16" t="s">
        <v>771</v>
      </c>
      <c r="B116" s="297" t="n">
        <v>97.8933333333333</v>
      </c>
      <c r="C116" s="297" t="n">
        <v>99.105</v>
      </c>
      <c r="D116" s="297" t="n">
        <v>99.8608333333333</v>
      </c>
      <c r="E116" s="297" t="n">
        <v>100</v>
      </c>
      <c r="F116" s="297" t="n">
        <v>99.755</v>
      </c>
      <c r="G116" s="297" t="n">
        <v>100.316666666667</v>
      </c>
      <c r="H116" s="297"/>
      <c r="I116" s="297"/>
      <c r="J116" s="297"/>
      <c r="K116" s="297"/>
      <c r="L116" s="297"/>
      <c r="M116" s="297"/>
    </row>
    <row r="117" customFormat="false" ht="13.5" hidden="false" customHeight="true" outlineLevel="0" collapsed="false">
      <c r="A117" s="16" t="s">
        <v>772</v>
      </c>
      <c r="B117" s="297" t="n">
        <v>82.122799457788</v>
      </c>
      <c r="C117" s="297" t="n">
        <v>85.5137333973574</v>
      </c>
      <c r="D117" s="297" t="n">
        <v>88.5361039062957</v>
      </c>
      <c r="E117" s="297" t="n">
        <v>91.4177122796801</v>
      </c>
      <c r="F117" s="297" t="n">
        <v>92.7631163103932</v>
      </c>
      <c r="G117" s="297" t="n">
        <v>94.854253459994</v>
      </c>
      <c r="H117" s="297" t="n">
        <v>97.7637748515363</v>
      </c>
      <c r="I117" s="297" t="n">
        <v>100.012432223083</v>
      </c>
      <c r="J117" s="297" t="n">
        <v>102.398423702556</v>
      </c>
      <c r="K117" s="297" t="n">
        <v>106.049096307772</v>
      </c>
      <c r="L117" s="297"/>
      <c r="M117" s="297" t="n">
        <v>116.150555125226</v>
      </c>
    </row>
    <row r="118" customFormat="false" ht="13.5" hidden="false" customHeight="true" outlineLevel="0" collapsed="false">
      <c r="A118" s="16" t="s">
        <v>640</v>
      </c>
      <c r="B118" s="297" t="n">
        <v>88.261253309797</v>
      </c>
      <c r="C118" s="297" t="n">
        <v>91.3886105378185</v>
      </c>
      <c r="D118" s="297" t="n">
        <v>94.3292144748455</v>
      </c>
      <c r="E118" s="297" t="n">
        <v>95.5428067078552</v>
      </c>
      <c r="F118" s="297" t="n">
        <v>96.4769049720506</v>
      </c>
      <c r="G118" s="297" t="n">
        <v>100.014710208885</v>
      </c>
      <c r="H118" s="297" t="n">
        <v>103.231237128567</v>
      </c>
      <c r="I118" s="297" t="n">
        <v>103.65</v>
      </c>
      <c r="J118" s="297" t="n">
        <v>106.325</v>
      </c>
      <c r="K118" s="297" t="n">
        <v>110.608333333333</v>
      </c>
      <c r="L118" s="297"/>
      <c r="M118" s="297" t="n">
        <v>122.525</v>
      </c>
    </row>
    <row r="119" customFormat="false" ht="13.5" hidden="false" customHeight="true" outlineLevel="0" collapsed="false">
      <c r="A119" s="16" t="s">
        <v>353</v>
      </c>
      <c r="B119" s="297" t="n">
        <v>79.0281241666667</v>
      </c>
      <c r="C119" s="297" t="n">
        <v>82.0362433333333</v>
      </c>
      <c r="D119" s="297" t="n">
        <v>85.332965</v>
      </c>
      <c r="E119" s="297" t="n">
        <v>87.6545683333333</v>
      </c>
      <c r="F119" s="297" t="n">
        <v>90.1279241666667</v>
      </c>
      <c r="G119" s="297" t="n">
        <v>95.5729641666667</v>
      </c>
      <c r="H119" s="297" t="n">
        <v>100.255418333333</v>
      </c>
      <c r="I119" s="297" t="n">
        <v>103.900666666667</v>
      </c>
      <c r="J119" s="297" t="n">
        <v>107.43</v>
      </c>
      <c r="K119" s="297" t="n">
        <v>113.541916666667</v>
      </c>
      <c r="L119" s="297"/>
      <c r="M119" s="297" t="n">
        <v>122.5075</v>
      </c>
    </row>
    <row r="120" customFormat="false" ht="13.5" hidden="false" customHeight="true" outlineLevel="0" collapsed="false">
      <c r="A120" s="16" t="s">
        <v>773</v>
      </c>
      <c r="B120" s="297" t="n">
        <v>99.2488383531947</v>
      </c>
      <c r="C120" s="297" t="n">
        <v>100.988002915546</v>
      </c>
      <c r="D120" s="297" t="n">
        <v>101.644712641005</v>
      </c>
      <c r="E120" s="297" t="n">
        <v>101.341693654761</v>
      </c>
      <c r="F120" s="297" t="n">
        <v>100.290305947522</v>
      </c>
      <c r="G120" s="297" t="n">
        <v>100.87425</v>
      </c>
      <c r="H120" s="297" t="n">
        <v>102.38575</v>
      </c>
      <c r="I120" s="297" t="n">
        <v>104.3555</v>
      </c>
      <c r="J120" s="297" t="n">
        <v>104.93425</v>
      </c>
      <c r="K120" s="297" t="n">
        <v>108.283</v>
      </c>
      <c r="L120" s="297"/>
      <c r="M120" s="297" t="n">
        <v>114.13975</v>
      </c>
    </row>
    <row r="121" customFormat="false" ht="13.5" hidden="false" customHeight="true" outlineLevel="0" collapsed="false">
      <c r="A121" s="16" t="s">
        <v>774</v>
      </c>
      <c r="B121" s="297" t="n">
        <v>41.9629594526249</v>
      </c>
      <c r="C121" s="297" t="n">
        <v>43.8923655420106</v>
      </c>
      <c r="D121" s="297" t="n">
        <v>46.1259538956235</v>
      </c>
      <c r="E121" s="297" t="n">
        <v>50.5892120495389</v>
      </c>
      <c r="F121" s="297" t="n">
        <v>53.8063363545084</v>
      </c>
      <c r="G121" s="297" t="n">
        <v>57.3415363938827</v>
      </c>
      <c r="H121" s="297" t="n">
        <v>59.0876171262365</v>
      </c>
      <c r="I121" s="297" t="n">
        <v>61.9461481265547</v>
      </c>
      <c r="J121" s="297" t="n">
        <v>64.2790222384191</v>
      </c>
      <c r="K121" s="297" t="n">
        <v>67.5613734871216</v>
      </c>
      <c r="L121" s="297"/>
      <c r="M121" s="297" t="n">
        <v>86.9766865005312</v>
      </c>
    </row>
    <row r="122" customFormat="false" ht="13.5" hidden="false" customHeight="true" outlineLevel="0" collapsed="false">
      <c r="A122" s="16" t="s">
        <v>648</v>
      </c>
      <c r="B122" s="297" t="n">
        <v>61.0004768668831</v>
      </c>
      <c r="C122" s="297" t="n">
        <v>67.3998275162338</v>
      </c>
      <c r="D122" s="297" t="n">
        <v>75.6589894480519</v>
      </c>
      <c r="E122" s="297" t="n">
        <v>79.9985491071428</v>
      </c>
      <c r="F122" s="297" t="n">
        <v>80.58515625</v>
      </c>
      <c r="G122" s="297" t="n">
        <v>84.0514711850649</v>
      </c>
      <c r="H122" s="297" t="n">
        <v>89.787351943554</v>
      </c>
      <c r="I122" s="297" t="n">
        <v>96.3427889430435</v>
      </c>
      <c r="J122" s="297" t="n">
        <v>100</v>
      </c>
      <c r="K122" s="297" t="n">
        <v>107.352812433802</v>
      </c>
      <c r="L122" s="297"/>
      <c r="M122" s="297" t="n">
        <v>123.614569322357</v>
      </c>
    </row>
    <row r="123" customFormat="false" ht="13.5" hidden="false" customHeight="true" outlineLevel="0" collapsed="false">
      <c r="A123" s="16" t="s">
        <v>649</v>
      </c>
      <c r="B123" s="297" t="n">
        <v>97.0390351988675</v>
      </c>
      <c r="C123" s="297" t="n">
        <v>99.1796121744319</v>
      </c>
      <c r="D123" s="297" t="n">
        <v>98.4749270935009</v>
      </c>
      <c r="E123" s="297" t="n">
        <v>100</v>
      </c>
      <c r="F123" s="297" t="n">
        <v>99.7286149766148</v>
      </c>
      <c r="G123" s="297" t="n">
        <v>102.102391363147</v>
      </c>
      <c r="H123" s="297" t="n">
        <v>104.768513289063</v>
      </c>
      <c r="I123" s="297" t="n">
        <v>105.147318206903</v>
      </c>
      <c r="J123" s="297" t="n">
        <v>104.87850309467</v>
      </c>
      <c r="K123" s="297" t="n">
        <v>107.406916128099</v>
      </c>
      <c r="L123" s="297"/>
      <c r="M123" s="297" t="n">
        <v>121.413104115871</v>
      </c>
    </row>
    <row r="124" customFormat="false" ht="13.5" hidden="false" customHeight="true" outlineLevel="0" collapsed="false">
      <c r="A124" s="16" t="s">
        <v>775</v>
      </c>
      <c r="B124" s="297" t="n">
        <v>99.1931068806769</v>
      </c>
      <c r="C124" s="297" t="n">
        <v>100.055368918751</v>
      </c>
      <c r="D124" s="297" t="n">
        <v>99.6736940976845</v>
      </c>
      <c r="E124" s="297" t="n">
        <v>98.5306532986418</v>
      </c>
      <c r="F124" s="297" t="n">
        <v>98.2883333333333</v>
      </c>
      <c r="G124" s="297" t="n">
        <v>99.4608333333333</v>
      </c>
      <c r="H124" s="297" t="n">
        <v>100.7675</v>
      </c>
      <c r="I124" s="297" t="n">
        <v>99.6883333333333</v>
      </c>
      <c r="J124" s="297" t="n">
        <v>97.8002911027672</v>
      </c>
      <c r="K124" s="297" t="n">
        <v>100.351666666667</v>
      </c>
      <c r="L124" s="297"/>
      <c r="M124" s="297" t="n">
        <v>103.420833333333</v>
      </c>
    </row>
    <row r="125" customFormat="false" ht="13.5" hidden="false" customHeight="true" outlineLevel="0" collapsed="false">
      <c r="A125" s="16" t="s">
        <v>375</v>
      </c>
      <c r="B125" s="297" t="n">
        <v>93.6271862706271</v>
      </c>
      <c r="C125" s="297" t="n">
        <v>95.3879903190319</v>
      </c>
      <c r="D125" s="297" t="n">
        <v>95.809900990099</v>
      </c>
      <c r="E125" s="297" t="n">
        <v>97.3025302530253</v>
      </c>
      <c r="F125" s="297" t="n">
        <v>98.8937293729373</v>
      </c>
      <c r="G125" s="297" t="n">
        <v>99.6400440044004</v>
      </c>
      <c r="H125" s="297" t="n">
        <v>101.437467409461</v>
      </c>
      <c r="I125" s="297" t="n">
        <v>101.745214521452</v>
      </c>
      <c r="J125" s="297" t="n">
        <v>102.463503850385</v>
      </c>
      <c r="K125" s="297" t="n">
        <v>103.9</v>
      </c>
      <c r="L125" s="297"/>
      <c r="M125" s="297" t="n">
        <v>110.816666666667</v>
      </c>
    </row>
    <row r="126" customFormat="false" ht="13.5" hidden="false" customHeight="true" outlineLevel="0" collapsed="false">
      <c r="A126" s="16" t="s">
        <v>776</v>
      </c>
      <c r="B126" s="297" t="n">
        <v>76.9157348610781</v>
      </c>
      <c r="C126" s="297" t="n">
        <v>80.1933854587192</v>
      </c>
      <c r="D126" s="297" t="n">
        <v>82.2461346473522</v>
      </c>
      <c r="E126" s="297" t="n">
        <v>85.1664972294783</v>
      </c>
      <c r="F126" s="297" t="n">
        <v>100.000833333333</v>
      </c>
      <c r="G126" s="297" t="n">
        <v>115.114166666667</v>
      </c>
      <c r="H126" s="297" t="n">
        <v>119.616666666667</v>
      </c>
      <c r="I126" s="297" t="n">
        <v>122.969166666667</v>
      </c>
      <c r="J126" s="297" t="n">
        <v>127.253333333333</v>
      </c>
      <c r="K126" s="297" t="n">
        <v>135.408333333333</v>
      </c>
      <c r="L126" s="297"/>
      <c r="M126" s="297" t="n">
        <v>149.3275</v>
      </c>
    </row>
    <row r="127" customFormat="false" ht="13.5" hidden="false" customHeight="true" outlineLevel="0" collapsed="false">
      <c r="A127" s="16" t="s">
        <v>650</v>
      </c>
      <c r="B127" s="297" t="n">
        <v>98.6371451052834</v>
      </c>
      <c r="C127" s="297" t="n">
        <v>104.203277508575</v>
      </c>
      <c r="D127" s="297" t="n">
        <v>109.364777603988</v>
      </c>
      <c r="E127" s="297" t="n">
        <v>119.704311671538</v>
      </c>
      <c r="F127" s="297" t="n">
        <v>127.998414253743</v>
      </c>
      <c r="G127" s="297" t="n">
        <v>133.85118853298</v>
      </c>
      <c r="H127" s="297" t="n">
        <v>143.049882119771</v>
      </c>
      <c r="I127" s="297" t="n">
        <v>155.674130014551</v>
      </c>
      <c r="J127" s="297"/>
      <c r="K127" s="297"/>
      <c r="L127" s="297"/>
      <c r="M127" s="297"/>
    </row>
    <row r="128" customFormat="false" ht="13.5" hidden="false" customHeight="true" outlineLevel="0" collapsed="false">
      <c r="A128" s="16" t="s">
        <v>651</v>
      </c>
      <c r="B128" s="297" t="n">
        <v>97.603984735664</v>
      </c>
      <c r="C128" s="297" t="n">
        <v>103.070710740075</v>
      </c>
      <c r="D128" s="297" t="n">
        <v>108.585168643297</v>
      </c>
      <c r="E128" s="297" t="n">
        <v>112.270565971908</v>
      </c>
      <c r="F128" s="297" t="n">
        <v>119.824783453573</v>
      </c>
      <c r="G128" s="297" t="n">
        <v>127.188974768727</v>
      </c>
      <c r="H128" s="297" t="n">
        <v>132.647405430786</v>
      </c>
      <c r="I128" s="297" t="n">
        <v>137.585064683011</v>
      </c>
      <c r="J128" s="297" t="n">
        <v>140.624844844955</v>
      </c>
      <c r="K128" s="297" t="n">
        <v>145.711112312799</v>
      </c>
      <c r="L128" s="297"/>
      <c r="M128" s="297" t="n">
        <v>154.5722147064</v>
      </c>
    </row>
    <row r="129" customFormat="false" ht="13.5" hidden="false" customHeight="true" outlineLevel="0" collapsed="false">
      <c r="A129" s="16" t="s">
        <v>777</v>
      </c>
      <c r="B129" s="297" t="n">
        <v>100.075</v>
      </c>
      <c r="C129" s="297"/>
      <c r="D129" s="297"/>
      <c r="E129" s="297"/>
      <c r="F129" s="297"/>
      <c r="G129" s="297"/>
      <c r="H129" s="297"/>
      <c r="I129" s="297"/>
      <c r="J129" s="297"/>
      <c r="K129" s="297"/>
      <c r="L129" s="297"/>
      <c r="M129" s="297"/>
    </row>
    <row r="130" customFormat="false" ht="13.5" hidden="false" customHeight="true" outlineLevel="0" collapsed="false">
      <c r="A130" s="16" t="s">
        <v>653</v>
      </c>
      <c r="B130" s="297" t="n">
        <v>81.3546553155811</v>
      </c>
      <c r="C130" s="297" t="n">
        <v>88.7092488611534</v>
      </c>
      <c r="D130" s="297" t="n">
        <v>96.1290276660882</v>
      </c>
      <c r="E130" s="297" t="n">
        <v>103.693333333333</v>
      </c>
      <c r="F130" s="297" t="n">
        <v>112.808333333333</v>
      </c>
      <c r="G130" s="297" t="n">
        <v>116.9</v>
      </c>
      <c r="H130" s="297" t="n">
        <v>121.6475</v>
      </c>
      <c r="I130" s="297" t="n">
        <v>128.421666666667</v>
      </c>
      <c r="J130" s="297" t="n">
        <v>134.91</v>
      </c>
      <c r="K130" s="297" t="n">
        <v>140.425</v>
      </c>
      <c r="L130" s="297"/>
      <c r="M130" s="297" t="n">
        <v>151.2275</v>
      </c>
    </row>
    <row r="131" customFormat="false" ht="13.5" hidden="false" customHeight="true" outlineLevel="0" collapsed="false">
      <c r="A131" s="16" t="s">
        <v>778</v>
      </c>
      <c r="B131" s="297" t="n">
        <v>96.035</v>
      </c>
      <c r="C131" s="297" t="n">
        <v>98.4425</v>
      </c>
      <c r="D131" s="297" t="n">
        <v>99.4033333333333</v>
      </c>
      <c r="E131" s="297" t="n">
        <v>100</v>
      </c>
      <c r="F131" s="297" t="n">
        <v>100.316666666667</v>
      </c>
      <c r="G131" s="297" t="n">
        <v>101.7025</v>
      </c>
      <c r="H131" s="297" t="n">
        <v>103.435</v>
      </c>
      <c r="I131" s="297" t="n">
        <v>106.159166666667</v>
      </c>
      <c r="J131" s="297" t="n">
        <v>107.51</v>
      </c>
      <c r="K131" s="297" t="n">
        <v>110.386666666667</v>
      </c>
      <c r="L131" s="297"/>
      <c r="M131" s="297" t="n">
        <v>121.426666666667</v>
      </c>
    </row>
    <row r="132" customFormat="false" ht="13.5" hidden="false" customHeight="true" outlineLevel="0" collapsed="false">
      <c r="A132" s="16" t="s">
        <v>655</v>
      </c>
      <c r="B132" s="297" t="n">
        <v>103.513333333333</v>
      </c>
      <c r="C132" s="297" t="n">
        <v>104.835833333333</v>
      </c>
      <c r="D132" s="297" t="n">
        <v>105.023333333333</v>
      </c>
      <c r="E132" s="297" t="n">
        <v>105.6225</v>
      </c>
      <c r="F132" s="297" t="n">
        <v>106.233333333333</v>
      </c>
      <c r="G132" s="297"/>
      <c r="H132" s="297"/>
      <c r="I132" s="297"/>
      <c r="J132" s="297"/>
      <c r="K132" s="297"/>
      <c r="L132" s="297"/>
      <c r="M132" s="297"/>
    </row>
    <row r="133" customFormat="false" ht="13.5" hidden="false" customHeight="true" outlineLevel="0" collapsed="false">
      <c r="A133" s="16" t="s">
        <v>656</v>
      </c>
      <c r="B133" s="297" t="n">
        <v>95.269165</v>
      </c>
      <c r="C133" s="297" t="n">
        <v>96.34992</v>
      </c>
      <c r="D133" s="297" t="n">
        <v>97.5326225</v>
      </c>
      <c r="E133" s="297" t="n">
        <v>97.818105</v>
      </c>
      <c r="F133" s="297" t="n">
        <v>98.450245</v>
      </c>
      <c r="G133" s="297" t="n">
        <v>100.27235</v>
      </c>
      <c r="H133" s="297" t="n">
        <v>101.875</v>
      </c>
      <c r="I133" s="297" t="n">
        <v>103.525</v>
      </c>
      <c r="J133" s="297" t="n">
        <v>105.3</v>
      </c>
      <c r="K133" s="297" t="n">
        <v>109.45</v>
      </c>
      <c r="L133" s="297"/>
      <c r="M133" s="297" t="n">
        <v>117.3</v>
      </c>
    </row>
    <row r="134" customFormat="false" ht="13.5" hidden="false" customHeight="true" outlineLevel="0" collapsed="false">
      <c r="A134" s="16" t="s">
        <v>385</v>
      </c>
      <c r="B134" s="297" t="n">
        <v>161.108333333333</v>
      </c>
      <c r="C134" s="297" t="n">
        <v>172.604166666667</v>
      </c>
      <c r="D134" s="297" t="n">
        <v>183.0225</v>
      </c>
      <c r="E134" s="297" t="n">
        <v>190.33860475</v>
      </c>
      <c r="F134" s="297" t="n">
        <v>197.044563416667</v>
      </c>
      <c r="G134" s="297" t="n">
        <v>204.632102583333</v>
      </c>
      <c r="H134" s="297" t="n">
        <v>214.75573825</v>
      </c>
      <c r="I134" s="297" t="n">
        <v>226.301629333333</v>
      </c>
      <c r="J134" s="297" t="n">
        <v>234.633633083333</v>
      </c>
      <c r="K134" s="297" t="n">
        <v>246.197349833333</v>
      </c>
      <c r="L134" s="297"/>
      <c r="M134" s="297" t="n">
        <v>271.967871416667</v>
      </c>
    </row>
    <row r="135" customFormat="false" ht="13.5" hidden="false" customHeight="true" outlineLevel="0" collapsed="false">
      <c r="A135" s="16" t="s">
        <v>657</v>
      </c>
      <c r="B135" s="297" t="n">
        <v>96.0103262919653</v>
      </c>
      <c r="C135" s="297" t="n">
        <v>98.2159054143319</v>
      </c>
      <c r="D135" s="297" t="n">
        <v>97.302215358984</v>
      </c>
      <c r="E135" s="297" t="n">
        <v>96.7416666666667</v>
      </c>
      <c r="F135" s="297" t="n">
        <v>98.3416666666667</v>
      </c>
      <c r="G135" s="297" t="n">
        <v>101.091666666667</v>
      </c>
      <c r="H135" s="297" t="n">
        <v>104.091666666667</v>
      </c>
      <c r="I135" s="297" t="n">
        <v>101.5</v>
      </c>
      <c r="J135" s="297" t="n">
        <v>104.441666666667</v>
      </c>
      <c r="K135" s="297" t="n">
        <v>108.45</v>
      </c>
      <c r="L135" s="297"/>
      <c r="M135" s="297" t="n">
        <v>113.033333333333</v>
      </c>
    </row>
    <row r="136" customFormat="false" ht="13.5" hidden="false" customHeight="true" outlineLevel="0" collapsed="false">
      <c r="A136" s="16" t="s">
        <v>396</v>
      </c>
      <c r="B136" s="297" t="n">
        <v>135.477175127688</v>
      </c>
      <c r="C136" s="297" t="n">
        <v>146.986663444965</v>
      </c>
      <c r="D136" s="297" t="n">
        <v>158.815284190713</v>
      </c>
      <c r="E136" s="297" t="n">
        <v>173.123643958299</v>
      </c>
      <c r="F136" s="297" t="n">
        <v>200.298537983892</v>
      </c>
      <c r="G136" s="297" t="n">
        <v>233.352335944672</v>
      </c>
      <c r="H136" s="297" t="n">
        <v>261.576549537888</v>
      </c>
      <c r="I136" s="297" t="n">
        <v>291.386917859901</v>
      </c>
      <c r="J136" s="297" t="n">
        <v>329.984097264759</v>
      </c>
      <c r="K136" s="297" t="n">
        <v>385.925792181719</v>
      </c>
      <c r="L136" s="297"/>
      <c r="M136" s="297" t="n">
        <v>458.661950942361</v>
      </c>
    </row>
    <row r="137" customFormat="false" ht="13.5" hidden="false" customHeight="true" outlineLevel="0" collapsed="false">
      <c r="A137" s="16" t="s">
        <v>779</v>
      </c>
      <c r="B137" s="297" t="n">
        <v>107.350293711187</v>
      </c>
      <c r="C137" s="297" t="n">
        <v>110.34</v>
      </c>
      <c r="D137" s="297" t="n">
        <v>110.029166666667</v>
      </c>
      <c r="E137" s="297" t="n">
        <v>109.699166666667</v>
      </c>
      <c r="F137" s="297" t="n">
        <v>109.436666666667</v>
      </c>
      <c r="G137" s="297" t="n">
        <v>110.915833333333</v>
      </c>
      <c r="H137" s="297" t="n">
        <v>112.533333333333</v>
      </c>
      <c r="I137" s="297" t="n">
        <v>113.395833333333</v>
      </c>
      <c r="J137" s="297" t="n">
        <v>114.756666666667</v>
      </c>
      <c r="K137" s="297" t="n">
        <v>118.464166666667</v>
      </c>
      <c r="L137" s="297"/>
      <c r="M137" s="297" t="n">
        <v>135.291666666667</v>
      </c>
    </row>
    <row r="138" customFormat="false" ht="13.5" hidden="false" customHeight="true" outlineLevel="0" collapsed="false">
      <c r="A138" s="16" t="s">
        <v>661</v>
      </c>
      <c r="B138" s="297" t="n">
        <v>93.925</v>
      </c>
      <c r="C138" s="297" t="n">
        <v>95.9166666666667</v>
      </c>
      <c r="D138" s="297" t="n">
        <v>97.875</v>
      </c>
      <c r="E138" s="297" t="n">
        <v>100</v>
      </c>
      <c r="F138" s="297" t="n">
        <v>103.55</v>
      </c>
      <c r="G138" s="297" t="n">
        <v>105.491666666667</v>
      </c>
      <c r="H138" s="297" t="n">
        <v>108.408333333333</v>
      </c>
      <c r="I138" s="297" t="n">
        <v>110.758333333333</v>
      </c>
      <c r="J138" s="297" t="n">
        <v>112.183333333333</v>
      </c>
      <c r="K138" s="297" t="n">
        <v>116.091666666667</v>
      </c>
      <c r="L138" s="297"/>
      <c r="M138" s="297" t="n">
        <v>122.783333333333</v>
      </c>
    </row>
    <row r="139" customFormat="false" ht="13.5" hidden="false" customHeight="true" outlineLevel="0" collapsed="false">
      <c r="A139" s="16" t="s">
        <v>664</v>
      </c>
      <c r="B139" s="297" t="n">
        <v>100.029166666667</v>
      </c>
      <c r="C139" s="297" t="n">
        <v>101.075</v>
      </c>
      <c r="D139" s="297" t="n">
        <v>102.108333333333</v>
      </c>
      <c r="E139" s="297" t="n">
        <v>102.175</v>
      </c>
      <c r="F139" s="297" t="n">
        <v>103.308333333333</v>
      </c>
      <c r="G139" s="297" t="n">
        <v>104.958333333333</v>
      </c>
      <c r="H139" s="297" t="n">
        <v>105.883333333333</v>
      </c>
      <c r="I139" s="297" t="n">
        <v>106.025</v>
      </c>
      <c r="J139" s="297" t="n">
        <v>105.066666666667</v>
      </c>
      <c r="K139" s="297" t="n">
        <v>106.691666666667</v>
      </c>
      <c r="L139" s="297"/>
      <c r="M139" s="297" t="n">
        <v>109.691666666667</v>
      </c>
    </row>
    <row r="140" customFormat="false" ht="13.5" hidden="false" customHeight="true" outlineLevel="0" collapsed="false">
      <c r="A140" s="16" t="s">
        <v>401</v>
      </c>
      <c r="B140" s="297" t="n">
        <v>82.9948509880817</v>
      </c>
      <c r="C140" s="297" t="n">
        <v>89.3789444968128</v>
      </c>
      <c r="D140" s="297" t="n">
        <v>95.804740057282</v>
      </c>
      <c r="E140" s="297" t="n">
        <v>98.2279563381817</v>
      </c>
      <c r="F140" s="297" t="n">
        <v>101.92635594625</v>
      </c>
      <c r="G140" s="297" t="n">
        <v>106.090428465393</v>
      </c>
      <c r="H140" s="297" t="n">
        <v>111.477761168854</v>
      </c>
      <c r="I140" s="297" t="n">
        <v>123.270282072344</v>
      </c>
      <c r="J140" s="297" t="n">
        <v>135.276799088593</v>
      </c>
      <c r="K140" s="297" t="n">
        <v>148.122968770564</v>
      </c>
      <c r="L140" s="297"/>
      <c r="M140" s="297" t="n">
        <v>177.560720159531</v>
      </c>
    </row>
    <row r="141" customFormat="false" ht="13.5" hidden="false" customHeight="true" outlineLevel="0" collapsed="false">
      <c r="A141" s="16" t="s">
        <v>780</v>
      </c>
      <c r="B141" s="297" t="n">
        <v>92.3222781429745</v>
      </c>
      <c r="C141" s="297" t="n">
        <v>95.4195152013147</v>
      </c>
      <c r="D141" s="297" t="n">
        <v>99.41925842235</v>
      </c>
      <c r="E141" s="297" t="n">
        <v>100.36278759244</v>
      </c>
      <c r="F141" s="297" t="n">
        <v>99.316700903862</v>
      </c>
      <c r="G141" s="297" t="n">
        <v>100.725</v>
      </c>
      <c r="H141" s="297" t="n">
        <v>102.85</v>
      </c>
      <c r="I141" s="297" t="n">
        <v>103.125</v>
      </c>
      <c r="J141" s="297" t="n">
        <v>103.35</v>
      </c>
      <c r="K141" s="297" t="n">
        <v>106.05</v>
      </c>
      <c r="L141" s="297"/>
      <c r="M141" s="297" t="n">
        <v>119.15</v>
      </c>
    </row>
    <row r="142" customFormat="false" ht="13.5" hidden="false" customHeight="true" outlineLevel="0" collapsed="false">
      <c r="A142" s="16" t="s">
        <v>415</v>
      </c>
      <c r="B142" s="297" t="n">
        <v>96.12874175</v>
      </c>
      <c r="C142" s="297" t="n">
        <v>100.0000005</v>
      </c>
      <c r="D142" s="297" t="n">
        <v>102.626684166667</v>
      </c>
      <c r="E142" s="297" t="n">
        <v>102.766666666667</v>
      </c>
      <c r="F142" s="297" t="n">
        <v>103.526866666667</v>
      </c>
      <c r="G142" s="297" t="n">
        <v>104.433333333333</v>
      </c>
      <c r="H142" s="297" t="n">
        <v>105.228675</v>
      </c>
      <c r="I142" s="297" t="n">
        <v>104.855025</v>
      </c>
      <c r="J142" s="297" t="n">
        <v>103.229483333333</v>
      </c>
      <c r="K142" s="297" t="n">
        <v>104.91285</v>
      </c>
      <c r="L142" s="297"/>
      <c r="M142" s="297" t="n">
        <v>107.910716666667</v>
      </c>
    </row>
    <row r="143" customFormat="false" ht="13.5" hidden="false" customHeight="true" outlineLevel="0" collapsed="false">
      <c r="A143" s="16" t="s">
        <v>417</v>
      </c>
      <c r="B143" s="297" t="n">
        <v>100.8</v>
      </c>
      <c r="C143" s="297" t="n">
        <v>105.8</v>
      </c>
      <c r="D143" s="297" t="n">
        <v>111.325</v>
      </c>
      <c r="E143" s="297" t="n">
        <v>118</v>
      </c>
      <c r="F143" s="297" t="n">
        <v>125.875</v>
      </c>
      <c r="G143" s="297" t="n">
        <v>132.7</v>
      </c>
      <c r="H143" s="297" t="n">
        <v>138.504947187684</v>
      </c>
      <c r="I143" s="297" t="n">
        <v>143.946353526019</v>
      </c>
      <c r="J143" s="297" t="n">
        <v>150.958950584046</v>
      </c>
      <c r="K143" s="297" t="n">
        <v>157.72733120852</v>
      </c>
      <c r="L143" s="297"/>
      <c r="M143" s="297"/>
    </row>
    <row r="144" customFormat="false" ht="13.5" hidden="false" customHeight="true" outlineLevel="0" collapsed="false">
      <c r="A144" s="16" t="s">
        <v>668</v>
      </c>
      <c r="B144" s="297" t="n">
        <v>81.6784869976359</v>
      </c>
      <c r="C144" s="297" t="n">
        <v>83.8706211046637</v>
      </c>
      <c r="D144" s="297" t="n">
        <v>88.0883301096067</v>
      </c>
      <c r="E144" s="297" t="n">
        <v>90.8446163765313</v>
      </c>
      <c r="F144" s="297" t="n">
        <v>94.5572748764238</v>
      </c>
      <c r="G144" s="297" t="n">
        <v>97.9636793466581</v>
      </c>
      <c r="H144" s="297" t="n">
        <v>101.858333333333</v>
      </c>
      <c r="I144" s="297" t="n">
        <v>104.666666666667</v>
      </c>
      <c r="J144" s="297" t="n">
        <v>106.516666666667</v>
      </c>
      <c r="K144" s="297" t="n">
        <v>111.616666666667</v>
      </c>
      <c r="L144" s="297"/>
      <c r="M144" s="297" t="n">
        <v>122.516666666667</v>
      </c>
    </row>
    <row r="145" customFormat="false" ht="13.5" hidden="false" customHeight="true" outlineLevel="0" collapsed="false">
      <c r="A145" s="16" t="s">
        <v>423</v>
      </c>
      <c r="B145" s="297" t="n">
        <v>74.7045017364799</v>
      </c>
      <c r="C145" s="297" t="n">
        <v>76.7722451455261</v>
      </c>
      <c r="D145" s="297" t="n">
        <v>79.3916725378564</v>
      </c>
      <c r="E145" s="297" t="n">
        <v>82.0894745693215</v>
      </c>
      <c r="F145" s="297" t="n">
        <v>85.0095421789577</v>
      </c>
      <c r="G145" s="297" t="n">
        <v>87.5554933470993</v>
      </c>
      <c r="H145" s="297" t="n">
        <v>88.8768407787611</v>
      </c>
      <c r="I145" s="297" t="n">
        <v>90.8784555860374</v>
      </c>
      <c r="J145" s="297" t="n">
        <v>92.6982167384464</v>
      </c>
      <c r="K145" s="297" t="n">
        <v>96.657972920354</v>
      </c>
      <c r="L145" s="297"/>
      <c r="M145" s="297" t="n">
        <v>104.7131645</v>
      </c>
    </row>
    <row r="146" customFormat="false" ht="13.5" hidden="false" customHeight="true" outlineLevel="0" collapsed="false">
      <c r="A146" s="16" t="s">
        <v>467</v>
      </c>
      <c r="B146" s="297" t="n">
        <v>85.2097283085013</v>
      </c>
      <c r="C146" s="297" t="n">
        <v>87.4104294478528</v>
      </c>
      <c r="D146" s="297" t="n">
        <v>90.5553023663453</v>
      </c>
      <c r="E146" s="297" t="n">
        <v>91.165819456617</v>
      </c>
      <c r="F146" s="297" t="n">
        <v>92.3087642418931</v>
      </c>
      <c r="G146" s="297" t="n">
        <v>94.9425065731814</v>
      </c>
      <c r="H146" s="297" t="n">
        <v>99.9833333333333</v>
      </c>
      <c r="I146" s="297" t="n">
        <v>102.375</v>
      </c>
      <c r="J146" s="297" t="n">
        <v>104.825</v>
      </c>
      <c r="K146" s="297" t="n">
        <v>108.941666666667</v>
      </c>
      <c r="L146" s="297"/>
      <c r="M146" s="297" t="n">
        <v>115.283333333333</v>
      </c>
    </row>
    <row r="147" customFormat="false" ht="13.5" hidden="false" customHeight="true" outlineLevel="0" collapsed="false">
      <c r="A147" s="16" t="s">
        <v>781</v>
      </c>
      <c r="B147" s="297" t="n">
        <v>122.65</v>
      </c>
      <c r="C147" s="297" t="n">
        <v>123.866666666667</v>
      </c>
      <c r="D147" s="297" t="n">
        <v>123.933333333333</v>
      </c>
      <c r="E147" s="297" t="n">
        <v>122.85</v>
      </c>
      <c r="F147" s="297" t="n">
        <v>122.033333333333</v>
      </c>
      <c r="G147" s="297" t="n">
        <v>124.566666666667</v>
      </c>
      <c r="H147" s="297" t="n">
        <v>126.825</v>
      </c>
      <c r="I147" s="297" t="n">
        <v>129.65</v>
      </c>
      <c r="J147" s="297" t="n">
        <v>134.025</v>
      </c>
      <c r="K147" s="297" t="n">
        <v>140.8</v>
      </c>
      <c r="L147" s="297"/>
      <c r="M147" s="297" t="n">
        <v>161.116666666667</v>
      </c>
    </row>
    <row r="148" customFormat="false" ht="13.5" hidden="false" customHeight="true" outlineLevel="0" collapsed="false">
      <c r="A148" s="16" t="s">
        <v>670</v>
      </c>
      <c r="B148" s="297" t="n">
        <v>100</v>
      </c>
      <c r="C148" s="297" t="n">
        <v>100.274416666667</v>
      </c>
      <c r="D148" s="297" t="n">
        <v>99.9955</v>
      </c>
      <c r="E148" s="297" t="n">
        <v>100.483416666667</v>
      </c>
      <c r="F148" s="297" t="n">
        <v>101.09375</v>
      </c>
      <c r="G148" s="297" t="n">
        <v>102.477333333333</v>
      </c>
      <c r="H148" s="297" t="n">
        <v>103.495666666667</v>
      </c>
      <c r="I148" s="297" t="n">
        <v>103.845666666667</v>
      </c>
      <c r="J148" s="297" t="n">
        <v>103.83275</v>
      </c>
      <c r="K148" s="297" t="n">
        <v>105.146916666667</v>
      </c>
      <c r="L148" s="297"/>
      <c r="M148" s="297" t="n">
        <v>113.38275</v>
      </c>
    </row>
    <row r="149" customFormat="false" ht="13.5" hidden="false" customHeight="true" outlineLevel="0" collapsed="false">
      <c r="A149" s="16" t="s">
        <v>674</v>
      </c>
      <c r="B149" s="297" t="n">
        <v>88.8500671223597</v>
      </c>
      <c r="C149" s="297" t="n">
        <v>91.7127963544553</v>
      </c>
      <c r="D149" s="297" t="n">
        <v>94.7849190221073</v>
      </c>
      <c r="E149" s="297" t="n">
        <v>96.5043906644498</v>
      </c>
      <c r="F149" s="297" t="n">
        <v>99.0874191760576</v>
      </c>
      <c r="G149" s="297" t="n">
        <v>99.4786945008929</v>
      </c>
      <c r="H149" s="297" t="n">
        <v>99.7331763039596</v>
      </c>
      <c r="I149" s="297" t="n">
        <v>99.0683139355872</v>
      </c>
      <c r="J149" s="297" t="n">
        <v>96.5516666666667</v>
      </c>
      <c r="K149" s="297" t="n">
        <v>98.7766666666667</v>
      </c>
      <c r="L149" s="297"/>
      <c r="M149" s="297" t="n">
        <v>103.710833333333</v>
      </c>
    </row>
    <row r="150" customFormat="false" ht="13.5" hidden="false" customHeight="true" outlineLevel="0" collapsed="false">
      <c r="A150" s="16" t="s">
        <v>675</v>
      </c>
      <c r="B150" s="297" t="n">
        <v>95.72</v>
      </c>
      <c r="C150" s="297" t="n">
        <v>99.5341666666667</v>
      </c>
      <c r="D150" s="297" t="n">
        <v>100.5975</v>
      </c>
      <c r="E150" s="297" t="n">
        <v>99.9997934777908</v>
      </c>
      <c r="F150" s="297" t="n">
        <v>98.455</v>
      </c>
      <c r="G150" s="297" t="n">
        <v>99.7733333333333</v>
      </c>
      <c r="H150" s="297" t="n">
        <v>104.388333333333</v>
      </c>
      <c r="I150" s="297" t="n">
        <v>108.384166666667</v>
      </c>
      <c r="J150" s="297" t="n">
        <v>111.235833333333</v>
      </c>
      <c r="K150" s="297" t="n">
        <v>116.855833333333</v>
      </c>
      <c r="L150" s="297"/>
      <c r="M150" s="297" t="n">
        <v>132.976666666667</v>
      </c>
    </row>
    <row r="151" customFormat="false" ht="13.5" hidden="false" customHeight="true" outlineLevel="0" collapsed="false">
      <c r="A151" s="16" t="s">
        <v>676</v>
      </c>
      <c r="B151" s="297" t="n">
        <v>113.943541666667</v>
      </c>
      <c r="C151" s="297" t="n">
        <v>121.638958333333</v>
      </c>
      <c r="D151" s="297" t="n">
        <v>131.155275</v>
      </c>
      <c r="E151" s="297" t="n">
        <v>151.529466666667</v>
      </c>
      <c r="F151" s="297" t="n">
        <v>162.20085</v>
      </c>
      <c r="G151" s="297" t="n">
        <v>168.175241666667</v>
      </c>
      <c r="H151" s="297" t="n">
        <v>173.015825</v>
      </c>
      <c r="I151" s="297" t="n">
        <v>180.750266666667</v>
      </c>
      <c r="J151" s="297" t="n">
        <v>186.862625</v>
      </c>
      <c r="K151" s="297" t="n">
        <v>199.372066666667</v>
      </c>
      <c r="L151" s="297"/>
      <c r="M151" s="297"/>
    </row>
    <row r="152" customFormat="false" ht="13.5" hidden="false" customHeight="true" outlineLevel="0" collapsed="false">
      <c r="A152" s="16" t="s">
        <v>440</v>
      </c>
      <c r="B152" s="297" t="n">
        <v>93.9228816458345</v>
      </c>
      <c r="C152" s="297" t="n">
        <v>99.4871255063898</v>
      </c>
      <c r="D152" s="297" t="n">
        <v>101.82954045322</v>
      </c>
      <c r="E152" s="297" t="n">
        <v>104.404303277498</v>
      </c>
      <c r="F152" s="297" t="n">
        <v>111.894626122079</v>
      </c>
      <c r="G152" s="297" t="n">
        <v>121.158982782482</v>
      </c>
      <c r="H152" s="297" t="n">
        <v>120.781923717837</v>
      </c>
      <c r="I152" s="297" t="n">
        <v>124.825553419079</v>
      </c>
      <c r="J152" s="297" t="n">
        <v>137.121368513205</v>
      </c>
      <c r="K152" s="297" t="n">
        <v>136.584748496303</v>
      </c>
      <c r="L152" s="297"/>
      <c r="M152" s="297" t="n">
        <v>160.745510883195</v>
      </c>
    </row>
    <row r="153" customFormat="false" ht="13.5" hidden="false" customHeight="true" outlineLevel="0" collapsed="false">
      <c r="A153" s="16" t="s">
        <v>677</v>
      </c>
      <c r="B153" s="297" t="n">
        <v>98.9077299113962</v>
      </c>
      <c r="C153" s="297" t="n">
        <v>99.511151848457</v>
      </c>
      <c r="D153" s="297" t="n">
        <v>99.1063244729606</v>
      </c>
      <c r="E153" s="297" t="n">
        <v>99.8243201955393</v>
      </c>
      <c r="F153" s="297" t="n">
        <v>101.126746761322</v>
      </c>
      <c r="G153" s="297" t="n">
        <v>102.896360441407</v>
      </c>
      <c r="H153" s="297" t="n">
        <v>107.215392866781</v>
      </c>
      <c r="I153" s="297" t="n">
        <v>108.268598157921</v>
      </c>
      <c r="J153" s="297" t="n">
        <v>106.569958612306</v>
      </c>
      <c r="K153" s="297" t="n">
        <v>109.909013598165</v>
      </c>
      <c r="L153" s="297"/>
      <c r="M153" s="297" t="n">
        <v>121.957110227505</v>
      </c>
    </row>
    <row r="154" customFormat="false" ht="13.5" hidden="false" customHeight="true" outlineLevel="0" collapsed="false">
      <c r="A154" s="16" t="s">
        <v>782</v>
      </c>
      <c r="B154" s="297" t="n">
        <v>104.7125</v>
      </c>
      <c r="C154" s="297" t="n">
        <v>106.3925</v>
      </c>
      <c r="D154" s="297" t="n">
        <v>107.57660919567</v>
      </c>
      <c r="E154" s="297" t="n">
        <v>107.733333333333</v>
      </c>
      <c r="F154" s="297" t="n">
        <v>108.351666666667</v>
      </c>
      <c r="G154" s="297" t="n">
        <v>109.485</v>
      </c>
      <c r="H154" s="297"/>
      <c r="I154" s="297"/>
      <c r="J154" s="297"/>
      <c r="K154" s="297"/>
      <c r="L154" s="297"/>
      <c r="M154" s="297"/>
    </row>
    <row r="155" customFormat="false" ht="13.5" hidden="false" customHeight="true" outlineLevel="0" collapsed="false">
      <c r="A155" s="16" t="s">
        <v>783</v>
      </c>
      <c r="B155" s="297" t="n">
        <v>81.1658333333333</v>
      </c>
      <c r="C155" s="297" t="n">
        <v>87.745</v>
      </c>
      <c r="D155" s="297" t="n">
        <v>93.8858333333333</v>
      </c>
      <c r="E155" s="297" t="n">
        <v>98.8109699380946</v>
      </c>
      <c r="F155" s="297" t="n">
        <v>104.176919087997</v>
      </c>
      <c r="G155" s="297" t="n">
        <v>110.104894355399</v>
      </c>
      <c r="H155" s="297" t="n">
        <v>118.768603986368</v>
      </c>
      <c r="I155" s="297" t="n">
        <v>127.937831496649</v>
      </c>
      <c r="J155" s="297" t="n">
        <v>140.500466699159</v>
      </c>
      <c r="K155" s="297" t="n">
        <v>151.934072067286</v>
      </c>
      <c r="L155" s="297"/>
      <c r="M155" s="297" t="n">
        <v>179.290766694957</v>
      </c>
    </row>
    <row r="156" customFormat="false" ht="13.5" hidden="false" customHeight="true" outlineLevel="0" collapsed="false">
      <c r="A156" s="16" t="s">
        <v>680</v>
      </c>
      <c r="B156" s="297" t="n">
        <v>90.0176058333333</v>
      </c>
      <c r="C156" s="297" t="n">
        <v>93.1975</v>
      </c>
      <c r="D156" s="297" t="n">
        <v>95.2816666666667</v>
      </c>
      <c r="E156" s="297" t="n">
        <v>96.4308333333333</v>
      </c>
      <c r="F156" s="297" t="n">
        <v>98.4258333333333</v>
      </c>
      <c r="G156" s="297" t="n">
        <v>97.6008333333333</v>
      </c>
      <c r="H156" s="297" t="n">
        <v>100</v>
      </c>
      <c r="I156" s="297" t="n">
        <v>97.9066666666667</v>
      </c>
      <c r="J156" s="297" t="n">
        <v>101.28</v>
      </c>
      <c r="K156" s="297" t="n">
        <v>104.3825</v>
      </c>
      <c r="L156" s="297"/>
      <c r="M156" s="297" t="n">
        <v>106.965</v>
      </c>
    </row>
    <row r="157" customFormat="false" ht="13.5" hidden="false" customHeight="true" outlineLevel="0" collapsed="false">
      <c r="A157" s="16" t="s">
        <v>681</v>
      </c>
      <c r="B157" s="297" t="n">
        <v>100.534394148442</v>
      </c>
      <c r="C157" s="297" t="n">
        <v>101.248435145458</v>
      </c>
      <c r="D157" s="297" t="n">
        <v>100.144568943464</v>
      </c>
      <c r="E157" s="297" t="n">
        <v>100.279976351563</v>
      </c>
      <c r="F157" s="297" t="n">
        <v>101.119605493955</v>
      </c>
      <c r="G157" s="297" t="n">
        <v>102.452516757502</v>
      </c>
      <c r="H157" s="297" t="n">
        <v>102.924808150097</v>
      </c>
      <c r="I157" s="297" t="n">
        <v>104.736399546978</v>
      </c>
      <c r="J157" s="297" t="n">
        <v>107.4</v>
      </c>
      <c r="K157" s="297" t="n">
        <v>109.741666666667</v>
      </c>
      <c r="L157" s="297"/>
      <c r="M157" s="297" t="n">
        <v>120.383117440832</v>
      </c>
    </row>
    <row r="158" customFormat="false" ht="13.5" hidden="false" customHeight="true" outlineLevel="0" collapsed="false">
      <c r="A158" s="16" t="s">
        <v>784</v>
      </c>
      <c r="B158" s="297" t="n">
        <v>163.866666666667</v>
      </c>
      <c r="C158" s="297" t="n">
        <v>176.475</v>
      </c>
      <c r="D158" s="297" t="n">
        <v>180.15</v>
      </c>
      <c r="E158" s="297" t="n">
        <v>182.658333333333</v>
      </c>
      <c r="F158" s="297" t="n">
        <v>184.708333333333</v>
      </c>
      <c r="G158" s="297" t="n">
        <v>190.491666666667</v>
      </c>
      <c r="H158" s="297" t="n">
        <v>194.225</v>
      </c>
      <c r="I158" s="297" t="n">
        <v>197.816666666667</v>
      </c>
      <c r="J158" s="297" t="n">
        <v>200.933333333333</v>
      </c>
      <c r="K158" s="297" t="n">
        <v>209.141666666667</v>
      </c>
      <c r="L158" s="297"/>
      <c r="M158" s="297" t="n">
        <v>234.2</v>
      </c>
    </row>
    <row r="159" customFormat="false" ht="13.5" hidden="false" customHeight="true" outlineLevel="0" collapsed="false">
      <c r="A159" s="16" t="s">
        <v>683</v>
      </c>
      <c r="B159" s="297" t="n">
        <v>91.7543914818288</v>
      </c>
      <c r="C159" s="297" t="n">
        <v>95.7355580839434</v>
      </c>
      <c r="D159" s="297" t="n">
        <v>97.0622945204972</v>
      </c>
      <c r="E159" s="297" t="n">
        <v>100.985498214236</v>
      </c>
      <c r="F159" s="297" t="n">
        <v>99.9600087411019</v>
      </c>
      <c r="G159" s="297" t="n">
        <v>102.8156620282</v>
      </c>
      <c r="H159" s="297" t="n">
        <v>106.622842086389</v>
      </c>
      <c r="I159" s="297" t="n">
        <v>108.835014818788</v>
      </c>
      <c r="J159" s="297" t="n">
        <v>117.843134574095</v>
      </c>
      <c r="K159" s="297"/>
      <c r="L159" s="297"/>
      <c r="M159" s="297"/>
    </row>
    <row r="160" customFormat="false" ht="13.5" hidden="false" customHeight="true" outlineLevel="0" collapsed="false">
      <c r="A160" s="16" t="s">
        <v>684</v>
      </c>
      <c r="B160" s="297" t="n">
        <v>35.7975</v>
      </c>
      <c r="C160" s="297" t="n">
        <v>37.775</v>
      </c>
      <c r="D160" s="297" t="n">
        <v>39.5275</v>
      </c>
      <c r="E160" s="297" t="n">
        <v>42.1716666666667</v>
      </c>
      <c r="F160" s="297" t="n">
        <v>46.7625</v>
      </c>
      <c r="G160" s="297" t="n">
        <v>55.2833333333333</v>
      </c>
      <c r="H160" s="297" t="n">
        <v>64.145</v>
      </c>
      <c r="I160" s="297" t="n">
        <v>73.6416666666667</v>
      </c>
      <c r="J160" s="297" t="n">
        <v>83.5441666666667</v>
      </c>
      <c r="K160" s="297" t="n">
        <v>93.4641666666667</v>
      </c>
      <c r="L160" s="297"/>
      <c r="M160" s="297" t="n">
        <v>118.894166666667</v>
      </c>
    </row>
    <row r="161" customFormat="false" ht="13.5" hidden="false" customHeight="true" outlineLevel="0" collapsed="false">
      <c r="A161" s="16" t="s">
        <v>685</v>
      </c>
      <c r="B161" s="297" t="n">
        <v>96.2045</v>
      </c>
      <c r="C161" s="297" t="n">
        <v>98.4735833333333</v>
      </c>
      <c r="D161" s="297" t="n">
        <v>99.4830833333333</v>
      </c>
      <c r="E161" s="297" t="n">
        <v>98.9631666666667</v>
      </c>
      <c r="F161" s="297" t="n">
        <v>98.4364166666667</v>
      </c>
      <c r="G161" s="297" t="n">
        <v>99.0036666666667</v>
      </c>
      <c r="H161" s="297" t="n">
        <v>99.4379166666667</v>
      </c>
      <c r="I161" s="297" t="n">
        <v>100</v>
      </c>
      <c r="J161" s="297" t="n">
        <v>99.8180833333333</v>
      </c>
      <c r="K161" s="297" t="n">
        <v>102.11875</v>
      </c>
      <c r="L161" s="297"/>
      <c r="M161" s="297" t="n">
        <v>108.3695</v>
      </c>
    </row>
    <row r="162" customFormat="false" ht="13.5" hidden="false" customHeight="true" outlineLevel="0" collapsed="false">
      <c r="A162" s="16" t="s">
        <v>785</v>
      </c>
      <c r="B162" s="297" t="n">
        <v>120.983333333333</v>
      </c>
      <c r="C162" s="297" t="n">
        <v>124.042575833333</v>
      </c>
      <c r="D162" s="297" t="n">
        <v>126.382954916667</v>
      </c>
      <c r="E162" s="297" t="n">
        <v>126.800053</v>
      </c>
      <c r="F162" s="297" t="n">
        <v>126.941666666667</v>
      </c>
      <c r="G162" s="297" t="n">
        <v>129.724240833333</v>
      </c>
      <c r="H162" s="297"/>
      <c r="I162" s="297"/>
      <c r="J162" s="297"/>
      <c r="K162" s="297"/>
      <c r="L162" s="297"/>
      <c r="M162" s="297"/>
    </row>
    <row r="163" customFormat="false" ht="13.5" hidden="false" customHeight="true" outlineLevel="0" collapsed="false">
      <c r="A163" s="16" t="s">
        <v>786</v>
      </c>
      <c r="B163" s="297" t="n">
        <v>161.85</v>
      </c>
      <c r="C163" s="297" t="n">
        <v>164.116666666667</v>
      </c>
      <c r="D163" s="297" t="n">
        <v>163.991666666667</v>
      </c>
      <c r="E163" s="297" t="n">
        <v>163.458333333333</v>
      </c>
      <c r="F163" s="297" t="n">
        <v>162.608333333333</v>
      </c>
      <c r="G163" s="297" t="n">
        <v>164.741666666667</v>
      </c>
      <c r="H163" s="297" t="n">
        <v>168.883333333333</v>
      </c>
      <c r="I163" s="297" t="n">
        <v>173.383333333333</v>
      </c>
      <c r="J163" s="297" t="n">
        <v>176.741666666667</v>
      </c>
      <c r="K163" s="297" t="n">
        <v>182.308333333333</v>
      </c>
      <c r="L163" s="297"/>
      <c r="M163" s="297" t="n">
        <v>205.596666666667</v>
      </c>
    </row>
    <row r="164" customFormat="false" ht="13.5" hidden="false" customHeight="true" outlineLevel="0" collapsed="false">
      <c r="A164" s="16" t="s">
        <v>787</v>
      </c>
      <c r="B164" s="297" t="n">
        <v>98.585</v>
      </c>
      <c r="C164" s="297" t="n">
        <v>100.329166666667</v>
      </c>
      <c r="D164" s="297" t="n">
        <v>100.529166666667</v>
      </c>
      <c r="E164" s="297" t="n">
        <v>100.000833333333</v>
      </c>
      <c r="F164" s="297" t="n">
        <v>99.9458333333333</v>
      </c>
      <c r="G164" s="297" t="n">
        <v>101.374166666667</v>
      </c>
      <c r="H164" s="297" t="n">
        <v>103.136666666667</v>
      </c>
      <c r="I164" s="297" t="n">
        <v>104.818333333333</v>
      </c>
      <c r="J164" s="297" t="n">
        <v>104.760833333333</v>
      </c>
      <c r="K164" s="297" t="n">
        <v>106.769166666667</v>
      </c>
      <c r="L164" s="297"/>
      <c r="M164" s="297" t="n">
        <v>116.200833333333</v>
      </c>
    </row>
    <row r="165" customFormat="false" ht="13.5" hidden="false" customHeight="true" outlineLevel="0" collapsed="false">
      <c r="A165" s="16" t="s">
        <v>690</v>
      </c>
      <c r="B165" s="297"/>
      <c r="C165" s="297"/>
      <c r="D165" s="297" t="n">
        <v>99.5913612565445</v>
      </c>
      <c r="E165" s="297" t="n">
        <v>99.0192394742583</v>
      </c>
      <c r="F165" s="297" t="n">
        <v>99.5266988438045</v>
      </c>
      <c r="G165" s="297" t="n">
        <v>100.013072643979</v>
      </c>
      <c r="H165" s="297" t="n">
        <v>103.475</v>
      </c>
      <c r="I165" s="297" t="n">
        <v>105.166666666667</v>
      </c>
      <c r="J165" s="297" t="n">
        <v>108.283333333333</v>
      </c>
      <c r="K165" s="297" t="n">
        <v>108.158333333333</v>
      </c>
      <c r="L165" s="297"/>
      <c r="M165" s="297" t="n">
        <v>114.12665</v>
      </c>
    </row>
    <row r="166" customFormat="false" ht="13.5" hidden="false" customHeight="true" outlineLevel="0" collapsed="false">
      <c r="A166" s="16" t="s">
        <v>691</v>
      </c>
      <c r="B166" s="297"/>
      <c r="C166" s="297"/>
      <c r="D166" s="297"/>
      <c r="E166" s="297" t="n">
        <v>100.912614982632</v>
      </c>
      <c r="F166" s="297" t="n">
        <v>100.936767125623</v>
      </c>
      <c r="G166" s="297" t="n">
        <v>104.930424553925</v>
      </c>
      <c r="H166" s="297" t="n">
        <v>109.406704846526</v>
      </c>
      <c r="I166" s="297" t="n">
        <v>114.558181456565</v>
      </c>
      <c r="J166" s="297" t="n">
        <v>119.270108177513</v>
      </c>
      <c r="K166" s="297" t="n">
        <v>124.786231873996</v>
      </c>
      <c r="L166" s="297"/>
      <c r="M166" s="297" t="n">
        <v>133.245835234109</v>
      </c>
    </row>
    <row r="167" customFormat="false" ht="13.5" hidden="false" customHeight="true" outlineLevel="0" collapsed="false">
      <c r="A167" s="16" t="s">
        <v>444</v>
      </c>
      <c r="B167" s="297" t="n">
        <v>63.1</v>
      </c>
      <c r="C167" s="297" t="n">
        <v>66.75</v>
      </c>
      <c r="D167" s="297" t="n">
        <v>70.8416666666667</v>
      </c>
      <c r="E167" s="297" t="n">
        <v>74.0583333333333</v>
      </c>
      <c r="F167" s="297" t="n">
        <v>78.925</v>
      </c>
      <c r="G167" s="297" t="n">
        <v>83.0166666666667</v>
      </c>
      <c r="H167" s="297" t="n">
        <v>86.7666666666667</v>
      </c>
      <c r="I167" s="297" t="n">
        <v>90.3416666666667</v>
      </c>
      <c r="J167" s="297" t="n">
        <v>93.2416666666667</v>
      </c>
      <c r="K167" s="297" t="n">
        <v>97.5416666666667</v>
      </c>
      <c r="L167" s="297"/>
      <c r="M167" s="297" t="n">
        <v>104.408333333333</v>
      </c>
    </row>
    <row r="168" customFormat="false" ht="13.5" hidden="false" customHeight="true" outlineLevel="0" collapsed="false">
      <c r="A168" s="16" t="s">
        <v>788</v>
      </c>
      <c r="B168" s="297" t="n">
        <v>158.926942471238</v>
      </c>
      <c r="C168" s="297" t="n">
        <v>158.834620255379</v>
      </c>
      <c r="D168" s="297" t="n">
        <v>161.493986813964</v>
      </c>
      <c r="E168" s="297" t="n">
        <v>246.708437503382</v>
      </c>
      <c r="F168" s="297" t="n">
        <v>1184.19947771574</v>
      </c>
      <c r="G168" s="297" t="n">
        <v>3408.7375023654</v>
      </c>
      <c r="H168" s="297" t="n">
        <v>6255.08545321473</v>
      </c>
      <c r="I168" s="297" t="n">
        <v>11712.1073313477</v>
      </c>
      <c r="J168" s="297" t="n">
        <v>15187.7739798582</v>
      </c>
      <c r="K168" s="297" t="n">
        <v>16785.0290101369</v>
      </c>
      <c r="L168" s="297"/>
      <c r="M168" s="297" t="n">
        <v>15662.56025</v>
      </c>
    </row>
    <row r="169" customFormat="false" ht="13.5" hidden="false" customHeight="true" outlineLevel="0" collapsed="false">
      <c r="A169" s="16" t="s">
        <v>695</v>
      </c>
      <c r="B169" s="297" t="n">
        <v>92.7174166666667</v>
      </c>
      <c r="C169" s="297" t="n">
        <v>94.0234166666667</v>
      </c>
      <c r="D169" s="297" t="n">
        <v>93.8813333333333</v>
      </c>
      <c r="E169" s="297" t="n">
        <v>93.4115833333333</v>
      </c>
      <c r="F169" s="297" t="n">
        <v>93.2223333333333</v>
      </c>
      <c r="G169" s="297" t="n">
        <v>95.0458333333333</v>
      </c>
      <c r="H169" s="297" t="n">
        <v>96.6378333333333</v>
      </c>
      <c r="I169" s="297" t="n">
        <v>97.3138333333333</v>
      </c>
      <c r="J169" s="297" t="n">
        <v>96.99975</v>
      </c>
      <c r="K169" s="297" t="n">
        <v>100.000083333333</v>
      </c>
      <c r="L169" s="297"/>
      <c r="M169" s="297" t="n">
        <v>108.390666666667</v>
      </c>
    </row>
    <row r="170" customFormat="false" ht="13.5" hidden="false" customHeight="true" outlineLevel="0" collapsed="false">
      <c r="A170" s="16" t="s">
        <v>451</v>
      </c>
      <c r="B170" s="297" t="n">
        <v>75.8660587437584</v>
      </c>
      <c r="C170" s="297" t="n">
        <v>81.1072277432712</v>
      </c>
      <c r="D170" s="297" t="n">
        <v>83.6856283643892</v>
      </c>
      <c r="E170" s="297" t="n">
        <v>86.8392106625259</v>
      </c>
      <c r="F170" s="297" t="n">
        <v>90.2770781573499</v>
      </c>
      <c r="G170" s="297" t="n">
        <v>97.2321485507246</v>
      </c>
      <c r="H170" s="297" t="n">
        <v>99.3080916149068</v>
      </c>
      <c r="I170" s="297" t="n">
        <v>102.81207194617</v>
      </c>
      <c r="J170" s="297" t="n">
        <v>109.139070393375</v>
      </c>
      <c r="K170" s="297" t="n">
        <v>116.794936853002</v>
      </c>
      <c r="L170" s="297"/>
      <c r="M170" s="297" t="n">
        <v>174.866666666667</v>
      </c>
    </row>
    <row r="171" customFormat="false" ht="13.5" hidden="false" customHeight="true" outlineLevel="0" collapsed="false">
      <c r="A171" s="16" t="s">
        <v>696</v>
      </c>
      <c r="B171" s="297" t="n">
        <v>108.4025</v>
      </c>
      <c r="C171" s="297" t="n">
        <v>109.6025</v>
      </c>
      <c r="D171" s="297" t="n">
        <v>109.874166666667</v>
      </c>
      <c r="E171" s="297" t="n">
        <v>107.345</v>
      </c>
      <c r="F171" s="297" t="n">
        <v>106.6075</v>
      </c>
      <c r="G171" s="297" t="n">
        <v>107.348333333333</v>
      </c>
      <c r="H171" s="297" t="n">
        <v>106.235</v>
      </c>
      <c r="I171" s="297" t="n">
        <v>105.884889741667</v>
      </c>
      <c r="J171" s="297" t="n">
        <v>104.648953641667</v>
      </c>
      <c r="K171" s="297" t="n">
        <v>105.900229533333</v>
      </c>
      <c r="L171" s="297"/>
      <c r="M171" s="297" t="n">
        <v>108.725</v>
      </c>
    </row>
    <row r="172" customFormat="false" ht="13.5" hidden="false" customHeight="true" outlineLevel="0" collapsed="false">
      <c r="A172" s="16" t="s">
        <v>697</v>
      </c>
      <c r="B172" s="297" t="n">
        <v>98.3969023392432</v>
      </c>
      <c r="C172" s="297" t="n">
        <v>99.8419249166667</v>
      </c>
      <c r="D172" s="297" t="n">
        <v>103.353321</v>
      </c>
      <c r="E172" s="297" t="n">
        <v>102.33673675</v>
      </c>
      <c r="F172" s="297" t="n">
        <v>99.18658925</v>
      </c>
      <c r="G172" s="297" t="n">
        <v>99.29000325</v>
      </c>
      <c r="H172" s="297" t="n">
        <v>101.21187935</v>
      </c>
      <c r="I172" s="297" t="n">
        <v>101.7575</v>
      </c>
      <c r="J172" s="297" t="n">
        <v>99.9708333333333</v>
      </c>
      <c r="K172" s="297" t="n">
        <v>102.380833333333</v>
      </c>
      <c r="L172" s="297"/>
      <c r="M172" s="297" t="n">
        <v>108.910833333333</v>
      </c>
    </row>
    <row r="173" customFormat="false" ht="13.5" hidden="false" customHeight="true" outlineLevel="0" collapsed="false">
      <c r="A173" s="16" t="s">
        <v>699</v>
      </c>
      <c r="B173" s="297" t="n">
        <v>106.608333333333</v>
      </c>
      <c r="C173" s="297" t="n">
        <v>107.466666666667</v>
      </c>
      <c r="D173" s="297" t="n">
        <v>107.675</v>
      </c>
      <c r="E173" s="297" t="n">
        <v>105.808333333333</v>
      </c>
      <c r="F173" s="297" t="n">
        <v>105.65</v>
      </c>
      <c r="G173" s="297" t="n">
        <v>107.925</v>
      </c>
      <c r="H173" s="297" t="n">
        <v>110.433333333333</v>
      </c>
      <c r="I173" s="297" t="n">
        <v>111.441666666667</v>
      </c>
      <c r="J173" s="297" t="n">
        <v>110.741666666667</v>
      </c>
      <c r="K173" s="297" t="n">
        <v>112.483333333333</v>
      </c>
      <c r="L173" s="297"/>
      <c r="M173" s="297" t="n">
        <v>118.85</v>
      </c>
    </row>
    <row r="174" customFormat="false" ht="13.5" hidden="false" customHeight="true" outlineLevel="0" collapsed="false">
      <c r="A174" s="16" t="s">
        <v>703</v>
      </c>
      <c r="B174" s="297" t="n">
        <v>229.974924833039</v>
      </c>
      <c r="C174" s="297" t="n">
        <v>313.967160096078</v>
      </c>
      <c r="D174" s="297" t="n">
        <v>429.841898339215</v>
      </c>
      <c r="E174" s="297" t="n">
        <v>502.526317629178</v>
      </c>
      <c r="F174" s="297" t="n">
        <v>591.726014576918</v>
      </c>
      <c r="G174" s="297" t="n">
        <v>783.159002330597</v>
      </c>
      <c r="H174" s="297" t="n">
        <v>1278.83997140833</v>
      </c>
      <c r="I174" s="297" t="n">
        <v>1930.97228503467</v>
      </c>
      <c r="J174" s="297" t="n">
        <v>5083.43481548078</v>
      </c>
      <c r="K174" s="297" t="n">
        <v>23337.695470409</v>
      </c>
      <c r="L174" s="297"/>
      <c r="M174" s="297" t="n">
        <v>55732.3912087947</v>
      </c>
    </row>
    <row r="175" customFormat="false" ht="13.5" hidden="false" customHeight="true" outlineLevel="0" collapsed="false">
      <c r="A175" s="16" t="s">
        <v>704</v>
      </c>
      <c r="B175" s="297" t="n">
        <v>58.9891213759761</v>
      </c>
      <c r="C175" s="297" t="n">
        <v>60.1237393968399</v>
      </c>
      <c r="D175" s="297" t="n">
        <v>62.1579736478383</v>
      </c>
      <c r="E175" s="297" t="n">
        <v>66.4430844256637</v>
      </c>
      <c r="F175" s="297" t="n">
        <v>103.260784151046</v>
      </c>
      <c r="G175" s="297" t="n">
        <v>125.975</v>
      </c>
      <c r="H175" s="297"/>
      <c r="I175" s="297" t="n">
        <v>140.633333333333</v>
      </c>
      <c r="J175" s="297" t="n">
        <v>189.7</v>
      </c>
      <c r="K175" s="297" t="n">
        <v>301.85</v>
      </c>
      <c r="L175" s="297"/>
      <c r="M175" s="297" t="n">
        <v>460.158333333333</v>
      </c>
    </row>
    <row r="176" customFormat="false" ht="13.5" hidden="false" customHeight="true" outlineLevel="0" collapsed="false">
      <c r="A176" s="16" t="s">
        <v>705</v>
      </c>
      <c r="B176" s="297" t="n">
        <v>314.195833333333</v>
      </c>
      <c r="C176" s="297" t="n">
        <v>314.056666666667</v>
      </c>
      <c r="D176" s="297" t="n">
        <v>313.4925</v>
      </c>
      <c r="E176" s="297" t="n">
        <v>313.345833333333</v>
      </c>
      <c r="F176" s="297" t="n">
        <v>316.43</v>
      </c>
      <c r="G176" s="297" t="n">
        <v>322.108333333333</v>
      </c>
      <c r="H176" s="297" t="n">
        <v>328.400833333333</v>
      </c>
      <c r="I176" s="297" t="n">
        <v>334.26</v>
      </c>
      <c r="J176" s="297" t="n">
        <v>335.9225</v>
      </c>
      <c r="K176" s="297" t="n">
        <v>343.189166666667</v>
      </c>
      <c r="L176" s="297"/>
      <c r="M176" s="297" t="n">
        <v>371.911666666667</v>
      </c>
    </row>
    <row r="177" customFormat="false" ht="13.5" hidden="false" customHeight="true" outlineLevel="0" collapsed="false">
      <c r="A177" s="16" t="s">
        <v>706</v>
      </c>
      <c r="B177" s="297" t="n">
        <v>101.147375</v>
      </c>
      <c r="C177" s="297" t="n">
        <v>100.927558333333</v>
      </c>
      <c r="D177" s="297" t="n">
        <v>100.914233333333</v>
      </c>
      <c r="E177" s="297" t="n">
        <v>99.7598666666667</v>
      </c>
      <c r="F177" s="297" t="n">
        <v>99.3262916666667</v>
      </c>
      <c r="G177" s="297" t="n">
        <v>99.8564833333333</v>
      </c>
      <c r="H177" s="297" t="n">
        <v>100.791475</v>
      </c>
      <c r="I177" s="297" t="n">
        <v>101.157233333333</v>
      </c>
      <c r="J177" s="297" t="n">
        <v>100.422958333333</v>
      </c>
      <c r="K177" s="297" t="n">
        <v>101.007233333333</v>
      </c>
      <c r="L177" s="297"/>
      <c r="M177" s="297" t="n">
        <v>103.870816666667</v>
      </c>
    </row>
    <row r="178" customFormat="false" ht="13.5" hidden="false" customHeight="true" outlineLevel="0" collapsed="false">
      <c r="A178" s="16" t="s">
        <v>789</v>
      </c>
      <c r="B178" s="297" t="n">
        <v>203.484784165635</v>
      </c>
      <c r="C178" s="297"/>
      <c r="D178" s="297"/>
      <c r="E178" s="297"/>
      <c r="F178" s="297"/>
      <c r="G178" s="297"/>
      <c r="H178" s="297"/>
      <c r="I178" s="297"/>
      <c r="J178" s="297"/>
      <c r="K178" s="297"/>
      <c r="L178" s="297"/>
      <c r="M178" s="297"/>
    </row>
    <row r="179" customFormat="false" ht="13.5" hidden="false" customHeight="true" outlineLevel="0" collapsed="false">
      <c r="A179" s="16" t="s">
        <v>790</v>
      </c>
      <c r="B179" s="297" t="n">
        <v>419.727650372301</v>
      </c>
      <c r="C179" s="297" t="n">
        <v>440.754521723324</v>
      </c>
      <c r="D179" s="297" t="n">
        <v>467.660062621743</v>
      </c>
      <c r="E179" s="297" t="n">
        <v>494.384775141618</v>
      </c>
      <c r="F179" s="297" t="n">
        <v>524.070508542698</v>
      </c>
      <c r="G179" s="297"/>
      <c r="H179" s="297"/>
      <c r="I179" s="297"/>
      <c r="J179" s="297"/>
      <c r="K179" s="297"/>
      <c r="L179" s="297"/>
      <c r="M179" s="297"/>
    </row>
    <row r="180" customFormat="false" ht="13.5" hidden="false" customHeight="true" outlineLevel="0" collapsed="false">
      <c r="A180" s="16" t="s">
        <v>791</v>
      </c>
      <c r="B180" s="297" t="n">
        <v>67.5230211498909</v>
      </c>
      <c r="C180" s="297" t="n">
        <v>72.8375715418531</v>
      </c>
      <c r="D180" s="297" t="n">
        <v>77.3036905160501</v>
      </c>
      <c r="E180" s="297" t="n">
        <v>81.6235517947188</v>
      </c>
      <c r="F180" s="297" t="n">
        <v>85.8473798401536</v>
      </c>
      <c r="G180" s="297" t="n">
        <v>90.4133582121815</v>
      </c>
      <c r="H180" s="297" t="n">
        <v>93.5728154830209</v>
      </c>
      <c r="I180" s="297" t="n">
        <v>96.8144403579493</v>
      </c>
      <c r="J180" s="297" t="n">
        <v>99.9999168155813</v>
      </c>
      <c r="K180" s="297" t="n">
        <v>103.690833333333</v>
      </c>
      <c r="L180" s="297"/>
      <c r="M180" s="297" t="n">
        <v>108.201666666667</v>
      </c>
    </row>
    <row r="181" customFormat="false" ht="13.5" hidden="false" customHeight="true" outlineLevel="0" collapsed="false">
      <c r="A181" s="16" t="s">
        <v>462</v>
      </c>
      <c r="B181" s="297" t="n">
        <v>94.4116616166944</v>
      </c>
      <c r="C181" s="297" t="n">
        <v>96.4744489686762</v>
      </c>
      <c r="D181" s="297" t="n">
        <v>98.3027765957196</v>
      </c>
      <c r="E181" s="297" t="n">
        <v>97.417633855643</v>
      </c>
      <c r="F181" s="297" t="n">
        <v>97.6009248458228</v>
      </c>
      <c r="G181" s="297" t="n">
        <v>98.2505877295914</v>
      </c>
      <c r="H181" s="297" t="n">
        <v>99.2958733172803</v>
      </c>
      <c r="I181" s="297" t="n">
        <v>99.9976256539383</v>
      </c>
      <c r="J181" s="297" t="n">
        <v>99.1517085920566</v>
      </c>
      <c r="K181" s="297" t="n">
        <v>100.371666666667</v>
      </c>
      <c r="L181" s="297"/>
      <c r="M181" s="297" t="n">
        <v>106.471666666667</v>
      </c>
    </row>
    <row r="182" customFormat="false" ht="13.5" hidden="false" customHeight="true" outlineLevel="0" collapsed="false">
      <c r="A182" s="16" t="s">
        <v>792</v>
      </c>
      <c r="B182" s="297" t="n">
        <v>87.5701310861424</v>
      </c>
      <c r="C182" s="297" t="n">
        <v>97.1916666666667</v>
      </c>
      <c r="D182" s="297" t="n">
        <v>98.0166666666667</v>
      </c>
      <c r="E182" s="297" t="n">
        <v>98.65</v>
      </c>
      <c r="F182" s="297" t="n">
        <v>97.2</v>
      </c>
      <c r="G182" s="297" t="n">
        <v>97.7083333333333</v>
      </c>
      <c r="H182" s="297" t="n">
        <v>99.95</v>
      </c>
      <c r="I182" s="297" t="n">
        <v>100.908333333333</v>
      </c>
      <c r="J182" s="297"/>
      <c r="K182" s="297"/>
      <c r="L182" s="297"/>
      <c r="M182" s="297"/>
    </row>
    <row r="183" customFormat="false" ht="13.5" hidden="false" customHeight="true" outlineLevel="0" collapsed="false">
      <c r="A183" s="16" t="s">
        <v>710</v>
      </c>
      <c r="B183" s="297" t="n">
        <v>97.5989831639064</v>
      </c>
      <c r="C183" s="297" t="n">
        <v>99.3805498875071</v>
      </c>
      <c r="D183" s="297" t="n">
        <v>99.5702425878823</v>
      </c>
      <c r="E183" s="297" t="n">
        <v>102.14413725</v>
      </c>
      <c r="F183" s="297" t="n">
        <v>103.4571475</v>
      </c>
      <c r="G183" s="297" t="n">
        <v>102.44131225</v>
      </c>
      <c r="H183" s="297" t="n">
        <v>103.391717083333</v>
      </c>
      <c r="I183" s="297" t="n">
        <v>104.089252166667</v>
      </c>
      <c r="J183" s="297" t="n">
        <v>105.858024833333</v>
      </c>
      <c r="K183" s="297" t="n">
        <v>110.289469416667</v>
      </c>
      <c r="L183" s="297"/>
      <c r="M183" s="297" t="n">
        <v>119.076864083333</v>
      </c>
    </row>
    <row r="184" customFormat="false" ht="13.5" hidden="false" customHeight="true" outlineLevel="0" collapsed="false">
      <c r="A184" s="16" t="s">
        <v>711</v>
      </c>
      <c r="B184" s="297" t="n">
        <v>83.5323803561491</v>
      </c>
      <c r="C184" s="297" t="n">
        <v>84.1802819918629</v>
      </c>
      <c r="D184" s="297" t="n">
        <v>86.2939447690595</v>
      </c>
      <c r="E184" s="297" t="n">
        <v>85.3844080411797</v>
      </c>
      <c r="F184" s="297" t="n">
        <v>87.585750556483</v>
      </c>
      <c r="G184" s="297" t="n">
        <v>94.1696264607679</v>
      </c>
      <c r="H184" s="297" t="n">
        <v>98.9083333333333</v>
      </c>
      <c r="I184" s="297" t="n">
        <v>100.075</v>
      </c>
      <c r="J184" s="297" t="n">
        <v>99.725</v>
      </c>
      <c r="K184" s="297" t="n">
        <v>105.35</v>
      </c>
      <c r="L184" s="297"/>
      <c r="M184" s="297" t="n">
        <v>116.908333333333</v>
      </c>
    </row>
    <row r="185" customFormat="false" ht="13.5" hidden="false" customHeight="true" outlineLevel="0" collapsed="false">
      <c r="A185" s="16" t="s">
        <v>712</v>
      </c>
      <c r="B185" s="297" t="n">
        <v>87.043057361653</v>
      </c>
      <c r="C185" s="297" t="n">
        <v>91.569137407889</v>
      </c>
      <c r="D185" s="297" t="n">
        <v>96.774310070799</v>
      </c>
      <c r="E185" s="297" t="n">
        <v>101.285169677305</v>
      </c>
      <c r="F185" s="297" t="n">
        <v>104.395300388577</v>
      </c>
      <c r="G185" s="297" t="n">
        <v>106.358333333333</v>
      </c>
      <c r="H185" s="297" t="n">
        <v>107.441666666667</v>
      </c>
      <c r="I185" s="297" t="n">
        <v>108.516666666667</v>
      </c>
      <c r="J185" s="297" t="n">
        <v>109.166666666667</v>
      </c>
      <c r="K185" s="297" t="n">
        <v>111.414656653827</v>
      </c>
      <c r="L185" s="297"/>
      <c r="M185" s="297" t="n">
        <v>117.908333333333</v>
      </c>
    </row>
    <row r="186" customFormat="false" ht="13.5" hidden="false" customHeight="true" outlineLevel="0" collapsed="false">
      <c r="A186" s="16" t="s">
        <v>474</v>
      </c>
      <c r="B186" s="297" t="n">
        <v>86.8982406362366</v>
      </c>
      <c r="C186" s="297" t="n">
        <v>91.5179555915479</v>
      </c>
      <c r="D186" s="297" t="n">
        <v>95.7511652973278</v>
      </c>
      <c r="E186" s="297" t="n">
        <v>100</v>
      </c>
      <c r="F186" s="297" t="n">
        <v>103.629399373844</v>
      </c>
      <c r="G186" s="297" t="n">
        <v>109.130927079933</v>
      </c>
      <c r="H186" s="297" t="n">
        <v>117.105769715183</v>
      </c>
      <c r="I186" s="297" t="n">
        <v>124.975365654224</v>
      </c>
      <c r="J186" s="297" t="n">
        <v>132.016666666667</v>
      </c>
      <c r="K186" s="297" t="n">
        <v>139.55</v>
      </c>
      <c r="L186" s="297"/>
      <c r="M186" s="297" t="n">
        <v>151.141666666667</v>
      </c>
    </row>
    <row r="187" customFormat="false" ht="13.5" hidden="false" customHeight="true" outlineLevel="0" collapsed="false">
      <c r="A187" s="16" t="s">
        <v>478</v>
      </c>
      <c r="B187" s="297" t="n">
        <v>206.835</v>
      </c>
      <c r="C187" s="297" t="n">
        <v>222.333333333333</v>
      </c>
      <c r="D187" s="297" t="n">
        <v>242.02</v>
      </c>
      <c r="E187" s="297" t="n">
        <v>260.585</v>
      </c>
      <c r="F187" s="297" t="n">
        <v>280.845833333333</v>
      </c>
      <c r="G187" s="297" t="n">
        <v>312.144166666667</v>
      </c>
      <c r="H187" s="297" t="n">
        <v>363.125</v>
      </c>
      <c r="I187" s="297" t="n">
        <v>418.235833333333</v>
      </c>
      <c r="J187" s="297" t="n">
        <v>469.590833333333</v>
      </c>
      <c r="K187" s="297" t="n">
        <v>561.614166666667</v>
      </c>
      <c r="L187" s="297"/>
      <c r="M187" s="297" t="n">
        <v>967.710833333333</v>
      </c>
    </row>
    <row r="188" customFormat="false" ht="13.5" hidden="false" customHeight="true" outlineLevel="0" collapsed="false">
      <c r="A188" s="16" t="s">
        <v>484</v>
      </c>
      <c r="B188" s="297" t="n">
        <v>79.8538881076139</v>
      </c>
      <c r="C188" s="297" t="n">
        <v>83.7708880198301</v>
      </c>
      <c r="D188" s="297" t="n">
        <v>86.3474348265819</v>
      </c>
      <c r="E188" s="297" t="n">
        <v>91.1739853564245</v>
      </c>
      <c r="F188" s="297" t="n">
        <v>96.3767149053951</v>
      </c>
      <c r="G188" s="297" t="n">
        <v>101.397669062862</v>
      </c>
      <c r="H188" s="297" t="n">
        <v>104.050244161525</v>
      </c>
      <c r="I188" s="297" t="n">
        <v>107.033976512937</v>
      </c>
      <c r="J188" s="297" t="n">
        <v>110.580357762645</v>
      </c>
      <c r="K188" s="297" t="n">
        <v>113.018181419988</v>
      </c>
      <c r="L188" s="297"/>
      <c r="M188" s="297" t="n">
        <v>121.150731128109</v>
      </c>
    </row>
    <row r="189" customFormat="false" ht="13.5" hidden="false" customHeight="true" outlineLevel="0" collapsed="false">
      <c r="A189" s="16" t="s">
        <v>717</v>
      </c>
      <c r="B189" s="297" t="n">
        <v>104.625</v>
      </c>
      <c r="C189" s="297" t="n">
        <v>104.375</v>
      </c>
      <c r="D189" s="297" t="n">
        <v>116.975</v>
      </c>
      <c r="E189" s="297" t="n">
        <v>173.941666666667</v>
      </c>
      <c r="F189" s="297" t="n">
        <v>198.141666666667</v>
      </c>
      <c r="G189" s="297" t="n">
        <v>226.75</v>
      </c>
      <c r="H189" s="297" t="n">
        <v>251.583333333333</v>
      </c>
      <c r="I189" s="297" t="n">
        <v>271.425</v>
      </c>
      <c r="J189" s="297" t="n">
        <v>278.841666666667</v>
      </c>
      <c r="K189" s="297" t="n">
        <v>304.95</v>
      </c>
      <c r="L189" s="297"/>
      <c r="M189" s="297" t="n">
        <v>366.5</v>
      </c>
    </row>
    <row r="190" customFormat="false" ht="13.5" hidden="false" customHeight="true" outlineLevel="0" collapsed="false">
      <c r="A190" s="16" t="s">
        <v>718</v>
      </c>
      <c r="B190" s="297" t="n">
        <v>90.5623231790101</v>
      </c>
      <c r="C190" s="297" t="n">
        <v>91.5595215501793</v>
      </c>
      <c r="D190" s="297" t="n">
        <v>93.7077539065506</v>
      </c>
      <c r="E190" s="297" t="n">
        <v>97.5216277082656</v>
      </c>
      <c r="F190" s="297" t="n">
        <v>99.0990284206866</v>
      </c>
      <c r="G190" s="297" t="n">
        <v>101.048133459401</v>
      </c>
      <c r="H190" s="297" t="n">
        <v>104.148930629447</v>
      </c>
      <c r="I190" s="297" t="n">
        <v>102.137730264404</v>
      </c>
      <c r="J190" s="297" t="n">
        <v>100.013875053909</v>
      </c>
      <c r="K190" s="297" t="n">
        <v>100.000013186433</v>
      </c>
      <c r="L190" s="297"/>
      <c r="M190" s="297" t="n">
        <v>104.827902419003</v>
      </c>
    </row>
    <row r="191" customFormat="false" ht="13.5" hidden="false" customHeight="true" outlineLevel="0" collapsed="false">
      <c r="A191" s="16" t="s">
        <v>719</v>
      </c>
      <c r="B191" s="297" t="n">
        <v>96</v>
      </c>
      <c r="C191" s="297" t="n">
        <v>98.2</v>
      </c>
      <c r="D191" s="297" t="n">
        <v>99.625</v>
      </c>
      <c r="E191" s="297" t="n">
        <v>99.9916666666667</v>
      </c>
      <c r="F191" s="297" t="n">
        <v>101</v>
      </c>
      <c r="G191" s="297" t="n">
        <v>103.583333333333</v>
      </c>
      <c r="H191" s="297" t="n">
        <v>105.958333333333</v>
      </c>
      <c r="I191" s="297" t="n">
        <v>107.8</v>
      </c>
      <c r="J191" s="297" t="n">
        <v>108.866666666667</v>
      </c>
      <c r="K191" s="297" t="n">
        <v>111.608333333333</v>
      </c>
      <c r="L191" s="297"/>
      <c r="M191" s="297" t="n">
        <v>120.45</v>
      </c>
    </row>
    <row r="192" customFormat="false" ht="13.5" hidden="false" customHeight="true" outlineLevel="0" collapsed="false">
      <c r="A192" s="16" t="s">
        <v>720</v>
      </c>
      <c r="B192" s="297" t="n">
        <v>105.291504532867</v>
      </c>
      <c r="C192" s="297" t="n">
        <v>106.833848874866</v>
      </c>
      <c r="D192" s="297" t="n">
        <v>108.566932118964</v>
      </c>
      <c r="E192" s="297" t="n">
        <v>108.695721960694</v>
      </c>
      <c r="F192" s="297" t="n">
        <v>110.06700893427</v>
      </c>
      <c r="G192" s="297" t="n">
        <v>112.411557302308</v>
      </c>
      <c r="H192" s="297" t="n">
        <v>115.157303224791</v>
      </c>
      <c r="I192" s="297" t="n">
        <v>117.244195476228</v>
      </c>
      <c r="J192" s="297" t="n">
        <v>118.690501577198</v>
      </c>
      <c r="K192" s="297" t="n">
        <v>124.266413825838</v>
      </c>
      <c r="L192" s="297"/>
      <c r="M192" s="297" t="n">
        <v>134.21120616846</v>
      </c>
    </row>
    <row r="193" customFormat="false" ht="13.5" hidden="false" customHeight="true" outlineLevel="0" collapsed="false">
      <c r="A193" s="16" t="s">
        <v>722</v>
      </c>
      <c r="B193" s="297" t="n">
        <v>43.5468530575769</v>
      </c>
      <c r="C193" s="297" t="n">
        <v>47.281054512958</v>
      </c>
      <c r="D193" s="297" t="n">
        <v>51.4783607813098</v>
      </c>
      <c r="E193" s="297" t="n">
        <v>55.9396144516788</v>
      </c>
      <c r="F193" s="297" t="n">
        <v>61.3318651857526</v>
      </c>
      <c r="G193" s="297" t="n">
        <v>65.1455381080046</v>
      </c>
      <c r="H193" s="297" t="n">
        <v>70.100855355547</v>
      </c>
      <c r="I193" s="297" t="n">
        <v>75.6261968594408</v>
      </c>
      <c r="J193" s="297" t="n">
        <v>83.0045959402528</v>
      </c>
      <c r="K193" s="297" t="n">
        <v>89.4357206689646</v>
      </c>
      <c r="L193" s="297"/>
      <c r="M193" s="297" t="n">
        <v>97.5782883830397</v>
      </c>
    </row>
    <row r="194" customFormat="false" ht="13.5" hidden="false" customHeight="true" outlineLevel="0" collapsed="false">
      <c r="A194" s="16" t="s">
        <v>793</v>
      </c>
      <c r="B194" s="297" t="n">
        <v>40.2185508936128</v>
      </c>
      <c r="C194" s="297" t="n">
        <v>44.9810037969244</v>
      </c>
      <c r="D194" s="297" t="n">
        <v>49.1566324643519</v>
      </c>
      <c r="E194" s="297" t="n">
        <v>53.4587629167683</v>
      </c>
      <c r="F194" s="297" t="n">
        <v>57.8054343582056</v>
      </c>
      <c r="G194" s="297" t="n">
        <v>65.8263676062856</v>
      </c>
      <c r="H194" s="297" t="n">
        <v>77.3618985236058</v>
      </c>
      <c r="I194" s="297" t="n">
        <v>88.5992836337465</v>
      </c>
      <c r="J194" s="297" t="n">
        <v>100</v>
      </c>
      <c r="K194" s="297" t="n">
        <v>110.849239750812</v>
      </c>
      <c r="L194" s="297"/>
      <c r="M194" s="297" t="n">
        <v>123.537757269117</v>
      </c>
    </row>
    <row r="195" customFormat="false" ht="13.5" hidden="false" customHeight="true" outlineLevel="0" collapsed="false">
      <c r="A195" s="16" t="s">
        <v>724</v>
      </c>
      <c r="B195" s="297" t="n">
        <v>138.8</v>
      </c>
      <c r="C195" s="297" t="n">
        <v>140.825</v>
      </c>
      <c r="D195" s="297" t="n">
        <v>141.95</v>
      </c>
      <c r="E195" s="297" t="n">
        <v>145.475</v>
      </c>
      <c r="F195" s="297" t="n">
        <v>146.7</v>
      </c>
      <c r="G195" s="297" t="n">
        <v>151.225</v>
      </c>
      <c r="H195" s="297" t="n">
        <v>154.75</v>
      </c>
      <c r="I195" s="297" t="n">
        <v>159.025</v>
      </c>
      <c r="J195" s="297" t="n">
        <v>167.5</v>
      </c>
      <c r="K195" s="297" t="n">
        <v>171.425</v>
      </c>
      <c r="L195" s="297"/>
      <c r="M195" s="297"/>
    </row>
    <row r="196" customFormat="false" ht="13.5" hidden="false" customHeight="true" outlineLevel="0" collapsed="false">
      <c r="A196" s="16" t="s">
        <v>794</v>
      </c>
      <c r="B196" s="297" t="n">
        <v>288.8</v>
      </c>
      <c r="C196" s="297" t="n">
        <v>406.166666666667</v>
      </c>
      <c r="D196" s="297" t="n">
        <v>658.675</v>
      </c>
      <c r="E196" s="297" t="n">
        <v>1460.53333333333</v>
      </c>
      <c r="F196" s="297" t="n">
        <v>5184.14166666667</v>
      </c>
      <c r="G196" s="297"/>
      <c r="H196" s="297"/>
      <c r="I196" s="297"/>
      <c r="J196" s="297"/>
      <c r="K196" s="297"/>
      <c r="L196" s="297"/>
      <c r="M196" s="297"/>
    </row>
    <row r="197" customFormat="false" ht="13.5" hidden="false" customHeight="true" outlineLevel="0" collapsed="false">
      <c r="A197" s="16" t="s">
        <v>491</v>
      </c>
      <c r="B197" s="297" t="n">
        <v>78.9978833900787</v>
      </c>
      <c r="C197" s="297" t="n">
        <v>84.2059569084743</v>
      </c>
      <c r="D197" s="297" t="n">
        <v>87.6453950823342</v>
      </c>
      <c r="E197" s="297" t="n">
        <v>88.1986136094388</v>
      </c>
      <c r="F197" s="297" t="n">
        <v>90.5519715027653</v>
      </c>
      <c r="G197" s="297" t="n">
        <v>93.7396335169164</v>
      </c>
      <c r="H197" s="297" t="n">
        <v>97.0576678876847</v>
      </c>
      <c r="I197" s="297" t="n">
        <v>99.7712291444279</v>
      </c>
      <c r="J197" s="297" t="n">
        <v>102.984794951845</v>
      </c>
      <c r="K197" s="297" t="n">
        <v>104.87427299701</v>
      </c>
      <c r="L197" s="297"/>
      <c r="M197" s="297" t="n">
        <v>108.184637289345</v>
      </c>
    </row>
    <row r="198" customFormat="false" ht="13.5" hidden="false" customHeight="true" outlineLevel="0" collapsed="false">
      <c r="A198" s="16" t="s">
        <v>727</v>
      </c>
      <c r="B198" s="297" t="n">
        <v>95.4593187224229</v>
      </c>
      <c r="C198" s="297" t="n">
        <v>97.1054185808795</v>
      </c>
      <c r="D198" s="297" t="n">
        <v>98.7882410165425</v>
      </c>
      <c r="E198" s="297" t="n">
        <v>100.202504794195</v>
      </c>
      <c r="F198" s="297" t="n">
        <v>99.9829544879087</v>
      </c>
      <c r="G198" s="297" t="n">
        <v>100.195489188333</v>
      </c>
      <c r="H198" s="297" t="n">
        <v>99.9999999999993</v>
      </c>
      <c r="I198" s="297" t="n">
        <v>101.580183336394</v>
      </c>
      <c r="J198" s="297" t="n">
        <v>100.833231741553</v>
      </c>
      <c r="K198" s="297" t="n">
        <v>102.081023854591</v>
      </c>
      <c r="L198" s="297"/>
      <c r="M198" s="297" t="n">
        <v>105.900103535309</v>
      </c>
    </row>
    <row r="199" customFormat="false" ht="13.5" hidden="false" customHeight="true" outlineLevel="0" collapsed="false">
      <c r="A199" s="16" t="s">
        <v>795</v>
      </c>
      <c r="B199" s="297" t="n">
        <v>153.029755806066</v>
      </c>
      <c r="C199" s="297" t="n">
        <v>169.81473604397</v>
      </c>
      <c r="D199" s="297" t="n">
        <v>183.577754829868</v>
      </c>
      <c r="E199" s="297"/>
      <c r="F199" s="297"/>
      <c r="G199" s="297"/>
      <c r="H199" s="297"/>
      <c r="I199" s="297"/>
      <c r="J199" s="297"/>
      <c r="K199" s="297"/>
      <c r="L199" s="297"/>
      <c r="M199" s="297"/>
    </row>
    <row r="200" customFormat="false" ht="13.5" hidden="false" customHeight="true" outlineLevel="0" collapsed="false">
      <c r="A200" s="16" t="s">
        <v>504</v>
      </c>
      <c r="B200" s="297" t="n">
        <v>122.700833333333</v>
      </c>
      <c r="C200" s="297" t="n">
        <v>131.2625</v>
      </c>
      <c r="D200" s="297" t="n">
        <v>141.51</v>
      </c>
      <c r="E200" s="297" t="n">
        <v>155.8175</v>
      </c>
      <c r="F200" s="297" t="n">
        <v>183.661666666667</v>
      </c>
      <c r="G200" s="297" t="n">
        <v>195.741666666667</v>
      </c>
      <c r="H200" s="297" t="n">
        <v>210.411666666667</v>
      </c>
      <c r="I200" s="297" t="n">
        <v>229.665</v>
      </c>
      <c r="J200" s="297" t="n">
        <v>265.798333333333</v>
      </c>
      <c r="K200" s="297" t="n">
        <v>324.329166666667</v>
      </c>
      <c r="L200" s="297"/>
      <c r="M200" s="297" t="n">
        <v>359.983333333333</v>
      </c>
    </row>
    <row r="201" customFormat="false" ht="13.5" hidden="false" customHeight="true" outlineLevel="0" collapsed="false">
      <c r="A201" s="16" t="s">
        <v>509</v>
      </c>
      <c r="B201" s="297" t="n">
        <v>2.04833977724741</v>
      </c>
      <c r="C201" s="297" t="n">
        <v>2.08182911694511</v>
      </c>
      <c r="D201" s="297" t="n">
        <v>2.077711575179</v>
      </c>
      <c r="E201" s="297" t="n">
        <v>2.02720306284805</v>
      </c>
      <c r="F201" s="297" t="n">
        <v>1.99590974542562</v>
      </c>
      <c r="G201" s="297" t="n">
        <v>2.01375242641209</v>
      </c>
      <c r="H201" s="297" t="n">
        <v>2.22759009546539</v>
      </c>
      <c r="I201" s="297" t="n">
        <v>7.91473878281623</v>
      </c>
      <c r="J201" s="297" t="n">
        <v>52.0158071201273</v>
      </c>
      <c r="K201" s="297" t="n">
        <v>103.275359069212</v>
      </c>
      <c r="L201" s="297"/>
      <c r="M201" s="297" t="n">
        <v>211.41</v>
      </c>
    </row>
    <row r="202" customFormat="false" ht="13.5" hidden="false" customHeight="true" outlineLevel="0" collapsed="false">
      <c r="A202" s="16"/>
      <c r="B202" s="277"/>
      <c r="C202" s="277"/>
      <c r="D202" s="277"/>
      <c r="E202" s="277"/>
      <c r="F202" s="277"/>
      <c r="G202" s="277"/>
      <c r="H202" s="277"/>
      <c r="I202" s="277"/>
      <c r="J202" s="277"/>
      <c r="K202" s="277"/>
      <c r="L202" s="277"/>
      <c r="M202" s="277"/>
    </row>
    <row r="203" customFormat="false" ht="13.5" hidden="false" customHeight="true" outlineLevel="0" collapsed="false">
      <c r="A203" s="16"/>
      <c r="B203" s="277"/>
      <c r="C203" s="277"/>
      <c r="D203" s="277"/>
      <c r="E203" s="277"/>
      <c r="F203" s="277"/>
      <c r="G203" s="277"/>
      <c r="H203" s="277"/>
      <c r="I203" s="277"/>
      <c r="J203" s="277"/>
      <c r="K203" s="277"/>
      <c r="L203" s="277"/>
      <c r="M203" s="277"/>
    </row>
    <row r="204" customFormat="false" ht="13.5" hidden="false" customHeight="true" outlineLevel="0" collapsed="false">
      <c r="A204" s="16"/>
      <c r="B204" s="277"/>
      <c r="C204" s="277"/>
      <c r="D204" s="277"/>
      <c r="E204" s="277"/>
      <c r="F204" s="277"/>
      <c r="G204" s="277"/>
      <c r="H204" s="277"/>
      <c r="I204" s="277"/>
      <c r="J204" s="277"/>
      <c r="K204" s="277"/>
      <c r="L204" s="277"/>
      <c r="M204" s="277"/>
    </row>
    <row r="205" customFormat="false" ht="13.5" hidden="false" customHeight="true" outlineLevel="0" collapsed="false">
      <c r="A205" s="16"/>
      <c r="B205" s="277"/>
      <c r="C205" s="277"/>
      <c r="D205" s="277"/>
      <c r="E205" s="277"/>
      <c r="F205" s="277"/>
      <c r="G205" s="277"/>
      <c r="H205" s="277"/>
      <c r="I205" s="277"/>
      <c r="J205" s="277"/>
      <c r="K205" s="277"/>
      <c r="L205" s="277"/>
      <c r="M205" s="277"/>
    </row>
    <row r="206" customFormat="false" ht="13.5" hidden="false" customHeight="true" outlineLevel="0" collapsed="false">
      <c r="A206" s="16"/>
      <c r="B206" s="277"/>
      <c r="C206" s="277"/>
      <c r="D206" s="277"/>
      <c r="E206" s="277"/>
      <c r="F206" s="277"/>
      <c r="G206" s="277"/>
      <c r="H206" s="277"/>
      <c r="I206" s="277"/>
      <c r="J206" s="277"/>
      <c r="K206" s="277"/>
      <c r="L206" s="277"/>
      <c r="M206" s="277"/>
    </row>
    <row r="207" customFormat="false" ht="13.5" hidden="false" customHeight="true" outlineLevel="0" collapsed="false">
      <c r="A207" s="16"/>
      <c r="B207" s="277"/>
      <c r="C207" s="277"/>
      <c r="D207" s="277"/>
      <c r="E207" s="277"/>
      <c r="F207" s="277"/>
      <c r="G207" s="277"/>
      <c r="H207" s="277"/>
      <c r="I207" s="277"/>
      <c r="J207" s="277"/>
      <c r="K207" s="277"/>
      <c r="L207" s="277"/>
      <c r="M207" s="277"/>
    </row>
    <row r="208" customFormat="false" ht="13.5" hidden="false" customHeight="true" outlineLevel="0" collapsed="false">
      <c r="A208" s="16"/>
      <c r="B208" s="277"/>
      <c r="C208" s="277"/>
      <c r="D208" s="277"/>
      <c r="E208" s="277"/>
      <c r="F208" s="277"/>
      <c r="G208" s="277"/>
      <c r="H208" s="277"/>
      <c r="I208" s="277"/>
      <c r="J208" s="277"/>
      <c r="K208" s="277"/>
      <c r="L208" s="277"/>
      <c r="M208" s="277"/>
    </row>
    <row r="209" customFormat="false" ht="13.5" hidden="false" customHeight="true" outlineLevel="0" collapsed="false">
      <c r="A209" s="16"/>
      <c r="B209" s="277"/>
      <c r="C209" s="277"/>
      <c r="D209" s="277"/>
      <c r="E209" s="277"/>
      <c r="F209" s="277"/>
      <c r="G209" s="277"/>
      <c r="H209" s="277"/>
      <c r="I209" s="277"/>
      <c r="J209" s="277"/>
      <c r="K209" s="277"/>
      <c r="L209" s="277"/>
      <c r="M209" s="277"/>
    </row>
    <row r="210" customFormat="false" ht="13.5" hidden="false" customHeight="true" outlineLevel="0" collapsed="false">
      <c r="A210" s="16"/>
      <c r="B210" s="277"/>
      <c r="C210" s="277"/>
      <c r="D210" s="277"/>
      <c r="E210" s="277"/>
      <c r="F210" s="277"/>
      <c r="G210" s="277"/>
      <c r="H210" s="277"/>
      <c r="I210" s="277"/>
      <c r="J210" s="277"/>
      <c r="K210" s="277"/>
      <c r="L210" s="277"/>
      <c r="M210" s="277"/>
    </row>
    <row r="211" customFormat="false" ht="13.5" hidden="false" customHeight="true" outlineLevel="0" collapsed="false">
      <c r="A211" s="16"/>
      <c r="B211" s="277"/>
      <c r="C211" s="277"/>
      <c r="D211" s="277"/>
      <c r="E211" s="277"/>
      <c r="F211" s="277"/>
      <c r="G211" s="277"/>
      <c r="H211" s="277"/>
      <c r="I211" s="277"/>
      <c r="J211" s="277"/>
      <c r="K211" s="277"/>
      <c r="L211" s="277"/>
      <c r="M211" s="277"/>
    </row>
    <row r="212" customFormat="false" ht="13.5" hidden="false" customHeight="true" outlineLevel="0" collapsed="false">
      <c r="A212" s="16"/>
      <c r="B212" s="277"/>
      <c r="C212" s="277"/>
      <c r="D212" s="277"/>
      <c r="E212" s="277"/>
      <c r="F212" s="277"/>
      <c r="G212" s="277"/>
      <c r="H212" s="277"/>
      <c r="I212" s="277"/>
      <c r="J212" s="277"/>
      <c r="K212" s="277"/>
      <c r="L212" s="277"/>
      <c r="M212" s="277"/>
    </row>
    <row r="213" customFormat="false" ht="13.5" hidden="false" customHeight="true" outlineLevel="0" collapsed="false">
      <c r="A213" s="16"/>
      <c r="B213" s="277"/>
      <c r="C213" s="277"/>
      <c r="D213" s="277"/>
      <c r="E213" s="277"/>
      <c r="F213" s="277"/>
      <c r="G213" s="277"/>
      <c r="H213" s="277"/>
      <c r="I213" s="277"/>
      <c r="J213" s="277"/>
      <c r="K213" s="277"/>
      <c r="L213" s="277"/>
      <c r="M213" s="277"/>
    </row>
    <row r="214" customFormat="false" ht="13.5" hidden="false" customHeight="true" outlineLevel="0" collapsed="false">
      <c r="A214" s="16"/>
      <c r="B214" s="277"/>
      <c r="C214" s="277"/>
      <c r="D214" s="277"/>
      <c r="E214" s="277"/>
      <c r="F214" s="277"/>
      <c r="G214" s="277"/>
      <c r="H214" s="277"/>
      <c r="I214" s="277"/>
      <c r="J214" s="277"/>
      <c r="K214" s="277"/>
      <c r="L214" s="277"/>
      <c r="M214" s="277"/>
    </row>
    <row r="215" customFormat="false" ht="13.5" hidden="false" customHeight="true" outlineLevel="0" collapsed="false">
      <c r="A215" s="16"/>
      <c r="B215" s="277"/>
      <c r="C215" s="277"/>
      <c r="D215" s="277"/>
      <c r="E215" s="277"/>
      <c r="F215" s="277"/>
      <c r="G215" s="277"/>
      <c r="H215" s="277"/>
      <c r="I215" s="277"/>
      <c r="J215" s="277"/>
      <c r="K215" s="277"/>
      <c r="L215" s="277"/>
      <c r="M215" s="277"/>
    </row>
    <row r="216" customFormat="false" ht="13.5" hidden="false" customHeight="true" outlineLevel="0" collapsed="false">
      <c r="A216" s="16"/>
      <c r="B216" s="277"/>
      <c r="C216" s="277"/>
      <c r="D216" s="277"/>
      <c r="E216" s="277"/>
      <c r="F216" s="277"/>
      <c r="G216" s="277"/>
      <c r="H216" s="277"/>
      <c r="I216" s="277"/>
      <c r="J216" s="277"/>
      <c r="K216" s="277"/>
      <c r="L216" s="277"/>
      <c r="M216" s="277"/>
    </row>
    <row r="217" customFormat="false" ht="13.5" hidden="false" customHeight="true" outlineLevel="0" collapsed="false">
      <c r="A217" s="16"/>
      <c r="B217" s="277"/>
      <c r="C217" s="277"/>
      <c r="D217" s="277"/>
      <c r="E217" s="277"/>
      <c r="F217" s="277"/>
      <c r="G217" s="277"/>
      <c r="H217" s="277"/>
      <c r="I217" s="277"/>
      <c r="J217" s="277"/>
      <c r="K217" s="277"/>
      <c r="L217" s="277"/>
      <c r="M217" s="277"/>
    </row>
    <row r="218" customFormat="false" ht="13.5" hidden="false" customHeight="true" outlineLevel="0" collapsed="false">
      <c r="A218" s="16"/>
      <c r="B218" s="277"/>
      <c r="C218" s="277"/>
      <c r="D218" s="277"/>
      <c r="E218" s="277"/>
      <c r="F218" s="277"/>
      <c r="G218" s="277"/>
      <c r="H218" s="277"/>
      <c r="I218" s="277"/>
      <c r="J218" s="277"/>
      <c r="K218" s="277"/>
      <c r="L218" s="277"/>
      <c r="M218" s="277"/>
    </row>
    <row r="219" customFormat="false" ht="13.5" hidden="false" customHeight="true" outlineLevel="0" collapsed="false">
      <c r="A219" s="16"/>
      <c r="B219" s="277"/>
      <c r="C219" s="277"/>
      <c r="D219" s="277"/>
      <c r="E219" s="277"/>
      <c r="F219" s="277"/>
      <c r="G219" s="277"/>
      <c r="H219" s="277"/>
      <c r="I219" s="277"/>
      <c r="J219" s="277"/>
      <c r="K219" s="277"/>
      <c r="L219" s="277"/>
      <c r="M219" s="277"/>
    </row>
    <row r="220" customFormat="false" ht="13.5" hidden="false" customHeight="true" outlineLevel="0" collapsed="false">
      <c r="A220" s="16"/>
      <c r="B220" s="277"/>
      <c r="C220" s="277"/>
      <c r="D220" s="277"/>
      <c r="E220" s="277"/>
      <c r="F220" s="277"/>
      <c r="G220" s="277"/>
      <c r="H220" s="277"/>
      <c r="I220" s="277"/>
      <c r="J220" s="277"/>
      <c r="K220" s="277"/>
      <c r="L220" s="277"/>
      <c r="M220" s="277"/>
    </row>
    <row r="221" customFormat="false" ht="13.5" hidden="false" customHeight="true" outlineLevel="0" collapsed="false">
      <c r="A221" s="16"/>
      <c r="B221" s="277"/>
      <c r="C221" s="277"/>
      <c r="D221" s="277"/>
      <c r="E221" s="277"/>
      <c r="F221" s="277"/>
      <c r="G221" s="277"/>
      <c r="H221" s="277"/>
      <c r="I221" s="277"/>
      <c r="J221" s="277"/>
      <c r="K221" s="277"/>
      <c r="L221" s="277"/>
      <c r="M221" s="277"/>
    </row>
    <row r="222" customFormat="false" ht="13.5" hidden="false" customHeight="true" outlineLevel="0" collapsed="false">
      <c r="A222" s="16"/>
      <c r="B222" s="277"/>
      <c r="C222" s="277"/>
      <c r="D222" s="277"/>
      <c r="E222" s="277"/>
      <c r="F222" s="277"/>
      <c r="G222" s="277"/>
      <c r="H222" s="277"/>
      <c r="I222" s="277"/>
      <c r="J222" s="277"/>
      <c r="K222" s="277"/>
      <c r="L222" s="277"/>
      <c r="M222" s="277"/>
    </row>
    <row r="223" customFormat="false" ht="13.5" hidden="false" customHeight="true" outlineLevel="0" collapsed="false">
      <c r="A223" s="16"/>
      <c r="B223" s="277"/>
      <c r="C223" s="277"/>
      <c r="D223" s="277"/>
      <c r="E223" s="277"/>
      <c r="F223" s="277"/>
      <c r="G223" s="277"/>
      <c r="H223" s="277"/>
      <c r="I223" s="277"/>
      <c r="J223" s="277"/>
      <c r="K223" s="277"/>
      <c r="L223" s="277"/>
      <c r="M223" s="277"/>
    </row>
    <row r="224" customFormat="false" ht="13.5" hidden="false" customHeight="true" outlineLevel="0" collapsed="false">
      <c r="A224" s="16"/>
      <c r="B224" s="277"/>
      <c r="C224" s="277"/>
      <c r="D224" s="277"/>
      <c r="E224" s="277"/>
      <c r="F224" s="277"/>
      <c r="G224" s="277"/>
      <c r="H224" s="277"/>
      <c r="I224" s="277"/>
      <c r="J224" s="277"/>
      <c r="K224" s="277"/>
      <c r="L224" s="277"/>
      <c r="M224" s="277"/>
    </row>
    <row r="225" customFormat="false" ht="13.5" hidden="false" customHeight="true" outlineLevel="0" collapsed="false">
      <c r="A225" s="16"/>
      <c r="B225" s="277"/>
      <c r="C225" s="277"/>
      <c r="D225" s="277"/>
      <c r="E225" s="277"/>
      <c r="F225" s="277"/>
      <c r="G225" s="277"/>
      <c r="H225" s="277"/>
      <c r="I225" s="277"/>
      <c r="J225" s="277"/>
      <c r="K225" s="277"/>
      <c r="L225" s="277"/>
      <c r="M225" s="277"/>
    </row>
    <row r="226" customFormat="false" ht="13.5" hidden="false" customHeight="true" outlineLevel="0" collapsed="false">
      <c r="A226" s="16"/>
      <c r="B226" s="277"/>
      <c r="C226" s="277"/>
      <c r="D226" s="277"/>
      <c r="E226" s="277"/>
      <c r="F226" s="277"/>
      <c r="G226" s="277"/>
      <c r="H226" s="277"/>
      <c r="I226" s="277"/>
      <c r="J226" s="277"/>
      <c r="K226" s="277"/>
      <c r="L226" s="277"/>
      <c r="M226" s="277"/>
    </row>
    <row r="227" customFormat="false" ht="13.5" hidden="false" customHeight="true" outlineLevel="0" collapsed="false">
      <c r="A227" s="16"/>
      <c r="B227" s="277"/>
      <c r="C227" s="277"/>
      <c r="D227" s="277"/>
      <c r="E227" s="277"/>
      <c r="F227" s="277"/>
      <c r="G227" s="277"/>
      <c r="H227" s="277"/>
      <c r="I227" s="277"/>
      <c r="J227" s="277"/>
      <c r="K227" s="277"/>
      <c r="L227" s="277"/>
      <c r="M227" s="277"/>
    </row>
    <row r="228" customFormat="false" ht="13.5" hidden="false" customHeight="true" outlineLevel="0" collapsed="false">
      <c r="A228" s="16"/>
      <c r="B228" s="277"/>
      <c r="C228" s="277"/>
      <c r="D228" s="277"/>
      <c r="E228" s="277"/>
      <c r="F228" s="277"/>
      <c r="G228" s="277"/>
      <c r="H228" s="277"/>
      <c r="I228" s="277"/>
      <c r="J228" s="277"/>
      <c r="K228" s="277"/>
      <c r="L228" s="277"/>
      <c r="M228" s="277"/>
    </row>
    <row r="229" customFormat="false" ht="13.5" hidden="false" customHeight="true" outlineLevel="0" collapsed="false">
      <c r="A229" s="16"/>
      <c r="B229" s="277"/>
      <c r="C229" s="277"/>
      <c r="D229" s="277"/>
      <c r="E229" s="277"/>
      <c r="F229" s="277"/>
      <c r="G229" s="277"/>
      <c r="H229" s="277"/>
      <c r="I229" s="277"/>
      <c r="J229" s="277"/>
      <c r="K229" s="277"/>
      <c r="L229" s="277"/>
      <c r="M229" s="277"/>
    </row>
    <row r="230" customFormat="false" ht="13.5" hidden="false" customHeight="true" outlineLevel="0" collapsed="false">
      <c r="A230" s="16"/>
      <c r="B230" s="277"/>
      <c r="C230" s="277"/>
      <c r="D230" s="277"/>
      <c r="E230" s="277"/>
      <c r="F230" s="277"/>
      <c r="G230" s="277"/>
      <c r="H230" s="277"/>
      <c r="I230" s="277"/>
      <c r="J230" s="277"/>
      <c r="K230" s="277"/>
      <c r="L230" s="277"/>
      <c r="M230" s="277"/>
    </row>
    <row r="231" customFormat="false" ht="13.5" hidden="false" customHeight="true" outlineLevel="0" collapsed="false">
      <c r="A231" s="16"/>
      <c r="B231" s="277"/>
      <c r="C231" s="277"/>
      <c r="D231" s="277"/>
      <c r="E231" s="277"/>
      <c r="F231" s="277"/>
      <c r="G231" s="277"/>
      <c r="H231" s="277"/>
      <c r="I231" s="277"/>
      <c r="J231" s="277"/>
      <c r="K231" s="277"/>
      <c r="L231" s="277"/>
      <c r="M231" s="277"/>
    </row>
    <row r="232" customFormat="false" ht="13.5" hidden="false" customHeight="true" outlineLevel="0" collapsed="false">
      <c r="A232" s="16"/>
      <c r="B232" s="277"/>
      <c r="C232" s="277"/>
      <c r="D232" s="277"/>
      <c r="E232" s="277"/>
      <c r="F232" s="277"/>
      <c r="G232" s="277"/>
      <c r="H232" s="277"/>
      <c r="I232" s="277"/>
      <c r="J232" s="277"/>
      <c r="K232" s="277"/>
      <c r="L232" s="277"/>
      <c r="M232" s="277"/>
    </row>
    <row r="233" customFormat="false" ht="13.5" hidden="false" customHeight="true" outlineLevel="0" collapsed="false">
      <c r="A233" s="16"/>
      <c r="B233" s="277"/>
      <c r="C233" s="277"/>
      <c r="D233" s="277"/>
      <c r="E233" s="277"/>
      <c r="F233" s="277"/>
      <c r="G233" s="277"/>
      <c r="H233" s="277"/>
      <c r="I233" s="277"/>
      <c r="J233" s="277"/>
      <c r="K233" s="277"/>
      <c r="L233" s="277"/>
      <c r="M233" s="277"/>
    </row>
    <row r="234" customFormat="false" ht="13.5" hidden="false" customHeight="true" outlineLevel="0" collapsed="false">
      <c r="A234" s="16"/>
      <c r="B234" s="277"/>
      <c r="C234" s="277"/>
      <c r="D234" s="277"/>
      <c r="E234" s="277"/>
      <c r="F234" s="277"/>
      <c r="G234" s="277"/>
      <c r="H234" s="277"/>
      <c r="I234" s="277"/>
      <c r="J234" s="277"/>
      <c r="K234" s="277"/>
      <c r="L234" s="277"/>
      <c r="M234" s="277"/>
    </row>
    <row r="235" customFormat="false" ht="13.5" hidden="false" customHeight="true" outlineLevel="0" collapsed="false">
      <c r="A235" s="16"/>
      <c r="B235" s="277"/>
      <c r="C235" s="277"/>
      <c r="D235" s="277"/>
      <c r="E235" s="277"/>
      <c r="F235" s="277"/>
      <c r="G235" s="277"/>
      <c r="H235" s="277"/>
      <c r="I235" s="277"/>
      <c r="J235" s="277"/>
      <c r="K235" s="277"/>
      <c r="L235" s="277"/>
      <c r="M235" s="277"/>
    </row>
    <row r="236" customFormat="false" ht="13.5" hidden="false" customHeight="true" outlineLevel="0" collapsed="false">
      <c r="A236" s="16"/>
      <c r="B236" s="277"/>
      <c r="C236" s="277"/>
      <c r="D236" s="277"/>
      <c r="E236" s="277"/>
      <c r="F236" s="277"/>
      <c r="G236" s="277"/>
      <c r="H236" s="277"/>
      <c r="I236" s="277"/>
      <c r="J236" s="277"/>
      <c r="K236" s="277"/>
      <c r="L236" s="277"/>
      <c r="M236" s="277"/>
    </row>
    <row r="237" customFormat="false" ht="13.5" hidden="false" customHeight="true" outlineLevel="0" collapsed="false">
      <c r="A237" s="16"/>
      <c r="B237" s="277"/>
      <c r="C237" s="277"/>
      <c r="D237" s="277"/>
      <c r="E237" s="277"/>
      <c r="F237" s="277"/>
      <c r="G237" s="277"/>
      <c r="H237" s="277"/>
      <c r="I237" s="277"/>
      <c r="J237" s="277"/>
      <c r="K237" s="277"/>
      <c r="L237" s="277"/>
      <c r="M237" s="277"/>
    </row>
    <row r="238" customFormat="false" ht="13.5" hidden="false" customHeight="true" outlineLevel="0" collapsed="false">
      <c r="A238" s="16"/>
      <c r="B238" s="277"/>
      <c r="C238" s="277"/>
      <c r="D238" s="277"/>
      <c r="E238" s="277"/>
      <c r="F238" s="277"/>
      <c r="G238" s="277"/>
      <c r="H238" s="277"/>
      <c r="I238" s="277"/>
      <c r="J238" s="277"/>
      <c r="K238" s="277"/>
      <c r="L238" s="277"/>
      <c r="M238" s="277"/>
    </row>
    <row r="239" customFormat="false" ht="13.5" hidden="false" customHeight="true" outlineLevel="0" collapsed="false">
      <c r="A239" s="16"/>
      <c r="B239" s="277"/>
      <c r="C239" s="277"/>
      <c r="D239" s="277"/>
      <c r="E239" s="277"/>
      <c r="F239" s="277"/>
      <c r="G239" s="277"/>
      <c r="H239" s="277"/>
      <c r="I239" s="277"/>
      <c r="J239" s="277"/>
      <c r="K239" s="277"/>
      <c r="L239" s="277"/>
      <c r="M239" s="277"/>
    </row>
    <row r="240" customFormat="false" ht="13.5" hidden="false" customHeight="true" outlineLevel="0" collapsed="false">
      <c r="A240" s="16"/>
      <c r="B240" s="277"/>
      <c r="C240" s="277"/>
      <c r="D240" s="277"/>
      <c r="E240" s="277"/>
      <c r="F240" s="277"/>
      <c r="G240" s="277"/>
      <c r="H240" s="277"/>
      <c r="I240" s="277"/>
      <c r="J240" s="277"/>
      <c r="K240" s="277"/>
      <c r="L240" s="277"/>
      <c r="M240" s="277"/>
    </row>
    <row r="241" customFormat="false" ht="13.5" hidden="false" customHeight="true" outlineLevel="0" collapsed="false">
      <c r="A241" s="16"/>
      <c r="B241" s="277"/>
      <c r="C241" s="277"/>
      <c r="D241" s="277"/>
      <c r="E241" s="277"/>
      <c r="F241" s="277"/>
      <c r="G241" s="277"/>
      <c r="H241" s="277"/>
      <c r="I241" s="277"/>
      <c r="J241" s="277"/>
      <c r="K241" s="277"/>
      <c r="L241" s="277"/>
      <c r="M241" s="277"/>
    </row>
    <row r="242" customFormat="false" ht="13.5" hidden="false" customHeight="true" outlineLevel="0" collapsed="false">
      <c r="A242" s="16"/>
      <c r="B242" s="277"/>
      <c r="C242" s="277"/>
      <c r="D242" s="277"/>
      <c r="E242" s="277"/>
      <c r="F242" s="277"/>
      <c r="G242" s="277"/>
      <c r="H242" s="277"/>
      <c r="I242" s="277"/>
      <c r="J242" s="277"/>
      <c r="K242" s="277"/>
      <c r="L242" s="277"/>
      <c r="M242" s="277"/>
    </row>
    <row r="243" customFormat="false" ht="13.5" hidden="false" customHeight="true" outlineLevel="0" collapsed="false">
      <c r="A243" s="16"/>
      <c r="B243" s="277"/>
      <c r="C243" s="277"/>
      <c r="D243" s="277"/>
      <c r="E243" s="277"/>
      <c r="F243" s="277"/>
      <c r="G243" s="277"/>
      <c r="H243" s="277"/>
      <c r="I243" s="277"/>
      <c r="J243" s="277"/>
      <c r="K243" s="277"/>
      <c r="L243" s="277"/>
      <c r="M243" s="277"/>
    </row>
    <row r="244" customFormat="false" ht="13.5" hidden="false" customHeight="true" outlineLevel="0" collapsed="false">
      <c r="A244" s="16"/>
      <c r="B244" s="277"/>
      <c r="C244" s="277"/>
      <c r="D244" s="277"/>
      <c r="E244" s="277"/>
      <c r="F244" s="277"/>
      <c r="G244" s="277"/>
      <c r="H244" s="277"/>
      <c r="I244" s="277"/>
      <c r="J244" s="277"/>
      <c r="K244" s="277"/>
      <c r="L244" s="277"/>
      <c r="M244" s="277"/>
    </row>
    <row r="245" customFormat="false" ht="13.5" hidden="false" customHeight="true" outlineLevel="0" collapsed="false">
      <c r="A245" s="16"/>
      <c r="B245" s="277"/>
      <c r="C245" s="277"/>
      <c r="D245" s="277"/>
      <c r="E245" s="277"/>
      <c r="F245" s="277"/>
      <c r="G245" s="277"/>
      <c r="H245" s="277"/>
      <c r="I245" s="277"/>
      <c r="J245" s="277"/>
      <c r="K245" s="277"/>
      <c r="L245" s="277"/>
      <c r="M245" s="277"/>
    </row>
    <row r="246" customFormat="false" ht="13.5" hidden="false" customHeight="true" outlineLevel="0" collapsed="false">
      <c r="A246" s="16"/>
      <c r="B246" s="277"/>
      <c r="C246" s="277"/>
      <c r="D246" s="277"/>
      <c r="E246" s="277"/>
      <c r="F246" s="277"/>
      <c r="G246" s="277"/>
      <c r="H246" s="277"/>
      <c r="I246" s="277"/>
      <c r="J246" s="277"/>
      <c r="K246" s="277"/>
      <c r="L246" s="277"/>
      <c r="M246" s="277"/>
    </row>
    <row r="247" customFormat="false" ht="13.5" hidden="false" customHeight="true" outlineLevel="0" collapsed="false">
      <c r="A247" s="16"/>
      <c r="B247" s="277"/>
      <c r="C247" s="277"/>
      <c r="D247" s="277"/>
      <c r="E247" s="277"/>
      <c r="F247" s="277"/>
      <c r="G247" s="277"/>
      <c r="H247" s="277"/>
      <c r="I247" s="277"/>
      <c r="J247" s="277"/>
      <c r="K247" s="277"/>
      <c r="L247" s="277"/>
      <c r="M247" s="277"/>
    </row>
    <row r="248" customFormat="false" ht="13.5" hidden="false" customHeight="true" outlineLevel="0" collapsed="false">
      <c r="A248" s="16"/>
      <c r="B248" s="277"/>
      <c r="C248" s="277"/>
      <c r="D248" s="277"/>
      <c r="E248" s="277"/>
      <c r="F248" s="277"/>
      <c r="G248" s="277"/>
      <c r="H248" s="277"/>
      <c r="I248" s="277"/>
      <c r="J248" s="277"/>
      <c r="K248" s="277"/>
      <c r="L248" s="277"/>
      <c r="M248" s="277"/>
    </row>
    <row r="249" customFormat="false" ht="13.5" hidden="false" customHeight="true" outlineLevel="0" collapsed="false">
      <c r="A249" s="16"/>
      <c r="B249" s="277"/>
      <c r="C249" s="277"/>
      <c r="D249" s="277"/>
      <c r="E249" s="277"/>
      <c r="F249" s="277"/>
      <c r="G249" s="277"/>
      <c r="H249" s="277"/>
      <c r="I249" s="277"/>
      <c r="J249" s="277"/>
      <c r="K249" s="277"/>
      <c r="L249" s="277"/>
      <c r="M249" s="277"/>
    </row>
    <row r="250" customFormat="false" ht="13.5" hidden="false" customHeight="true" outlineLevel="0" collapsed="false">
      <c r="A250" s="16"/>
      <c r="B250" s="277"/>
      <c r="C250" s="277"/>
      <c r="D250" s="277"/>
      <c r="E250" s="277"/>
      <c r="F250" s="277"/>
      <c r="G250" s="277"/>
      <c r="H250" s="277"/>
      <c r="I250" s="277"/>
      <c r="J250" s="277"/>
      <c r="K250" s="277"/>
      <c r="L250" s="277"/>
      <c r="M250" s="277"/>
    </row>
    <row r="251" customFormat="false" ht="13.5" hidden="false" customHeight="true" outlineLevel="0" collapsed="false">
      <c r="A251" s="16"/>
      <c r="B251" s="277"/>
      <c r="C251" s="277"/>
      <c r="D251" s="277"/>
      <c r="E251" s="277"/>
      <c r="F251" s="277"/>
      <c r="G251" s="277"/>
      <c r="H251" s="277"/>
      <c r="I251" s="277"/>
      <c r="J251" s="277"/>
      <c r="K251" s="277"/>
      <c r="L251" s="277"/>
      <c r="M251" s="277"/>
    </row>
    <row r="252" customFormat="false" ht="13.5" hidden="false" customHeight="true" outlineLevel="0" collapsed="false">
      <c r="A252" s="16"/>
      <c r="B252" s="277"/>
      <c r="C252" s="277"/>
      <c r="D252" s="277"/>
      <c r="E252" s="277"/>
      <c r="F252" s="277"/>
      <c r="G252" s="277"/>
      <c r="H252" s="277"/>
      <c r="I252" s="277"/>
      <c r="J252" s="277"/>
      <c r="K252" s="277"/>
      <c r="L252" s="277"/>
      <c r="M252" s="277"/>
    </row>
    <row r="253" customFormat="false" ht="13.5" hidden="false" customHeight="true" outlineLevel="0" collapsed="false">
      <c r="A253" s="16"/>
      <c r="B253" s="277"/>
      <c r="C253" s="277"/>
      <c r="D253" s="277"/>
      <c r="E253" s="277"/>
      <c r="F253" s="277"/>
      <c r="G253" s="277"/>
      <c r="H253" s="277"/>
      <c r="I253" s="277"/>
      <c r="J253" s="277"/>
      <c r="K253" s="277"/>
      <c r="L253" s="277"/>
      <c r="M253" s="277"/>
    </row>
    <row r="254" customFormat="false" ht="13.5" hidden="false" customHeight="true" outlineLevel="0" collapsed="false">
      <c r="A254" s="16"/>
      <c r="B254" s="277"/>
      <c r="C254" s="277"/>
      <c r="D254" s="277"/>
      <c r="E254" s="277"/>
      <c r="F254" s="277"/>
      <c r="G254" s="277"/>
      <c r="H254" s="277"/>
      <c r="I254" s="277"/>
      <c r="J254" s="277"/>
      <c r="K254" s="277"/>
      <c r="L254" s="277"/>
      <c r="M254" s="277"/>
    </row>
    <row r="255" customFormat="false" ht="13.5" hidden="false" customHeight="true" outlineLevel="0" collapsed="false">
      <c r="A255" s="16"/>
      <c r="B255" s="277"/>
      <c r="C255" s="277"/>
      <c r="D255" s="277"/>
      <c r="E255" s="277"/>
      <c r="F255" s="277"/>
      <c r="G255" s="277"/>
      <c r="H255" s="277"/>
      <c r="I255" s="277"/>
      <c r="J255" s="277"/>
      <c r="K255" s="277"/>
      <c r="L255" s="277"/>
      <c r="M255" s="277"/>
    </row>
    <row r="256" customFormat="false" ht="13.5" hidden="false" customHeight="true" outlineLevel="0" collapsed="false">
      <c r="A256" s="16"/>
      <c r="B256" s="277"/>
      <c r="C256" s="277"/>
      <c r="D256" s="277"/>
      <c r="E256" s="277"/>
      <c r="F256" s="277"/>
      <c r="G256" s="277"/>
      <c r="H256" s="277"/>
      <c r="I256" s="277"/>
      <c r="J256" s="277"/>
      <c r="K256" s="277"/>
      <c r="L256" s="277"/>
      <c r="M256" s="277"/>
    </row>
    <row r="257" customFormat="false" ht="13.5" hidden="false" customHeight="true" outlineLevel="0" collapsed="false">
      <c r="A257" s="16"/>
      <c r="B257" s="277"/>
      <c r="C257" s="277"/>
      <c r="D257" s="277"/>
      <c r="E257" s="277"/>
      <c r="F257" s="277"/>
      <c r="G257" s="277"/>
      <c r="H257" s="277"/>
      <c r="I257" s="277"/>
      <c r="J257" s="277"/>
      <c r="K257" s="277"/>
      <c r="L257" s="277"/>
      <c r="M257" s="277"/>
    </row>
    <row r="258" customFormat="false" ht="13.5" hidden="false" customHeight="true" outlineLevel="0" collapsed="false">
      <c r="A258" s="16"/>
      <c r="B258" s="277"/>
      <c r="C258" s="277"/>
      <c r="D258" s="277"/>
      <c r="E258" s="277"/>
      <c r="F258" s="277"/>
      <c r="G258" s="277"/>
      <c r="H258" s="277"/>
      <c r="I258" s="277"/>
      <c r="J258" s="277"/>
      <c r="K258" s="277"/>
      <c r="L258" s="277"/>
      <c r="M258" s="277"/>
    </row>
    <row r="259" customFormat="false" ht="13.5" hidden="false" customHeight="true" outlineLevel="0" collapsed="false">
      <c r="A259" s="16"/>
      <c r="B259" s="277"/>
      <c r="C259" s="277"/>
      <c r="D259" s="277"/>
      <c r="E259" s="277"/>
      <c r="F259" s="277"/>
      <c r="G259" s="277"/>
      <c r="H259" s="277"/>
      <c r="I259" s="277"/>
      <c r="J259" s="277"/>
      <c r="K259" s="277"/>
      <c r="L259" s="277"/>
      <c r="M259" s="277"/>
    </row>
    <row r="260" customFormat="false" ht="13.5" hidden="false" customHeight="true" outlineLevel="0" collapsed="false">
      <c r="A260" s="16"/>
      <c r="B260" s="277"/>
      <c r="C260" s="277"/>
      <c r="D260" s="277"/>
      <c r="E260" s="277"/>
      <c r="F260" s="277"/>
      <c r="G260" s="277"/>
      <c r="H260" s="277"/>
      <c r="I260" s="277"/>
      <c r="J260" s="277"/>
      <c r="K260" s="277"/>
      <c r="L260" s="277"/>
      <c r="M260" s="277"/>
    </row>
    <row r="261" customFormat="false" ht="13.5" hidden="false" customHeight="true" outlineLevel="0" collapsed="false">
      <c r="A261" s="16"/>
      <c r="B261" s="277"/>
      <c r="C261" s="277"/>
      <c r="D261" s="277"/>
      <c r="E261" s="277"/>
      <c r="F261" s="277"/>
      <c r="G261" s="277"/>
      <c r="H261" s="277"/>
      <c r="I261" s="277"/>
      <c r="J261" s="277"/>
      <c r="K261" s="277"/>
      <c r="L261" s="277"/>
      <c r="M261" s="277"/>
    </row>
    <row r="262" customFormat="false" ht="13.5" hidden="false" customHeight="true" outlineLevel="0" collapsed="false">
      <c r="A262" s="16"/>
      <c r="B262" s="277"/>
      <c r="C262" s="277"/>
      <c r="D262" s="277"/>
      <c r="E262" s="277"/>
      <c r="F262" s="277"/>
      <c r="G262" s="277"/>
      <c r="H262" s="277"/>
      <c r="I262" s="277"/>
      <c r="J262" s="277"/>
      <c r="K262" s="277"/>
      <c r="L262" s="277"/>
      <c r="M262" s="277"/>
    </row>
    <row r="263" customFormat="false" ht="13.5" hidden="false" customHeight="true" outlineLevel="0" collapsed="false">
      <c r="A263" s="16"/>
      <c r="B263" s="277"/>
      <c r="C263" s="277"/>
      <c r="D263" s="277"/>
      <c r="E263" s="277"/>
      <c r="F263" s="277"/>
      <c r="G263" s="277"/>
      <c r="H263" s="277"/>
      <c r="I263" s="277"/>
      <c r="J263" s="277"/>
      <c r="K263" s="277"/>
      <c r="L263" s="277"/>
      <c r="M263" s="277"/>
    </row>
    <row r="264" customFormat="false" ht="13.5" hidden="false" customHeight="true" outlineLevel="0" collapsed="false">
      <c r="A264" s="16"/>
      <c r="B264" s="277"/>
      <c r="C264" s="277"/>
      <c r="D264" s="277"/>
      <c r="E264" s="277"/>
      <c r="F264" s="277"/>
      <c r="G264" s="277"/>
      <c r="H264" s="277"/>
      <c r="I264" s="277"/>
      <c r="J264" s="277"/>
      <c r="K264" s="277"/>
      <c r="L264" s="277"/>
      <c r="M264" s="277"/>
    </row>
    <row r="265" customFormat="false" ht="13.5" hidden="false" customHeight="true" outlineLevel="0" collapsed="false">
      <c r="A265" s="16"/>
      <c r="B265" s="277"/>
      <c r="C265" s="277"/>
      <c r="D265" s="277"/>
      <c r="E265" s="277"/>
      <c r="F265" s="277"/>
      <c r="G265" s="277"/>
      <c r="H265" s="277"/>
      <c r="I265" s="277"/>
      <c r="J265" s="277"/>
      <c r="K265" s="277"/>
      <c r="L265" s="277"/>
      <c r="M265" s="277"/>
    </row>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row r="1012" customFormat="false" ht="13.5" hidden="false" customHeight="true" outlineLevel="0" collapsed="false"/>
    <row r="1013" customFormat="false" ht="13.5" hidden="false" customHeight="true" outlineLevel="0" collapsed="false"/>
    <row r="1014" customFormat="false" ht="13.5" hidden="false" customHeight="true" outlineLevel="0" collapsed="false"/>
    <row r="1015" customFormat="false" ht="13.5" hidden="false" customHeight="true" outlineLevel="0" collapsed="false"/>
    <row r="1016" customFormat="false" ht="13.5" hidden="false" customHeight="true" outlineLevel="0" collapsed="false"/>
    <row r="1017" customFormat="false" ht="13.5" hidden="false" customHeight="true" outlineLevel="0" collapsed="false"/>
    <row r="1018" customFormat="false" ht="13.5" hidden="false" customHeight="true" outlineLevel="0" collapsed="false"/>
    <row r="1019" customFormat="false" ht="13.5" hidden="false" customHeight="true" outlineLevel="0" collapsed="false"/>
    <row r="1020" customFormat="false" ht="13.5" hidden="false" customHeight="true" outlineLevel="0" collapsed="false"/>
    <row r="1021" customFormat="false" ht="13.5" hidden="false" customHeight="true" outlineLevel="0" collapsed="false"/>
    <row r="1022" customFormat="false" ht="13.5" hidden="false" customHeight="true" outlineLevel="0" collapsed="false"/>
    <row r="1023" customFormat="false" ht="13.5" hidden="false" customHeight="true" outlineLevel="0" collapsed="false"/>
    <row r="1024" customFormat="false" ht="13.5" hidden="false" customHeight="true" outlineLevel="0" collapsed="false"/>
    <row r="1025" customFormat="false" ht="13.5" hidden="false" customHeight="true" outlineLevel="0" collapsed="false"/>
    <row r="1026" customFormat="false" ht="13.5" hidden="false" customHeight="true" outlineLevel="0" collapsed="false"/>
    <row r="1027" customFormat="false" ht="13.5" hidden="false" customHeight="true" outlineLevel="0" collapsed="false"/>
    <row r="1028" customFormat="false" ht="13.5" hidden="false" customHeight="true" outlineLevel="0" collapsed="false"/>
    <row r="1029" customFormat="false" ht="13.5" hidden="false" customHeight="true" outlineLevel="0" collapsed="false"/>
    <row r="1030" customFormat="false" ht="13.5" hidden="false" customHeight="true" outlineLevel="0" collapsed="false"/>
    <row r="1031" customFormat="false" ht="13.5" hidden="false" customHeight="true" outlineLevel="0" collapsed="false"/>
    <row r="1032" customFormat="false" ht="13.5" hidden="false" customHeight="true" outlineLevel="0" collapsed="false"/>
    <row r="1033" customFormat="false" ht="13.5" hidden="false" customHeight="true" outlineLevel="0" collapsed="false"/>
    <row r="1034" customFormat="false" ht="13.5" hidden="false" customHeight="true" outlineLevel="0" collapsed="false"/>
    <row r="1035" customFormat="false" ht="13.5" hidden="false" customHeight="true" outlineLevel="0" collapsed="false"/>
    <row r="1036" customFormat="false" ht="13.5" hidden="false" customHeight="true" outlineLevel="0" collapsed="false"/>
    <row r="1037" customFormat="false" ht="13.5" hidden="false" customHeight="true" outlineLevel="0" collapsed="false"/>
    <row r="1038" customFormat="false" ht="13.5" hidden="false" customHeight="true" outlineLevel="0" collapsed="false"/>
    <row r="1039" customFormat="false" ht="13.5" hidden="false" customHeight="true" outlineLevel="0" collapsed="false"/>
    <row r="1040" customFormat="false" ht="13.5" hidden="false" customHeight="true" outlineLevel="0" collapsed="false"/>
    <row r="1041" customFormat="false" ht="13.5" hidden="false" customHeight="true" outlineLevel="0" collapsed="false"/>
    <row r="1042" customFormat="false" ht="13.5" hidden="false" customHeight="true" outlineLevel="0" collapsed="false"/>
    <row r="1043" customFormat="false" ht="13.5" hidden="false" customHeight="true" outlineLevel="0" collapsed="false"/>
    <row r="1044" customFormat="false" ht="13.5" hidden="false" customHeight="true" outlineLevel="0" collapsed="false"/>
    <row r="1045" customFormat="false" ht="13.5" hidden="false" customHeight="true" outlineLevel="0" collapsed="false"/>
    <row r="1046" customFormat="false" ht="13.5" hidden="false" customHeight="true" outlineLevel="0" collapsed="false"/>
    <row r="1047" customFormat="false" ht="13.5" hidden="false" customHeight="true" outlineLevel="0" collapsed="false"/>
    <row r="1048" customFormat="false" ht="13.5" hidden="false" customHeight="true" outlineLevel="0" collapsed="false"/>
    <row r="1049" customFormat="false" ht="13.5" hidden="false" customHeight="true" outlineLevel="0" collapsed="false"/>
    <row r="1050" customFormat="false" ht="13.5" hidden="false" customHeight="true" outlineLevel="0" collapsed="false"/>
    <row r="1051" customFormat="false" ht="13.5" hidden="false" customHeight="true" outlineLevel="0" collapsed="false"/>
    <row r="1052" customFormat="false" ht="13.5" hidden="false" customHeight="true" outlineLevel="0" collapsed="false"/>
    <row r="1053" customFormat="false" ht="13.5" hidden="false" customHeight="true" outlineLevel="0" collapsed="false"/>
    <row r="1054" customFormat="false" ht="13.5" hidden="false" customHeight="true" outlineLevel="0" collapsed="false"/>
    <row r="1055" customFormat="false" ht="13.5" hidden="false" customHeight="true" outlineLevel="0" collapsed="false"/>
    <row r="1056" customFormat="false" ht="13.5" hidden="false" customHeight="true" outlineLevel="0" collapsed="false"/>
    <row r="1057" customFormat="false" ht="13.5" hidden="false" customHeight="true" outlineLevel="0" collapsed="false"/>
    <row r="1058" customFormat="false" ht="13.5" hidden="false" customHeight="true" outlineLevel="0" collapsed="false"/>
    <row r="1059" customFormat="false" ht="13.5" hidden="false" customHeight="true" outlineLevel="0" collapsed="false"/>
    <row r="1060" customFormat="false" ht="13.5" hidden="false" customHeight="true" outlineLevel="0" collapsed="false"/>
    <row r="1061" customFormat="false" ht="13.5" hidden="false" customHeight="true" outlineLevel="0" collapsed="false"/>
    <row r="1062" customFormat="false" ht="13.5" hidden="false" customHeight="true" outlineLevel="0" collapsed="false"/>
    <row r="1063" customFormat="false" ht="13.5" hidden="false" customHeight="true" outlineLevel="0" collapsed="false"/>
    <row r="1064" customFormat="false" ht="13.5" hidden="false" customHeight="true" outlineLevel="0" collapsed="false"/>
    <row r="1065" customFormat="false" ht="13.5" hidden="false" customHeight="true" outlineLevel="0" collapsed="false"/>
    <row r="1066" customFormat="false" ht="13.5" hidden="false" customHeight="true" outlineLevel="0" collapsed="false"/>
    <row r="1067" customFormat="false" ht="13.5" hidden="false" customHeight="true" outlineLevel="0" collapsed="false"/>
    <row r="1068" customFormat="false" ht="13.5" hidden="false" customHeight="true" outlineLevel="0" collapsed="false"/>
    <row r="1069" customFormat="false" ht="13.5" hidden="false" customHeight="true" outlineLevel="0" collapsed="false"/>
    <row r="1070" customFormat="false" ht="13.5" hidden="false" customHeight="true" outlineLevel="0" collapsed="false"/>
    <row r="1071" customFormat="false" ht="13.5" hidden="false" customHeight="true" outlineLevel="0" collapsed="false"/>
    <row r="1072" customFormat="false" ht="13.5" hidden="false" customHeight="true" outlineLevel="0" collapsed="false"/>
    <row r="1073" customFormat="false" ht="13.5" hidden="false" customHeight="true" outlineLevel="0" collapsed="false"/>
    <row r="1074" customFormat="false" ht="13.5" hidden="false" customHeight="true" outlineLevel="0" collapsed="false"/>
    <row r="1075" customFormat="false" ht="13.5" hidden="false" customHeight="true" outlineLevel="0" collapsed="false"/>
    <row r="1076" customFormat="false" ht="13.5" hidden="false" customHeight="true" outlineLevel="0" collapsed="false"/>
    <row r="1077" customFormat="false" ht="13.5" hidden="false" customHeight="true" outlineLevel="0" collapsed="false"/>
    <row r="1078" customFormat="false" ht="13.5" hidden="false" customHeight="true" outlineLevel="0" collapsed="false"/>
    <row r="1079" customFormat="false" ht="13.5" hidden="false" customHeight="true" outlineLevel="0" collapsed="false"/>
    <row r="1080" customFormat="false" ht="13.5" hidden="false" customHeight="true" outlineLevel="0" collapsed="false"/>
    <row r="1081" customFormat="false" ht="13.5" hidden="false" customHeight="true" outlineLevel="0" collapsed="false"/>
    <row r="1082" customFormat="false" ht="13.5" hidden="false" customHeight="true" outlineLevel="0" collapsed="false"/>
    <row r="1083" customFormat="false" ht="13.5" hidden="false" customHeight="true" outlineLevel="0" collapsed="false"/>
    <row r="1084" customFormat="false" ht="13.5" hidden="false" customHeight="true" outlineLevel="0" collapsed="false"/>
    <row r="1085" customFormat="false" ht="13.5" hidden="false" customHeight="true" outlineLevel="0" collapsed="false"/>
    <row r="1086" customFormat="false" ht="13.5" hidden="false" customHeight="true" outlineLevel="0" collapsed="false"/>
    <row r="1087" customFormat="false" ht="13.5" hidden="false" customHeight="true" outlineLevel="0" collapsed="false"/>
    <row r="1088" customFormat="false" ht="13.5" hidden="false" customHeight="true" outlineLevel="0" collapsed="false"/>
    <row r="1089" customFormat="false" ht="13.5" hidden="false" customHeight="true" outlineLevel="0" collapsed="false"/>
    <row r="1090" customFormat="false" ht="13.5" hidden="false" customHeight="true" outlineLevel="0" collapsed="false"/>
    <row r="1091" customFormat="false" ht="13.5" hidden="false" customHeight="true" outlineLevel="0" collapsed="false"/>
    <row r="1092" customFormat="false" ht="13.5" hidden="false" customHeight="true" outlineLevel="0" collapsed="false"/>
    <row r="1093" customFormat="false" ht="13.5" hidden="false" customHeight="true" outlineLevel="0" collapsed="false"/>
    <row r="1094" customFormat="false" ht="13.5" hidden="false" customHeight="true" outlineLevel="0" collapsed="false"/>
    <row r="1095" customFormat="false" ht="13.5" hidden="false" customHeight="true" outlineLevel="0" collapsed="false"/>
    <row r="1096" customFormat="false" ht="13.5" hidden="false" customHeight="true" outlineLevel="0" collapsed="false"/>
    <row r="1097" customFormat="false" ht="13.5" hidden="false" customHeight="true" outlineLevel="0" collapsed="false"/>
    <row r="1098" customFormat="false" ht="13.5" hidden="false" customHeight="true" outlineLevel="0" collapsed="false"/>
    <row r="1099" customFormat="false" ht="13.5" hidden="false" customHeight="true" outlineLevel="0" collapsed="false"/>
    <row r="1100" customFormat="false" ht="13.5" hidden="false" customHeight="true" outlineLevel="0" collapsed="false"/>
    <row r="1101" customFormat="false" ht="13.5" hidden="false" customHeight="true" outlineLevel="0" collapsed="false"/>
    <row r="1102" customFormat="false" ht="13.5" hidden="false" customHeight="true" outlineLevel="0" collapsed="false"/>
    <row r="1103" customFormat="false" ht="13.5" hidden="false" customHeight="true" outlineLevel="0" collapsed="false"/>
    <row r="1104" customFormat="false" ht="13.5" hidden="false" customHeight="true" outlineLevel="0" collapsed="false"/>
    <row r="1105" customFormat="false" ht="13.5" hidden="false" customHeight="true" outlineLevel="0" collapsed="false"/>
    <row r="1106" customFormat="false" ht="13.5" hidden="false" customHeight="true" outlineLevel="0" collapsed="false"/>
  </sheetData>
  <autoFilter ref="A3:L3">
    <sortState ref="A4:L3">
      <sortCondition ref="A4:A3" customList=""/>
    </sortState>
  </autoFilter>
  <hyperlinks>
    <hyperlink ref="C1" r:id="rId1" display="Source IMF, 2023"/>
  </hyperlinks>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5"/>
  <sheetViews>
    <sheetView showFormulas="false" showGridLines="false" showRowColHeaders="true" showZeros="true" rightToLeft="false" tabSelected="false" showOutlineSymbols="true" defaultGridColor="true" view="normal" topLeftCell="A57" colorId="64" zoomScale="100" zoomScaleNormal="100" zoomScalePageLayoutView="100" workbookViewId="0">
      <selection pane="topLeft" activeCell="B6" activeCellId="0" sqref="B6"/>
    </sheetView>
  </sheetViews>
  <sheetFormatPr defaultColWidth="12.65625" defaultRowHeight="15" zeroHeight="false" outlineLevelRow="0" outlineLevelCol="0"/>
  <cols>
    <col collapsed="false" customWidth="true" hidden="false" outlineLevel="0" max="1" min="1" style="0" width="19.67"/>
    <col collapsed="false" customWidth="true" hidden="false" outlineLevel="0" max="2" min="2" style="0" width="27.5"/>
    <col collapsed="false" customWidth="true" hidden="false" outlineLevel="0" max="3" min="3" style="0" width="22.5"/>
    <col collapsed="false" customWidth="true" hidden="false" outlineLevel="0" max="4" min="4" style="0" width="11"/>
    <col collapsed="false" customWidth="true" hidden="false" outlineLevel="0" max="5" min="5" style="0" width="46.67"/>
    <col collapsed="false" customWidth="true" hidden="false" outlineLevel="0" max="6" min="6" style="0" width="26.67"/>
    <col collapsed="false" customWidth="true" hidden="false" outlineLevel="0" max="18" min="7" style="0" width="11"/>
  </cols>
  <sheetData>
    <row r="1" customFormat="false" ht="42.75" hidden="false" customHeight="true" outlineLevel="0" collapsed="false">
      <c r="A1" s="298" t="s">
        <v>796</v>
      </c>
      <c r="E1" s="299"/>
      <c r="F1" s="300"/>
    </row>
    <row r="2" customFormat="false" ht="32.25" hidden="false" customHeight="true" outlineLevel="0" collapsed="false">
      <c r="A2" s="301"/>
      <c r="B2" s="302"/>
      <c r="C2" s="302"/>
      <c r="D2" s="302"/>
      <c r="E2" s="303" t="s">
        <v>797</v>
      </c>
      <c r="F2" s="304" t="s">
        <v>798</v>
      </c>
    </row>
    <row r="3" customFormat="false" ht="53.25" hidden="false" customHeight="true" outlineLevel="0" collapsed="false">
      <c r="A3" s="305" t="s">
        <v>3</v>
      </c>
      <c r="B3" s="306" t="str">
        <f aca="false">'Living Wage &amp; Income Database'!A4</f>
        <v>The listed geographies are based on the LW/LI benchmark studies available. LW / LI are based on the cost of living in a specific geography, at country or sub-country level, and differ per rural, urban or peri-urban areas</v>
      </c>
      <c r="C3" s="307" t="s">
        <v>19</v>
      </c>
      <c r="D3" s="308"/>
      <c r="E3" s="309" t="s">
        <v>799</v>
      </c>
      <c r="F3" s="310" t="str">
        <f aca="false">'Living Wage &amp; Income Database'!A13</f>
        <v>Brazil</v>
      </c>
    </row>
    <row r="4" customFormat="false" ht="19.5" hidden="false" customHeight="false" outlineLevel="0" collapsed="false">
      <c r="A4" s="305"/>
      <c r="B4" s="306"/>
      <c r="C4" s="311" t="s">
        <v>20</v>
      </c>
      <c r="D4" s="312"/>
      <c r="E4" s="313" t="s">
        <v>800</v>
      </c>
      <c r="F4" s="314" t="str">
        <f aca="false">'Living Wage &amp; Income Database'!B13</f>
        <v>Urban</v>
      </c>
    </row>
    <row r="5" customFormat="false" ht="33.75" hidden="false" customHeight="false" outlineLevel="0" collapsed="false">
      <c r="A5" s="305"/>
      <c r="B5" s="306"/>
      <c r="C5" s="315" t="s">
        <v>21</v>
      </c>
      <c r="D5" s="316"/>
      <c r="E5" s="317" t="s">
        <v>801</v>
      </c>
      <c r="F5" s="318" t="str">
        <f aca="false">'Living Wage &amp; Income Database'!C13</f>
        <v>Minas Gerais South/Southwestern Region</v>
      </c>
    </row>
    <row r="6" customFormat="false" ht="19.5" hidden="false" customHeight="true" outlineLevel="0" collapsed="false">
      <c r="A6" s="305" t="s">
        <v>4</v>
      </c>
      <c r="B6" s="306" t="str">
        <f aca="false">'Living Wage &amp; Income Database'!E4</f>
        <v>The household composition parameters, such as household size, adults per household and labour force are taken from the LW/LI studies. The numbers are used to calculate the various benchmarks</v>
      </c>
      <c r="C6" s="307" t="s">
        <v>22</v>
      </c>
      <c r="D6" s="308"/>
      <c r="E6" s="309" t="s">
        <v>802</v>
      </c>
      <c r="F6" s="319" t="str">
        <f aca="false">'Living Wage &amp; Income Database'!E13</f>
        <v>Living Wage Benchmark</v>
      </c>
    </row>
    <row r="7" customFormat="false" ht="33.75" hidden="false" customHeight="false" outlineLevel="0" collapsed="false">
      <c r="A7" s="305"/>
      <c r="B7" s="306"/>
      <c r="C7" s="307"/>
      <c r="D7" s="312"/>
      <c r="E7" s="313"/>
      <c r="F7" s="320" t="str">
        <f aca="false">'Living Wage &amp; Income Database'!F13</f>
        <v>Update 2022
Original 2016</v>
      </c>
    </row>
    <row r="8" customFormat="false" ht="39.75" hidden="false" customHeight="false" outlineLevel="0" collapsed="false">
      <c r="A8" s="305"/>
      <c r="B8" s="306"/>
      <c r="C8" s="311" t="s">
        <v>23</v>
      </c>
      <c r="D8" s="312" t="s">
        <v>55</v>
      </c>
      <c r="E8" s="313" t="s">
        <v>803</v>
      </c>
      <c r="F8" s="321" t="n">
        <f aca="false">'Living Wage &amp; Income Database'!G13</f>
        <v>4</v>
      </c>
    </row>
    <row r="9" customFormat="false" ht="39.75" hidden="false" customHeight="false" outlineLevel="0" collapsed="false">
      <c r="A9" s="305"/>
      <c r="B9" s="306"/>
      <c r="C9" s="311" t="s">
        <v>24</v>
      </c>
      <c r="D9" s="312" t="s">
        <v>56</v>
      </c>
      <c r="E9" s="313" t="s">
        <v>804</v>
      </c>
      <c r="F9" s="321" t="n">
        <f aca="false">'Living Wage &amp; Income Database'!H13</f>
        <v>2</v>
      </c>
    </row>
    <row r="10" customFormat="false" ht="60" hidden="false" customHeight="false" outlineLevel="0" collapsed="false">
      <c r="A10" s="305"/>
      <c r="B10" s="306"/>
      <c r="C10" s="315" t="s">
        <v>25</v>
      </c>
      <c r="D10" s="316" t="s">
        <v>805</v>
      </c>
      <c r="E10" s="317" t="s">
        <v>806</v>
      </c>
      <c r="F10" s="322" t="n">
        <f aca="false">'Living Wage &amp; Income Database'!I13</f>
        <v>1.71</v>
      </c>
    </row>
    <row r="11" customFormat="false" ht="19.5" hidden="false" customHeight="true" outlineLevel="0" collapsed="false">
      <c r="A11" s="305" t="s">
        <v>5</v>
      </c>
      <c r="B11" s="306" t="str">
        <f aca="false">'Living Wage &amp; Income Database'!K4</f>
        <v>Information from LW/LI studies that use the full Anker Methodology and Anker Reference Values. In the lack of a living income study, cost of living data was taken from living wage studies to provide living income estimates. The information on family size and labour force from the LW/LI studies was taken into account.									</v>
      </c>
      <c r="C11" s="307" t="s">
        <v>22</v>
      </c>
      <c r="D11" s="308" t="s">
        <v>35</v>
      </c>
      <c r="E11" s="309" t="s">
        <v>807</v>
      </c>
      <c r="F11" s="323" t="str">
        <f aca="false">'Living Wage &amp; Income Database'!K13</f>
        <v>Calculated from GLWC</v>
      </c>
    </row>
    <row r="12" customFormat="false" ht="19.5" hidden="false" customHeight="false" outlineLevel="0" collapsed="false">
      <c r="A12" s="305"/>
      <c r="B12" s="306"/>
      <c r="C12" s="307"/>
      <c r="D12" s="312" t="s">
        <v>34</v>
      </c>
      <c r="E12" s="313" t="s">
        <v>808</v>
      </c>
      <c r="F12" s="320" t="n">
        <f aca="false">'Living Wage &amp; Income Database'!M13</f>
        <v>2022</v>
      </c>
    </row>
    <row r="13" customFormat="false" ht="19.5" hidden="false" customHeight="true" outlineLevel="0" collapsed="false">
      <c r="A13" s="305"/>
      <c r="B13" s="306"/>
      <c r="C13" s="311" t="s">
        <v>809</v>
      </c>
      <c r="D13" s="312" t="s">
        <v>60</v>
      </c>
      <c r="E13" s="313" t="s">
        <v>810</v>
      </c>
      <c r="F13" s="324" t="n">
        <f aca="false">'Living Wage &amp; Income Database'!O13</f>
        <v>937.75</v>
      </c>
    </row>
    <row r="14" customFormat="false" ht="19.5" hidden="false" customHeight="false" outlineLevel="0" collapsed="false">
      <c r="A14" s="305"/>
      <c r="B14" s="306"/>
      <c r="C14" s="306"/>
      <c r="D14" s="312" t="s">
        <v>61</v>
      </c>
      <c r="E14" s="313" t="s">
        <v>811</v>
      </c>
      <c r="F14" s="324" t="n">
        <f aca="false">'Living Wage &amp; Income Database'!P13</f>
        <v>181.594770525795</v>
      </c>
    </row>
    <row r="15" customFormat="false" ht="19.5" hidden="false" customHeight="false" outlineLevel="0" collapsed="false">
      <c r="A15" s="305"/>
      <c r="B15" s="306"/>
      <c r="C15" s="306"/>
      <c r="D15" s="312" t="s">
        <v>62</v>
      </c>
      <c r="E15" s="325" t="s">
        <v>812</v>
      </c>
      <c r="F15" s="324" t="n">
        <f aca="false">'Living Wage &amp; Income Database'!Q13</f>
        <v>172.446707540379</v>
      </c>
    </row>
    <row r="16" customFormat="false" ht="67.5" hidden="false" customHeight="false" outlineLevel="0" collapsed="false">
      <c r="A16" s="305"/>
      <c r="B16" s="306"/>
      <c r="C16" s="311"/>
      <c r="D16" s="312" t="s">
        <v>63</v>
      </c>
      <c r="E16" s="326" t="s">
        <v>813</v>
      </c>
      <c r="F16" s="327" t="str">
        <f aca="false">'Living Wage &amp; Income Database'!R13</f>
        <v>NA</v>
      </c>
    </row>
    <row r="17" customFormat="false" ht="19.5" hidden="false" customHeight="true" outlineLevel="0" collapsed="false">
      <c r="A17" s="305"/>
      <c r="B17" s="306"/>
      <c r="C17" s="315" t="s">
        <v>814</v>
      </c>
      <c r="D17" s="312" t="s">
        <v>60</v>
      </c>
      <c r="E17" s="313" t="s">
        <v>810</v>
      </c>
      <c r="F17" s="324" t="n">
        <f aca="false">'Living Wage &amp; Income Database'!S13</f>
        <v>3751</v>
      </c>
    </row>
    <row r="18" customFormat="false" ht="19.5" hidden="false" customHeight="false" outlineLevel="0" collapsed="false">
      <c r="A18" s="305"/>
      <c r="B18" s="306"/>
      <c r="C18" s="306"/>
      <c r="D18" s="312" t="s">
        <v>61</v>
      </c>
      <c r="E18" s="313" t="s">
        <v>811</v>
      </c>
      <c r="F18" s="327" t="n">
        <f aca="false">'Living Wage &amp; Income Database'!T13</f>
        <v>726.379082103179</v>
      </c>
    </row>
    <row r="19" customFormat="false" ht="19.5" hidden="false" customHeight="false" outlineLevel="0" collapsed="false">
      <c r="A19" s="305"/>
      <c r="B19" s="306"/>
      <c r="C19" s="306"/>
      <c r="D19" s="312" t="s">
        <v>62</v>
      </c>
      <c r="E19" s="313" t="s">
        <v>812</v>
      </c>
      <c r="F19" s="327" t="n">
        <f aca="false">'Living Wage &amp; Income Database'!U13</f>
        <v>689.786830161515</v>
      </c>
    </row>
    <row r="20" customFormat="false" ht="67.5" hidden="false" customHeight="false" outlineLevel="0" collapsed="false">
      <c r="A20" s="305"/>
      <c r="B20" s="306"/>
      <c r="C20" s="306"/>
      <c r="D20" s="316" t="s">
        <v>63</v>
      </c>
      <c r="E20" s="326" t="s">
        <v>813</v>
      </c>
      <c r="F20" s="328" t="n">
        <f aca="false">'Living Wage &amp; Income Database'!V13</f>
        <v>1464.88767385528</v>
      </c>
    </row>
    <row r="21" customFormat="false" ht="19.5" hidden="false" customHeight="true" outlineLevel="0" collapsed="false">
      <c r="A21" s="329" t="s">
        <v>815</v>
      </c>
      <c r="B21" s="330" t="s">
        <v>816</v>
      </c>
      <c r="C21" s="307" t="s">
        <v>22</v>
      </c>
      <c r="D21" s="308"/>
      <c r="E21" s="309" t="s">
        <v>807</v>
      </c>
      <c r="F21" s="331" t="str">
        <f aca="false">'Living Wage &amp; Income Database'!X13</f>
        <v>WB Poverty &amp; Equity brief</v>
      </c>
    </row>
    <row r="22" customFormat="false" ht="18.75" hidden="false" customHeight="false" outlineLevel="0" collapsed="false">
      <c r="A22" s="329"/>
      <c r="B22" s="330"/>
      <c r="C22" s="307"/>
      <c r="D22" s="312"/>
      <c r="E22" s="313"/>
      <c r="F22" s="332" t="n">
        <f aca="false">'Living Wage &amp; Income Database'!Y13</f>
        <v>2021</v>
      </c>
    </row>
    <row r="23" customFormat="false" ht="39.75" hidden="false" customHeight="false" outlineLevel="0" collapsed="false">
      <c r="A23" s="329"/>
      <c r="B23" s="330"/>
      <c r="C23" s="311" t="s">
        <v>29</v>
      </c>
      <c r="D23" s="312" t="s">
        <v>64</v>
      </c>
      <c r="E23" s="333" t="s">
        <v>817</v>
      </c>
      <c r="F23" s="321" t="n">
        <f aca="false">'Living Wage &amp; Income Database'!Z13</f>
        <v>0.284</v>
      </c>
    </row>
    <row r="24" customFormat="false" ht="19.5" hidden="false" customHeight="true" outlineLevel="0" collapsed="false">
      <c r="A24" s="329"/>
      <c r="B24" s="330"/>
      <c r="C24" s="311" t="s">
        <v>818</v>
      </c>
      <c r="D24" s="312" t="s">
        <v>61</v>
      </c>
      <c r="E24" s="313" t="s">
        <v>819</v>
      </c>
      <c r="F24" s="321" t="n">
        <f aca="false">'Living Wage &amp; Income Database'!AA13</f>
        <v>6.85</v>
      </c>
    </row>
    <row r="25" customFormat="false" ht="19.5" hidden="false" customHeight="false" outlineLevel="0" collapsed="false">
      <c r="A25" s="329"/>
      <c r="B25" s="330"/>
      <c r="C25" s="311"/>
      <c r="D25" s="312" t="s">
        <v>60</v>
      </c>
      <c r="E25" s="313"/>
      <c r="F25" s="321" t="n">
        <f aca="false">'Living Wage &amp; Income Database'!AB13</f>
        <v>19.2</v>
      </c>
    </row>
    <row r="26" customFormat="false" ht="19.5" hidden="false" customHeight="true" outlineLevel="0" collapsed="false">
      <c r="A26" s="329"/>
      <c r="B26" s="330"/>
      <c r="C26" s="311" t="s">
        <v>820</v>
      </c>
      <c r="D26" s="312" t="s">
        <v>61</v>
      </c>
      <c r="E26" s="313" t="s">
        <v>811</v>
      </c>
      <c r="F26" s="321" t="n">
        <f aca="false">'Living Wage &amp; Income Database'!AC13</f>
        <v>108.27226651815</v>
      </c>
    </row>
    <row r="27" customFormat="false" ht="19.5" hidden="false" customHeight="false" outlineLevel="0" collapsed="false">
      <c r="A27" s="329"/>
      <c r="B27" s="330"/>
      <c r="C27" s="330"/>
      <c r="D27" s="312" t="s">
        <v>62</v>
      </c>
      <c r="E27" s="313" t="s">
        <v>812</v>
      </c>
      <c r="F27" s="327" t="n">
        <f aca="false">'Living Wage &amp; Income Database'!AD13</f>
        <v>91.5435667454805</v>
      </c>
    </row>
    <row r="28" customFormat="false" ht="19.5" hidden="false" customHeight="false" outlineLevel="0" collapsed="false">
      <c r="A28" s="329"/>
      <c r="B28" s="330"/>
      <c r="C28" s="330"/>
      <c r="D28" s="312" t="s">
        <v>60</v>
      </c>
      <c r="E28" s="313" t="s">
        <v>810</v>
      </c>
      <c r="F28" s="321" t="n">
        <f aca="false">'Living Wage &amp; Income Database'!AE13</f>
        <v>584.064</v>
      </c>
    </row>
    <row r="29" customFormat="false" ht="67.5" hidden="false" customHeight="false" outlineLevel="0" collapsed="false">
      <c r="A29" s="329"/>
      <c r="B29" s="330"/>
      <c r="C29" s="311"/>
      <c r="D29" s="312" t="s">
        <v>63</v>
      </c>
      <c r="E29" s="326" t="s">
        <v>813</v>
      </c>
      <c r="F29" s="321" t="n">
        <f aca="false">'Living Wage &amp; Income Database'!AF13</f>
        <v>230.793616644743</v>
      </c>
    </row>
    <row r="30" customFormat="false" ht="19.5" hidden="false" customHeight="true" outlineLevel="0" collapsed="false">
      <c r="A30" s="329"/>
      <c r="B30" s="330"/>
      <c r="C30" s="315" t="s">
        <v>821</v>
      </c>
      <c r="D30" s="312" t="s">
        <v>61</v>
      </c>
      <c r="E30" s="313" t="s">
        <v>811</v>
      </c>
      <c r="F30" s="324" t="n">
        <f aca="false">'Living Wage &amp; Income Database'!AG13</f>
        <v>433.0890660726</v>
      </c>
    </row>
    <row r="31" customFormat="false" ht="19.5" hidden="false" customHeight="false" outlineLevel="0" collapsed="false">
      <c r="A31" s="329"/>
      <c r="B31" s="330"/>
      <c r="C31" s="330"/>
      <c r="D31" s="312" t="s">
        <v>62</v>
      </c>
      <c r="E31" s="313" t="s">
        <v>812</v>
      </c>
      <c r="F31" s="324" t="n">
        <f aca="false">'Living Wage &amp; Income Database'!AH13</f>
        <v>366.174266981922</v>
      </c>
    </row>
    <row r="32" customFormat="false" ht="19.5" hidden="false" customHeight="false" outlineLevel="0" collapsed="false">
      <c r="A32" s="329"/>
      <c r="B32" s="330"/>
      <c r="C32" s="330"/>
      <c r="D32" s="312" t="s">
        <v>60</v>
      </c>
      <c r="E32" s="313" t="s">
        <v>810</v>
      </c>
      <c r="F32" s="324" t="n">
        <f aca="false">'Living Wage &amp; Income Database'!AI13</f>
        <v>2336.256</v>
      </c>
    </row>
    <row r="33" customFormat="false" ht="67.5" hidden="false" customHeight="false" outlineLevel="0" collapsed="false">
      <c r="A33" s="329"/>
      <c r="B33" s="330"/>
      <c r="C33" s="330"/>
      <c r="D33" s="316" t="s">
        <v>63</v>
      </c>
      <c r="E33" s="326" t="s">
        <v>813</v>
      </c>
      <c r="F33" s="328" t="n">
        <f aca="false">'Living Wage &amp; Income Database'!AJ13</f>
        <v>923.17446657897</v>
      </c>
    </row>
    <row r="34" customFormat="false" ht="33.75" hidden="false" customHeight="true" outlineLevel="0" collapsed="false">
      <c r="A34" s="305" t="s">
        <v>7</v>
      </c>
      <c r="B34" s="330" t="s">
        <v>15</v>
      </c>
      <c r="C34" s="307" t="s">
        <v>22</v>
      </c>
      <c r="D34" s="308" t="s">
        <v>34</v>
      </c>
      <c r="E34" s="309" t="s">
        <v>808</v>
      </c>
      <c r="F34" s="323" t="str">
        <f aca="false">'Living Wage &amp; Income Database'!AL13</f>
        <v>Our World in Data (from WB 2022)</v>
      </c>
    </row>
    <row r="35" customFormat="false" ht="19.5" hidden="false" customHeight="false" outlineLevel="0" collapsed="false">
      <c r="A35" s="305"/>
      <c r="B35" s="330"/>
      <c r="C35" s="307"/>
      <c r="D35" s="312" t="s">
        <v>35</v>
      </c>
      <c r="E35" s="313" t="s">
        <v>807</v>
      </c>
      <c r="F35" s="332" t="n">
        <f aca="false">'Living Wage &amp; Income Database'!AM13</f>
        <v>2013</v>
      </c>
    </row>
    <row r="36" customFormat="false" ht="39.75" hidden="false" customHeight="false" outlineLevel="0" collapsed="false">
      <c r="A36" s="305"/>
      <c r="B36" s="330"/>
      <c r="C36" s="311" t="s">
        <v>822</v>
      </c>
      <c r="D36" s="312" t="s">
        <v>60</v>
      </c>
      <c r="E36" s="313" t="s">
        <v>810</v>
      </c>
      <c r="F36" s="324" t="n">
        <f aca="false">'Living Wage &amp; Income Database'!AO13</f>
        <v>15.1788676248923</v>
      </c>
    </row>
    <row r="37" customFormat="false" ht="19.5" hidden="false" customHeight="true" outlineLevel="0" collapsed="false">
      <c r="A37" s="305"/>
      <c r="B37" s="330"/>
      <c r="C37" s="311" t="s">
        <v>823</v>
      </c>
      <c r="D37" s="312" t="s">
        <v>60</v>
      </c>
      <c r="E37" s="313" t="s">
        <v>810</v>
      </c>
      <c r="F37" s="324" t="n">
        <f aca="false">'Living Wage &amp; Income Database'!AP13</f>
        <v>461.741153149224</v>
      </c>
    </row>
    <row r="38" customFormat="false" ht="19.5" hidden="false" customHeight="false" outlineLevel="0" collapsed="false">
      <c r="A38" s="305"/>
      <c r="B38" s="330"/>
      <c r="C38" s="330"/>
      <c r="D38" s="312" t="s">
        <v>61</v>
      </c>
      <c r="E38" s="313" t="s">
        <v>811</v>
      </c>
      <c r="F38" s="324" t="n">
        <f aca="false">'Living Wage &amp; Income Database'!AQ13</f>
        <v>214.1568</v>
      </c>
    </row>
    <row r="39" customFormat="false" ht="19.5" hidden="false" customHeight="false" outlineLevel="0" collapsed="false">
      <c r="A39" s="305"/>
      <c r="B39" s="330"/>
      <c r="C39" s="330"/>
      <c r="D39" s="312" t="s">
        <v>62</v>
      </c>
      <c r="E39" s="313" t="s">
        <v>812</v>
      </c>
      <c r="F39" s="327" t="n">
        <f aca="false">'Living Wage &amp; Income Database'!AR13</f>
        <v>161.248318053467</v>
      </c>
    </row>
    <row r="40" customFormat="false" ht="67.5" hidden="false" customHeight="false" outlineLevel="0" collapsed="false">
      <c r="A40" s="305"/>
      <c r="B40" s="330"/>
      <c r="C40" s="311"/>
      <c r="D40" s="312" t="s">
        <v>63</v>
      </c>
      <c r="E40" s="326" t="s">
        <v>813</v>
      </c>
      <c r="F40" s="324" t="n">
        <f aca="false">'Living Wage &amp; Income Database'!AS13</f>
        <v>257.714557810859</v>
      </c>
    </row>
    <row r="41" customFormat="false" ht="19.5" hidden="false" customHeight="true" outlineLevel="0" collapsed="false">
      <c r="A41" s="305"/>
      <c r="B41" s="330"/>
      <c r="C41" s="315" t="s">
        <v>824</v>
      </c>
      <c r="D41" s="312" t="s">
        <v>60</v>
      </c>
      <c r="E41" s="313" t="s">
        <v>810</v>
      </c>
      <c r="F41" s="324" t="e">
        <f aca="false">'Living Wage &amp; Income Database'!AT13</f>
        <v>#VALUE!</v>
      </c>
    </row>
    <row r="42" customFormat="false" ht="19.5" hidden="false" customHeight="false" outlineLevel="0" collapsed="false">
      <c r="A42" s="305"/>
      <c r="B42" s="330"/>
      <c r="C42" s="330"/>
      <c r="D42" s="312" t="s">
        <v>61</v>
      </c>
      <c r="E42" s="313" t="s">
        <v>811</v>
      </c>
      <c r="F42" s="324" t="str">
        <f aca="false">'Living Wage &amp; Income Database'!AU13</f>
        <v>NA</v>
      </c>
    </row>
    <row r="43" customFormat="false" ht="19.5" hidden="false" customHeight="false" outlineLevel="0" collapsed="false">
      <c r="A43" s="305"/>
      <c r="B43" s="330"/>
      <c r="C43" s="330"/>
      <c r="D43" s="312" t="s">
        <v>62</v>
      </c>
      <c r="E43" s="313" t="s">
        <v>812</v>
      </c>
      <c r="F43" s="324" t="str">
        <f aca="false">'Living Wage &amp; Income Database'!AV13</f>
        <v>NA</v>
      </c>
    </row>
    <row r="44" customFormat="false" ht="99.75" hidden="false" customHeight="false" outlineLevel="0" collapsed="false">
      <c r="A44" s="305"/>
      <c r="B44" s="330"/>
      <c r="C44" s="330"/>
      <c r="D44" s="316" t="s">
        <v>63</v>
      </c>
      <c r="E44" s="334" t="s">
        <v>813</v>
      </c>
      <c r="F44" s="328" t="str">
        <f aca="false">'Living Wage &amp; Income Database'!AW13</f>
        <v>NA</v>
      </c>
    </row>
    <row r="45" customFormat="false" ht="19.5" hidden="false" customHeight="true" outlineLevel="0" collapsed="false">
      <c r="A45" s="305" t="s">
        <v>8</v>
      </c>
      <c r="B45" s="306" t="s">
        <v>16</v>
      </c>
      <c r="C45" s="307" t="s">
        <v>825</v>
      </c>
      <c r="D45" s="308" t="s">
        <v>35</v>
      </c>
      <c r="E45" s="309" t="s">
        <v>807</v>
      </c>
      <c r="F45" s="335" t="n">
        <f aca="false">'Living Wage &amp; Income Database'!AY13</f>
        <v>2022</v>
      </c>
    </row>
    <row r="46" customFormat="false" ht="19.5" hidden="false" customHeight="false" outlineLevel="0" collapsed="false">
      <c r="A46" s="305"/>
      <c r="B46" s="306"/>
      <c r="C46" s="307"/>
      <c r="D46" s="312" t="s">
        <v>34</v>
      </c>
      <c r="E46" s="313" t="s">
        <v>808</v>
      </c>
      <c r="F46" s="336" t="str">
        <f aca="false">'Living Wage &amp; Income Database'!AZ13</f>
        <v>GLWC</v>
      </c>
    </row>
    <row r="47" customFormat="false" ht="19.5" hidden="false" customHeight="true" outlineLevel="0" collapsed="false">
      <c r="A47" s="305"/>
      <c r="B47" s="306"/>
      <c r="C47" s="311" t="s">
        <v>826</v>
      </c>
      <c r="D47" s="312" t="s">
        <v>60</v>
      </c>
      <c r="E47" s="313" t="s">
        <v>810</v>
      </c>
      <c r="F47" s="324" t="n">
        <f aca="false">'Living Wage &amp; Income Database'!BA13</f>
        <v>2522</v>
      </c>
    </row>
    <row r="48" customFormat="false" ht="19.5" hidden="false" customHeight="false" outlineLevel="0" collapsed="false">
      <c r="A48" s="305"/>
      <c r="B48" s="306"/>
      <c r="C48" s="306"/>
      <c r="D48" s="312" t="s">
        <v>61</v>
      </c>
      <c r="E48" s="313" t="s">
        <v>811</v>
      </c>
      <c r="F48" s="324" t="n">
        <f aca="false">'Living Wage &amp; Income Database'!BB13</f>
        <v>488.38390964122</v>
      </c>
    </row>
    <row r="49" customFormat="false" ht="19.5" hidden="false" customHeight="false" outlineLevel="0" collapsed="false">
      <c r="A49" s="305"/>
      <c r="B49" s="306"/>
      <c r="C49" s="306"/>
      <c r="D49" s="312" t="s">
        <v>62</v>
      </c>
      <c r="E49" s="313" t="s">
        <v>812</v>
      </c>
      <c r="F49" s="327" t="n">
        <f aca="false">'Living Wage &amp; Income Database'!BC13</f>
        <v>463.780961254956</v>
      </c>
    </row>
    <row r="50" customFormat="false" ht="67.5" hidden="false" customHeight="false" outlineLevel="0" collapsed="false">
      <c r="A50" s="305"/>
      <c r="B50" s="306"/>
      <c r="C50" s="311"/>
      <c r="D50" s="312" t="s">
        <v>63</v>
      </c>
      <c r="E50" s="326" t="s">
        <v>813</v>
      </c>
      <c r="F50" s="324" t="n">
        <f aca="false">'Living Wage &amp; Income Database'!BD13</f>
        <v>984.923144085049</v>
      </c>
    </row>
    <row r="51" customFormat="false" ht="19.5" hidden="false" customHeight="true" outlineLevel="0" collapsed="false">
      <c r="A51" s="305"/>
      <c r="B51" s="306"/>
      <c r="C51" s="315" t="s">
        <v>827</v>
      </c>
      <c r="D51" s="312" t="s">
        <v>60</v>
      </c>
      <c r="E51" s="313" t="s">
        <v>810</v>
      </c>
      <c r="F51" s="324" t="n">
        <f aca="false">'Living Wage &amp; Income Database'!BE13</f>
        <v>4312.62</v>
      </c>
    </row>
    <row r="52" customFormat="false" ht="19.5" hidden="false" customHeight="false" outlineLevel="0" collapsed="false">
      <c r="A52" s="305"/>
      <c r="B52" s="306"/>
      <c r="C52" s="306"/>
      <c r="D52" s="312" t="s">
        <v>61</v>
      </c>
      <c r="E52" s="313" t="s">
        <v>811</v>
      </c>
      <c r="F52" s="324" t="n">
        <f aca="false">'Living Wage &amp; Income Database'!BF13</f>
        <v>976.767819282441</v>
      </c>
    </row>
    <row r="53" customFormat="false" ht="19.5" hidden="false" customHeight="false" outlineLevel="0" collapsed="false">
      <c r="A53" s="305"/>
      <c r="B53" s="306"/>
      <c r="C53" s="306"/>
      <c r="D53" s="312" t="s">
        <v>62</v>
      </c>
      <c r="E53" s="313" t="s">
        <v>812</v>
      </c>
      <c r="F53" s="324" t="n">
        <f aca="false">'Living Wage &amp; Income Database'!BG13</f>
        <v>927.561922509912</v>
      </c>
    </row>
    <row r="54" customFormat="false" ht="67.5" hidden="false" customHeight="false" outlineLevel="0" collapsed="false">
      <c r="A54" s="305"/>
      <c r="B54" s="306"/>
      <c r="C54" s="306"/>
      <c r="D54" s="316" t="s">
        <v>63</v>
      </c>
      <c r="E54" s="326" t="s">
        <v>813</v>
      </c>
      <c r="F54" s="328" t="n">
        <f aca="false">'Living Wage &amp; Income Database'!BH13</f>
        <v>1969.8462881701</v>
      </c>
    </row>
    <row r="55" customFormat="false" ht="19.5" hidden="false" customHeight="true" outlineLevel="0" collapsed="false">
      <c r="A55" s="305" t="s">
        <v>9</v>
      </c>
      <c r="B55" s="330" t="s">
        <v>828</v>
      </c>
      <c r="C55" s="307" t="s">
        <v>22</v>
      </c>
      <c r="D55" s="308" t="s">
        <v>829</v>
      </c>
      <c r="E55" s="309" t="s">
        <v>830</v>
      </c>
      <c r="F55" s="335" t="n">
        <f aca="false">'Living Wage &amp; Income Database'!BJ13</f>
        <v>2023</v>
      </c>
    </row>
    <row r="56" customFormat="false" ht="19.5" hidden="false" customHeight="false" outlineLevel="0" collapsed="false">
      <c r="A56" s="305"/>
      <c r="B56" s="330"/>
      <c r="C56" s="330"/>
      <c r="D56" s="312" t="s">
        <v>53</v>
      </c>
      <c r="E56" s="313" t="s">
        <v>831</v>
      </c>
      <c r="F56" s="314" t="str">
        <f aca="false">'Living Wage &amp; Income Database'!BK13</f>
        <v>44 weekly hours</v>
      </c>
    </row>
    <row r="57" customFormat="false" ht="19.5" hidden="false" customHeight="false" outlineLevel="0" collapsed="false">
      <c r="A57" s="305"/>
      <c r="B57" s="330"/>
      <c r="C57" s="307"/>
      <c r="D57" s="312" t="s">
        <v>34</v>
      </c>
      <c r="E57" s="313" t="s">
        <v>808</v>
      </c>
      <c r="F57" s="336" t="str">
        <f aca="false">'Living Wage &amp; Income Database'!BL13</f>
        <v>Wage Indicator</v>
      </c>
    </row>
    <row r="58" customFormat="false" ht="19.5" hidden="false" customHeight="true" outlineLevel="0" collapsed="false">
      <c r="A58" s="305"/>
      <c r="B58" s="330"/>
      <c r="C58" s="311" t="s">
        <v>832</v>
      </c>
      <c r="D58" s="312" t="s">
        <v>60</v>
      </c>
      <c r="E58" s="313" t="s">
        <v>810</v>
      </c>
      <c r="F58" s="324" t="n">
        <f aca="false">'Living Wage &amp; Income Database'!BM13</f>
        <v>1212</v>
      </c>
    </row>
    <row r="59" customFormat="false" ht="19.5" hidden="false" customHeight="false" outlineLevel="0" collapsed="false">
      <c r="A59" s="305"/>
      <c r="B59" s="330"/>
      <c r="C59" s="330"/>
      <c r="D59" s="312" t="s">
        <v>61</v>
      </c>
      <c r="E59" s="313" t="s">
        <v>811</v>
      </c>
      <c r="F59" s="324" t="n">
        <f aca="false">'Living Wage &amp; Income Database'!BN13</f>
        <v>234.703131833925</v>
      </c>
    </row>
    <row r="60" customFormat="false" ht="19.5" hidden="false" customHeight="false" outlineLevel="0" collapsed="false">
      <c r="A60" s="305"/>
      <c r="B60" s="330"/>
      <c r="C60" s="330"/>
      <c r="D60" s="312" t="s">
        <v>62</v>
      </c>
      <c r="E60" s="313" t="s">
        <v>812</v>
      </c>
      <c r="F60" s="327" t="n">
        <f aca="false">'Living Wage &amp; Income Database'!BO13</f>
        <v>222.87966892982</v>
      </c>
    </row>
    <row r="61" customFormat="false" ht="67.5" hidden="false" customHeight="false" outlineLevel="0" collapsed="false">
      <c r="A61" s="305"/>
      <c r="B61" s="330"/>
      <c r="C61" s="311"/>
      <c r="D61" s="312" t="s">
        <v>63</v>
      </c>
      <c r="E61" s="326" t="s">
        <v>813</v>
      </c>
      <c r="F61" s="324" t="n">
        <f aca="false">'Living Wage &amp; Income Database'!BP13</f>
        <v>473.325476063077</v>
      </c>
    </row>
    <row r="62" customFormat="false" ht="19.5" hidden="false" customHeight="true" outlineLevel="0" collapsed="false">
      <c r="A62" s="305"/>
      <c r="B62" s="330"/>
      <c r="C62" s="315" t="s">
        <v>833</v>
      </c>
      <c r="D62" s="312" t="s">
        <v>60</v>
      </c>
      <c r="E62" s="313" t="s">
        <v>810</v>
      </c>
      <c r="F62" s="324" t="n">
        <f aca="false">'Living Wage &amp; Income Database'!BQ13</f>
        <v>2072.52</v>
      </c>
    </row>
    <row r="63" customFormat="false" ht="19.5" hidden="false" customHeight="false" outlineLevel="0" collapsed="false">
      <c r="A63" s="305"/>
      <c r="B63" s="330"/>
      <c r="C63" s="330"/>
      <c r="D63" s="312" t="s">
        <v>61</v>
      </c>
      <c r="E63" s="313" t="s">
        <v>811</v>
      </c>
      <c r="F63" s="324" t="n">
        <f aca="false">'Living Wage &amp; Income Database'!BR13</f>
        <v>401.342355436012</v>
      </c>
    </row>
    <row r="64" customFormat="false" ht="19.5" hidden="false" customHeight="false" outlineLevel="0" collapsed="false">
      <c r="A64" s="305"/>
      <c r="B64" s="330"/>
      <c r="C64" s="330"/>
      <c r="D64" s="312" t="s">
        <v>62</v>
      </c>
      <c r="E64" s="313" t="s">
        <v>812</v>
      </c>
      <c r="F64" s="324" t="n">
        <f aca="false">'Living Wage &amp; Income Database'!BS13</f>
        <v>381.124233869993</v>
      </c>
    </row>
    <row r="65" customFormat="false" ht="67.5" hidden="false" customHeight="false" outlineLevel="0" collapsed="false">
      <c r="A65" s="305"/>
      <c r="B65" s="330"/>
      <c r="C65" s="330"/>
      <c r="D65" s="316" t="s">
        <v>63</v>
      </c>
      <c r="E65" s="326" t="s">
        <v>813</v>
      </c>
      <c r="F65" s="328" t="n">
        <f aca="false">'Living Wage &amp; Income Database'!BT13</f>
        <v>809.386564067861</v>
      </c>
    </row>
    <row r="66" customFormat="false" ht="19.5" hidden="false" customHeight="true" outlineLevel="0" collapsed="false">
      <c r="A66" s="305" t="s">
        <v>10</v>
      </c>
      <c r="B66" s="337" t="s">
        <v>18</v>
      </c>
      <c r="C66" s="307" t="s">
        <v>32</v>
      </c>
      <c r="D66" s="307"/>
      <c r="E66" s="309" t="s">
        <v>810</v>
      </c>
      <c r="F66" s="335" t="str">
        <f aca="false">'Living Wage &amp; Income Database'!BU13</f>
        <v>Brazilian real</v>
      </c>
    </row>
    <row r="67" customFormat="false" ht="49.5" hidden="false" customHeight="true" outlineLevel="0" collapsed="false">
      <c r="A67" s="305"/>
      <c r="B67" s="337"/>
      <c r="C67" s="315" t="s">
        <v>33</v>
      </c>
      <c r="D67" s="315"/>
      <c r="E67" s="317" t="s">
        <v>834</v>
      </c>
      <c r="F67" s="338" t="str">
        <f aca="false">'Living Wage &amp; Income Database'!BV13</f>
        <v>BRL</v>
      </c>
    </row>
    <row r="68" customFormat="false" ht="51.75" hidden="false" customHeight="true" outlineLevel="0" collapsed="false">
      <c r="E68" s="299"/>
      <c r="F68" s="300"/>
    </row>
    <row r="69" customFormat="false" ht="43.5" hidden="false" customHeight="true" outlineLevel="0" collapsed="false">
      <c r="E69" s="299"/>
      <c r="F69" s="300"/>
    </row>
    <row r="70" customFormat="false" ht="41.25" hidden="false" customHeight="true" outlineLevel="0" collapsed="false">
      <c r="E70" s="299"/>
      <c r="F70" s="300"/>
    </row>
    <row r="71" customFormat="false" ht="16.5" hidden="false" customHeight="true" outlineLevel="0" collapsed="false">
      <c r="E71" s="299"/>
      <c r="F71" s="300"/>
    </row>
    <row r="72" customFormat="false" ht="32.25" hidden="false" customHeight="true" outlineLevel="0" collapsed="false">
      <c r="E72" s="299"/>
      <c r="F72" s="300"/>
    </row>
    <row r="73" customFormat="false" ht="51.75" hidden="false" customHeight="true" outlineLevel="0" collapsed="false">
      <c r="E73" s="299"/>
      <c r="F73" s="300"/>
    </row>
    <row r="74" customFormat="false" ht="43.5" hidden="false" customHeight="true" outlineLevel="0" collapsed="false">
      <c r="E74" s="299"/>
      <c r="F74" s="300"/>
    </row>
    <row r="75" customFormat="false" ht="41.25" hidden="false" customHeight="true" outlineLevel="0" collapsed="false">
      <c r="E75" s="299"/>
      <c r="F75" s="300"/>
    </row>
    <row r="76" customFormat="false" ht="16.5" hidden="false" customHeight="true" outlineLevel="0" collapsed="false">
      <c r="E76" s="299"/>
      <c r="F76" s="300"/>
    </row>
    <row r="77" customFormat="false" ht="32.25" hidden="false" customHeight="true" outlineLevel="0" collapsed="false">
      <c r="E77" s="299"/>
      <c r="F77" s="300"/>
    </row>
    <row r="78" customFormat="false" ht="51.75" hidden="false" customHeight="true" outlineLevel="0" collapsed="false">
      <c r="E78" s="299"/>
      <c r="F78" s="300"/>
    </row>
    <row r="79" customFormat="false" ht="43.5" hidden="false" customHeight="true" outlineLevel="0" collapsed="false">
      <c r="E79" s="299"/>
      <c r="F79" s="300"/>
    </row>
    <row r="80" customFormat="false" ht="41.25" hidden="true" customHeight="true" outlineLevel="0" collapsed="false">
      <c r="E80" s="299"/>
      <c r="F80" s="300"/>
    </row>
    <row r="81" customFormat="false" ht="16.5" hidden="false" customHeight="true" outlineLevel="0" collapsed="false">
      <c r="E81" s="299"/>
      <c r="F81" s="300"/>
    </row>
    <row r="82" customFormat="false" ht="32.25" hidden="false" customHeight="true" outlineLevel="0" collapsed="false">
      <c r="E82" s="299"/>
      <c r="F82" s="300"/>
    </row>
    <row r="83" customFormat="false" ht="51.75" hidden="false" customHeight="true" outlineLevel="0" collapsed="false">
      <c r="E83" s="299"/>
      <c r="F83" s="300"/>
    </row>
    <row r="84" customFormat="false" ht="43.5" hidden="false" customHeight="true" outlineLevel="0" collapsed="false">
      <c r="E84" s="299"/>
      <c r="F84" s="300"/>
    </row>
    <row r="85" customFormat="false" ht="41.25" hidden="true" customHeight="true" outlineLevel="0" collapsed="false">
      <c r="E85" s="299"/>
      <c r="F85" s="300"/>
    </row>
    <row r="86" customFormat="false" ht="16.5" hidden="false" customHeight="true" outlineLevel="0" collapsed="false">
      <c r="E86" s="299"/>
      <c r="F86" s="300"/>
    </row>
    <row r="87" customFormat="false" ht="32.25" hidden="false" customHeight="true" outlineLevel="0" collapsed="false">
      <c r="E87" s="299"/>
      <c r="F87" s="300"/>
    </row>
    <row r="88" customFormat="false" ht="16.5" hidden="false" customHeight="true" outlineLevel="0" collapsed="false">
      <c r="E88" s="299"/>
      <c r="F88" s="300"/>
    </row>
    <row r="89" customFormat="false" ht="16.5" hidden="false" customHeight="true" outlineLevel="0" collapsed="false">
      <c r="E89" s="299"/>
      <c r="F89" s="300"/>
    </row>
    <row r="90" customFormat="false" ht="16.5" hidden="false" customHeight="true" outlineLevel="0" collapsed="false">
      <c r="E90" s="299"/>
      <c r="F90" s="300"/>
    </row>
    <row r="91" customFormat="false" ht="16.5" hidden="false" customHeight="true" outlineLevel="0" collapsed="false">
      <c r="E91" s="299"/>
      <c r="F91" s="300"/>
    </row>
    <row r="92" customFormat="false" ht="16.5" hidden="false" customHeight="true" outlineLevel="0" collapsed="false">
      <c r="E92" s="299"/>
      <c r="F92" s="300"/>
    </row>
    <row r="93" customFormat="false" ht="16.5" hidden="false" customHeight="true" outlineLevel="0" collapsed="false">
      <c r="E93" s="299"/>
      <c r="F93" s="300"/>
    </row>
    <row r="94" customFormat="false" ht="16.5" hidden="false" customHeight="true" outlineLevel="0" collapsed="false">
      <c r="E94" s="299"/>
      <c r="F94" s="300"/>
    </row>
    <row r="95" customFormat="false" ht="16.5" hidden="false" customHeight="true" outlineLevel="0" collapsed="false">
      <c r="E95" s="299"/>
      <c r="F95" s="300"/>
    </row>
    <row r="96" customFormat="false" ht="16.5" hidden="false" customHeight="true" outlineLevel="0" collapsed="false">
      <c r="E96" s="299"/>
      <c r="F96" s="300"/>
    </row>
    <row r="97" customFormat="false" ht="16.5" hidden="false" customHeight="true" outlineLevel="0" collapsed="false">
      <c r="E97" s="299"/>
      <c r="F97" s="300"/>
    </row>
    <row r="98" customFormat="false" ht="16.5" hidden="false" customHeight="true" outlineLevel="0" collapsed="false">
      <c r="E98" s="299"/>
      <c r="F98" s="300"/>
    </row>
    <row r="99" customFormat="false" ht="16.5" hidden="false" customHeight="true" outlineLevel="0" collapsed="false">
      <c r="E99" s="299"/>
      <c r="F99" s="300"/>
    </row>
    <row r="100" customFormat="false" ht="16.5" hidden="false" customHeight="true" outlineLevel="0" collapsed="false">
      <c r="E100" s="299"/>
      <c r="F100" s="300"/>
    </row>
    <row r="101" customFormat="false" ht="16.5" hidden="false" customHeight="true" outlineLevel="0" collapsed="false">
      <c r="E101" s="299"/>
      <c r="F101" s="300"/>
    </row>
    <row r="102" customFormat="false" ht="16.5" hidden="false" customHeight="true" outlineLevel="0" collapsed="false">
      <c r="E102" s="299"/>
      <c r="F102" s="300"/>
    </row>
    <row r="103" customFormat="false" ht="16.5" hidden="false" customHeight="true" outlineLevel="0" collapsed="false">
      <c r="E103" s="299"/>
      <c r="F103" s="300"/>
    </row>
    <row r="104" customFormat="false" ht="16.5" hidden="false" customHeight="true" outlineLevel="0" collapsed="false">
      <c r="E104" s="299"/>
      <c r="F104" s="300"/>
    </row>
    <row r="105" customFormat="false" ht="16.5" hidden="false" customHeight="true" outlineLevel="0" collapsed="false">
      <c r="E105" s="299"/>
      <c r="F105" s="300"/>
    </row>
    <row r="106" customFormat="false" ht="16.5" hidden="false" customHeight="true" outlineLevel="0" collapsed="false">
      <c r="E106" s="299"/>
      <c r="F106" s="300"/>
    </row>
    <row r="107" customFormat="false" ht="16.5" hidden="false" customHeight="true" outlineLevel="0" collapsed="false">
      <c r="E107" s="299"/>
      <c r="F107" s="300"/>
    </row>
    <row r="108" customFormat="false" ht="16.5" hidden="false" customHeight="true" outlineLevel="0" collapsed="false">
      <c r="E108" s="299"/>
      <c r="F108" s="300"/>
    </row>
    <row r="109" customFormat="false" ht="16.5" hidden="false" customHeight="true" outlineLevel="0" collapsed="false">
      <c r="E109" s="299"/>
      <c r="F109" s="300"/>
    </row>
    <row r="110" customFormat="false" ht="16.5" hidden="false" customHeight="true" outlineLevel="0" collapsed="false">
      <c r="E110" s="299"/>
      <c r="F110" s="300"/>
    </row>
    <row r="111" customFormat="false" ht="16.5" hidden="false" customHeight="true" outlineLevel="0" collapsed="false">
      <c r="E111" s="299"/>
      <c r="F111" s="300"/>
    </row>
    <row r="112" customFormat="false" ht="16.5" hidden="false" customHeight="true" outlineLevel="0" collapsed="false">
      <c r="E112" s="299"/>
      <c r="F112" s="300"/>
    </row>
    <row r="113" customFormat="false" ht="16.5" hidden="false" customHeight="true" outlineLevel="0" collapsed="false">
      <c r="E113" s="299"/>
      <c r="F113" s="300"/>
    </row>
    <row r="114" customFormat="false" ht="16.5" hidden="false" customHeight="true" outlineLevel="0" collapsed="false">
      <c r="E114" s="299"/>
      <c r="F114" s="300"/>
    </row>
    <row r="115" customFormat="false" ht="16.5" hidden="false" customHeight="true" outlineLevel="0" collapsed="false">
      <c r="E115" s="299"/>
      <c r="F115" s="300"/>
    </row>
    <row r="116" customFormat="false" ht="16.5" hidden="false" customHeight="true" outlineLevel="0" collapsed="false">
      <c r="E116" s="299"/>
      <c r="F116" s="300"/>
    </row>
    <row r="117" customFormat="false" ht="16.5" hidden="false" customHeight="true" outlineLevel="0" collapsed="false">
      <c r="E117" s="299"/>
      <c r="F117" s="300"/>
    </row>
    <row r="118" customFormat="false" ht="16.5" hidden="false" customHeight="true" outlineLevel="0" collapsed="false">
      <c r="E118" s="299"/>
      <c r="F118" s="300"/>
    </row>
    <row r="119" customFormat="false" ht="16.5" hidden="false" customHeight="true" outlineLevel="0" collapsed="false">
      <c r="E119" s="299"/>
      <c r="F119" s="300"/>
    </row>
    <row r="120" customFormat="false" ht="16.5" hidden="false" customHeight="true" outlineLevel="0" collapsed="false">
      <c r="E120" s="299"/>
      <c r="F120" s="300"/>
    </row>
    <row r="121" customFormat="false" ht="16.5" hidden="false" customHeight="true" outlineLevel="0" collapsed="false">
      <c r="E121" s="299"/>
      <c r="F121" s="300"/>
    </row>
    <row r="122" customFormat="false" ht="16.5" hidden="false" customHeight="true" outlineLevel="0" collapsed="false">
      <c r="E122" s="299"/>
      <c r="F122" s="300"/>
    </row>
    <row r="123" customFormat="false" ht="16.5" hidden="false" customHeight="true" outlineLevel="0" collapsed="false">
      <c r="E123" s="299"/>
      <c r="F123" s="300"/>
    </row>
    <row r="124" customFormat="false" ht="16.5" hidden="false" customHeight="true" outlineLevel="0" collapsed="false">
      <c r="E124" s="299"/>
      <c r="F124" s="300"/>
    </row>
    <row r="125" customFormat="false" ht="16.5" hidden="false" customHeight="true" outlineLevel="0" collapsed="false">
      <c r="E125" s="299"/>
      <c r="F125" s="300"/>
    </row>
    <row r="126" customFormat="false" ht="16.5" hidden="false" customHeight="true" outlineLevel="0" collapsed="false">
      <c r="E126" s="299"/>
      <c r="F126" s="300"/>
    </row>
    <row r="127" customFormat="false" ht="16.5" hidden="false" customHeight="true" outlineLevel="0" collapsed="false">
      <c r="E127" s="299"/>
      <c r="F127" s="300"/>
    </row>
    <row r="128" customFormat="false" ht="16.5" hidden="false" customHeight="true" outlineLevel="0" collapsed="false">
      <c r="E128" s="299"/>
      <c r="F128" s="300"/>
    </row>
    <row r="129" customFormat="false" ht="16.5" hidden="false" customHeight="true" outlineLevel="0" collapsed="false">
      <c r="E129" s="299"/>
      <c r="F129" s="300"/>
    </row>
    <row r="130" customFormat="false" ht="16.5" hidden="false" customHeight="true" outlineLevel="0" collapsed="false">
      <c r="E130" s="299"/>
      <c r="F130" s="300"/>
    </row>
    <row r="131" customFormat="false" ht="16.5" hidden="false" customHeight="true" outlineLevel="0" collapsed="false">
      <c r="E131" s="299"/>
      <c r="F131" s="300"/>
    </row>
    <row r="132" customFormat="false" ht="16.5" hidden="false" customHeight="true" outlineLevel="0" collapsed="false">
      <c r="E132" s="299"/>
      <c r="F132" s="300"/>
    </row>
    <row r="133" customFormat="false" ht="16.5" hidden="false" customHeight="true" outlineLevel="0" collapsed="false">
      <c r="E133" s="299"/>
      <c r="F133" s="300"/>
    </row>
    <row r="134" customFormat="false" ht="16.5" hidden="false" customHeight="true" outlineLevel="0" collapsed="false">
      <c r="E134" s="299"/>
      <c r="F134" s="300"/>
    </row>
    <row r="135" customFormat="false" ht="16.5" hidden="false" customHeight="true" outlineLevel="0" collapsed="false">
      <c r="E135" s="299"/>
      <c r="F135" s="300"/>
    </row>
    <row r="136" customFormat="false" ht="16.5" hidden="false" customHeight="true" outlineLevel="0" collapsed="false">
      <c r="E136" s="299"/>
      <c r="F136" s="300"/>
    </row>
    <row r="137" customFormat="false" ht="16.5" hidden="false" customHeight="true" outlineLevel="0" collapsed="false">
      <c r="E137" s="299"/>
      <c r="F137" s="300"/>
    </row>
    <row r="138" customFormat="false" ht="16.5" hidden="false" customHeight="true" outlineLevel="0" collapsed="false">
      <c r="E138" s="299"/>
      <c r="F138" s="300"/>
    </row>
    <row r="139" customFormat="false" ht="16.5" hidden="false" customHeight="true" outlineLevel="0" collapsed="false">
      <c r="E139" s="299"/>
      <c r="F139" s="300"/>
    </row>
    <row r="140" customFormat="false" ht="16.5" hidden="false" customHeight="true" outlineLevel="0" collapsed="false">
      <c r="E140" s="299"/>
      <c r="F140" s="300"/>
    </row>
    <row r="141" customFormat="false" ht="16.5" hidden="false" customHeight="true" outlineLevel="0" collapsed="false">
      <c r="E141" s="299"/>
      <c r="F141" s="300"/>
    </row>
    <row r="142" customFormat="false" ht="16.5" hidden="false" customHeight="true" outlineLevel="0" collapsed="false">
      <c r="E142" s="299"/>
      <c r="F142" s="300"/>
    </row>
    <row r="143" customFormat="false" ht="16.5" hidden="false" customHeight="true" outlineLevel="0" collapsed="false">
      <c r="E143" s="299"/>
      <c r="F143" s="300"/>
    </row>
    <row r="144" customFormat="false" ht="16.5" hidden="false" customHeight="true" outlineLevel="0" collapsed="false">
      <c r="E144" s="299"/>
      <c r="F144" s="300"/>
    </row>
    <row r="145" customFormat="false" ht="16.5" hidden="false" customHeight="true" outlineLevel="0" collapsed="false">
      <c r="E145" s="299"/>
      <c r="F145" s="300"/>
    </row>
    <row r="146" customFormat="false" ht="16.5" hidden="false" customHeight="true" outlineLevel="0" collapsed="false">
      <c r="E146" s="299"/>
      <c r="F146" s="300"/>
    </row>
    <row r="147" customFormat="false" ht="16.5" hidden="false" customHeight="true" outlineLevel="0" collapsed="false">
      <c r="E147" s="299"/>
      <c r="F147" s="300"/>
    </row>
    <row r="148" customFormat="false" ht="16.5" hidden="false" customHeight="true" outlineLevel="0" collapsed="false">
      <c r="E148" s="299"/>
      <c r="F148" s="300"/>
    </row>
    <row r="149" customFormat="false" ht="16.5" hidden="false" customHeight="true" outlineLevel="0" collapsed="false">
      <c r="E149" s="299"/>
      <c r="F149" s="300"/>
    </row>
    <row r="150" customFormat="false" ht="16.5" hidden="false" customHeight="true" outlineLevel="0" collapsed="false">
      <c r="E150" s="299"/>
      <c r="F150" s="300"/>
    </row>
    <row r="151" customFormat="false" ht="16.5" hidden="false" customHeight="true" outlineLevel="0" collapsed="false">
      <c r="E151" s="299"/>
      <c r="F151" s="300"/>
    </row>
    <row r="152" customFormat="false" ht="16.5" hidden="false" customHeight="true" outlineLevel="0" collapsed="false">
      <c r="E152" s="299"/>
      <c r="F152" s="300"/>
    </row>
    <row r="153" customFormat="false" ht="16.5" hidden="false" customHeight="true" outlineLevel="0" collapsed="false">
      <c r="E153" s="299"/>
      <c r="F153" s="300"/>
    </row>
    <row r="154" customFormat="false" ht="16.5" hidden="false" customHeight="true" outlineLevel="0" collapsed="false">
      <c r="E154" s="299"/>
      <c r="F154" s="300"/>
    </row>
    <row r="155" customFormat="false" ht="16.5" hidden="false" customHeight="true" outlineLevel="0" collapsed="false">
      <c r="E155" s="299"/>
      <c r="F155" s="300"/>
    </row>
    <row r="156" customFormat="false" ht="16.5" hidden="false" customHeight="true" outlineLevel="0" collapsed="false">
      <c r="E156" s="299"/>
      <c r="F156" s="300"/>
    </row>
    <row r="157" customFormat="false" ht="16.5" hidden="false" customHeight="true" outlineLevel="0" collapsed="false">
      <c r="E157" s="299"/>
      <c r="F157" s="300"/>
    </row>
    <row r="158" customFormat="false" ht="16.5" hidden="false" customHeight="true" outlineLevel="0" collapsed="false">
      <c r="E158" s="299"/>
      <c r="F158" s="300"/>
    </row>
    <row r="159" customFormat="false" ht="16.5" hidden="false" customHeight="true" outlineLevel="0" collapsed="false">
      <c r="E159" s="299"/>
      <c r="F159" s="300"/>
    </row>
    <row r="160" customFormat="false" ht="16.5" hidden="false" customHeight="true" outlineLevel="0" collapsed="false">
      <c r="E160" s="299"/>
      <c r="F160" s="300"/>
    </row>
    <row r="161" customFormat="false" ht="16.5" hidden="false" customHeight="true" outlineLevel="0" collapsed="false">
      <c r="E161" s="299"/>
      <c r="F161" s="300"/>
    </row>
    <row r="162" customFormat="false" ht="16.5" hidden="false" customHeight="true" outlineLevel="0" collapsed="false">
      <c r="E162" s="299"/>
      <c r="F162" s="300"/>
    </row>
    <row r="163" customFormat="false" ht="16.5" hidden="false" customHeight="true" outlineLevel="0" collapsed="false">
      <c r="E163" s="299"/>
      <c r="F163" s="300"/>
    </row>
    <row r="164" customFormat="false" ht="16.5" hidden="false" customHeight="true" outlineLevel="0" collapsed="false">
      <c r="E164" s="299"/>
      <c r="F164" s="300"/>
    </row>
    <row r="165" customFormat="false" ht="16.5" hidden="false" customHeight="true" outlineLevel="0" collapsed="false">
      <c r="E165" s="299"/>
      <c r="F165" s="300"/>
    </row>
    <row r="166" customFormat="false" ht="16.5" hidden="false" customHeight="true" outlineLevel="0" collapsed="false">
      <c r="E166" s="299"/>
      <c r="F166" s="300"/>
    </row>
    <row r="167" customFormat="false" ht="16.5" hidden="false" customHeight="true" outlineLevel="0" collapsed="false">
      <c r="E167" s="299"/>
      <c r="F167" s="300"/>
    </row>
    <row r="168" customFormat="false" ht="16.5" hidden="false" customHeight="true" outlineLevel="0" collapsed="false">
      <c r="E168" s="299"/>
      <c r="F168" s="300"/>
    </row>
    <row r="169" customFormat="false" ht="16.5" hidden="false" customHeight="true" outlineLevel="0" collapsed="false">
      <c r="E169" s="299"/>
      <c r="F169" s="300"/>
    </row>
    <row r="170" customFormat="false" ht="16.5" hidden="false" customHeight="true" outlineLevel="0" collapsed="false">
      <c r="E170" s="299"/>
      <c r="F170" s="300"/>
    </row>
    <row r="171" customFormat="false" ht="16.5" hidden="false" customHeight="true" outlineLevel="0" collapsed="false">
      <c r="E171" s="299"/>
      <c r="F171" s="300"/>
    </row>
    <row r="172" customFormat="false" ht="16.5" hidden="false" customHeight="true" outlineLevel="0" collapsed="false">
      <c r="E172" s="299"/>
      <c r="F172" s="300"/>
    </row>
    <row r="173" customFormat="false" ht="16.5" hidden="false" customHeight="true" outlineLevel="0" collapsed="false">
      <c r="E173" s="299"/>
      <c r="F173" s="300"/>
    </row>
    <row r="174" customFormat="false" ht="16.5" hidden="false" customHeight="true" outlineLevel="0" collapsed="false">
      <c r="E174" s="299"/>
      <c r="F174" s="300"/>
    </row>
    <row r="175" customFormat="false" ht="16.5" hidden="false" customHeight="true" outlineLevel="0" collapsed="false">
      <c r="E175" s="299"/>
      <c r="F175" s="300"/>
    </row>
    <row r="176" customFormat="false" ht="16.5" hidden="false" customHeight="true" outlineLevel="0" collapsed="false">
      <c r="E176" s="299"/>
      <c r="F176" s="300"/>
    </row>
    <row r="177" customFormat="false" ht="16.5" hidden="false" customHeight="true" outlineLevel="0" collapsed="false">
      <c r="E177" s="299"/>
      <c r="F177" s="300"/>
    </row>
    <row r="178" customFormat="false" ht="16.5" hidden="false" customHeight="true" outlineLevel="0" collapsed="false">
      <c r="E178" s="299"/>
      <c r="F178" s="300"/>
    </row>
    <row r="179" customFormat="false" ht="16.5" hidden="false" customHeight="true" outlineLevel="0" collapsed="false">
      <c r="E179" s="299"/>
      <c r="F179" s="300"/>
    </row>
    <row r="180" customFormat="false" ht="16.5" hidden="false" customHeight="true" outlineLevel="0" collapsed="false">
      <c r="E180" s="299"/>
      <c r="F180" s="300"/>
    </row>
    <row r="181" customFormat="false" ht="16.5" hidden="false" customHeight="true" outlineLevel="0" collapsed="false">
      <c r="E181" s="299"/>
      <c r="F181" s="300"/>
    </row>
    <row r="182" customFormat="false" ht="16.5" hidden="false" customHeight="true" outlineLevel="0" collapsed="false">
      <c r="E182" s="299"/>
      <c r="F182" s="300"/>
    </row>
    <row r="183" customFormat="false" ht="16.5" hidden="false" customHeight="true" outlineLevel="0" collapsed="false">
      <c r="E183" s="299"/>
      <c r="F183" s="300"/>
    </row>
    <row r="184" customFormat="false" ht="16.5" hidden="false" customHeight="true" outlineLevel="0" collapsed="false">
      <c r="E184" s="299"/>
      <c r="F184" s="300"/>
    </row>
    <row r="185" customFormat="false" ht="16.5" hidden="false" customHeight="true" outlineLevel="0" collapsed="false">
      <c r="E185" s="299"/>
      <c r="F185" s="300"/>
    </row>
    <row r="186" customFormat="false" ht="16.5" hidden="false" customHeight="true" outlineLevel="0" collapsed="false">
      <c r="E186" s="299"/>
      <c r="F186" s="300"/>
    </row>
    <row r="187" customFormat="false" ht="16.5" hidden="false" customHeight="true" outlineLevel="0" collapsed="false">
      <c r="E187" s="299"/>
      <c r="F187" s="300"/>
    </row>
    <row r="188" customFormat="false" ht="16.5" hidden="false" customHeight="true" outlineLevel="0" collapsed="false">
      <c r="E188" s="299"/>
      <c r="F188" s="300"/>
    </row>
    <row r="189" customFormat="false" ht="16.5" hidden="false" customHeight="true" outlineLevel="0" collapsed="false">
      <c r="E189" s="299"/>
      <c r="F189" s="300"/>
    </row>
    <row r="190" customFormat="false" ht="16.5" hidden="false" customHeight="true" outlineLevel="0" collapsed="false">
      <c r="E190" s="299"/>
      <c r="F190" s="300"/>
    </row>
    <row r="191" customFormat="false" ht="16.5" hidden="false" customHeight="true" outlineLevel="0" collapsed="false">
      <c r="E191" s="299"/>
      <c r="F191" s="300"/>
    </row>
    <row r="192" customFormat="false" ht="16.5" hidden="false" customHeight="true" outlineLevel="0" collapsed="false">
      <c r="E192" s="299"/>
      <c r="F192" s="300"/>
    </row>
    <row r="193" customFormat="false" ht="16.5" hidden="false" customHeight="true" outlineLevel="0" collapsed="false">
      <c r="E193" s="299"/>
      <c r="F193" s="300"/>
    </row>
    <row r="194" customFormat="false" ht="16.5" hidden="false" customHeight="true" outlineLevel="0" collapsed="false">
      <c r="E194" s="299"/>
      <c r="F194" s="300"/>
    </row>
    <row r="195" customFormat="false" ht="16.5" hidden="false" customHeight="true" outlineLevel="0" collapsed="false">
      <c r="E195" s="299"/>
      <c r="F195" s="300"/>
    </row>
    <row r="196" customFormat="false" ht="16.5" hidden="false" customHeight="true" outlineLevel="0" collapsed="false">
      <c r="E196" s="299"/>
      <c r="F196" s="300"/>
    </row>
    <row r="197" customFormat="false" ht="16.5" hidden="false" customHeight="true" outlineLevel="0" collapsed="false">
      <c r="E197" s="299"/>
      <c r="F197" s="300"/>
    </row>
    <row r="198" customFormat="false" ht="16.5" hidden="false" customHeight="true" outlineLevel="0" collapsed="false">
      <c r="E198" s="299"/>
      <c r="F198" s="300"/>
    </row>
    <row r="199" customFormat="false" ht="16.5" hidden="false" customHeight="true" outlineLevel="0" collapsed="false">
      <c r="E199" s="299"/>
      <c r="F199" s="300"/>
    </row>
    <row r="200" customFormat="false" ht="16.5" hidden="false" customHeight="true" outlineLevel="0" collapsed="false">
      <c r="E200" s="299"/>
      <c r="F200" s="300"/>
    </row>
    <row r="201" customFormat="false" ht="16.5" hidden="false" customHeight="true" outlineLevel="0" collapsed="false">
      <c r="E201" s="299"/>
      <c r="F201" s="300"/>
    </row>
    <row r="202" customFormat="false" ht="16.5" hidden="false" customHeight="true" outlineLevel="0" collapsed="false">
      <c r="E202" s="299"/>
      <c r="F202" s="300"/>
    </row>
    <row r="203" customFormat="false" ht="16.5" hidden="false" customHeight="true" outlineLevel="0" collapsed="false">
      <c r="E203" s="299"/>
      <c r="F203" s="300"/>
    </row>
    <row r="204" customFormat="false" ht="16.5" hidden="false" customHeight="true" outlineLevel="0" collapsed="false">
      <c r="E204" s="299"/>
      <c r="F204" s="300"/>
    </row>
    <row r="205" customFormat="false" ht="16.5" hidden="false" customHeight="true" outlineLevel="0" collapsed="false">
      <c r="E205" s="299"/>
      <c r="F205" s="300"/>
    </row>
    <row r="206" customFormat="false" ht="16.5" hidden="false" customHeight="true" outlineLevel="0" collapsed="false">
      <c r="E206" s="299"/>
      <c r="F206" s="300"/>
    </row>
    <row r="207" customFormat="false" ht="16.5" hidden="false" customHeight="true" outlineLevel="0" collapsed="false">
      <c r="E207" s="299"/>
      <c r="F207" s="300"/>
    </row>
    <row r="208" customFormat="false" ht="16.5" hidden="false" customHeight="true" outlineLevel="0" collapsed="false">
      <c r="E208" s="299"/>
      <c r="F208" s="300"/>
    </row>
    <row r="209" customFormat="false" ht="16.5" hidden="false" customHeight="true" outlineLevel="0" collapsed="false">
      <c r="E209" s="299"/>
      <c r="F209" s="300"/>
    </row>
    <row r="210" customFormat="false" ht="16.5" hidden="false" customHeight="true" outlineLevel="0" collapsed="false">
      <c r="E210" s="299"/>
      <c r="F210" s="300"/>
    </row>
    <row r="211" customFormat="false" ht="16.5" hidden="false" customHeight="true" outlineLevel="0" collapsed="false">
      <c r="E211" s="299"/>
      <c r="F211" s="300"/>
    </row>
    <row r="212" customFormat="false" ht="16.5" hidden="false" customHeight="true" outlineLevel="0" collapsed="false">
      <c r="E212" s="299"/>
      <c r="F212" s="300"/>
    </row>
    <row r="213" customFormat="false" ht="16.5" hidden="false" customHeight="true" outlineLevel="0" collapsed="false">
      <c r="E213" s="299"/>
      <c r="F213" s="300"/>
    </row>
    <row r="214" customFormat="false" ht="16.5" hidden="false" customHeight="true" outlineLevel="0" collapsed="false">
      <c r="E214" s="299"/>
      <c r="F214" s="300"/>
    </row>
    <row r="215" customFormat="false" ht="16.5" hidden="false" customHeight="true" outlineLevel="0" collapsed="false">
      <c r="E215" s="299"/>
      <c r="F215" s="300"/>
    </row>
    <row r="216" customFormat="false" ht="16.5" hidden="false" customHeight="true" outlineLevel="0" collapsed="false">
      <c r="E216" s="299"/>
      <c r="F216" s="300"/>
    </row>
    <row r="217" customFormat="false" ht="16.5" hidden="false" customHeight="true" outlineLevel="0" collapsed="false">
      <c r="E217" s="299"/>
      <c r="F217" s="300"/>
    </row>
    <row r="218" customFormat="false" ht="16.5" hidden="false" customHeight="true" outlineLevel="0" collapsed="false">
      <c r="E218" s="299"/>
      <c r="F218" s="300"/>
    </row>
    <row r="219" customFormat="false" ht="16.5" hidden="false" customHeight="true" outlineLevel="0" collapsed="false">
      <c r="E219" s="299"/>
      <c r="F219" s="300"/>
    </row>
    <row r="220" customFormat="false" ht="16.5" hidden="false" customHeight="true" outlineLevel="0" collapsed="false">
      <c r="E220" s="299"/>
      <c r="F220" s="300"/>
    </row>
    <row r="221" customFormat="false" ht="16.5" hidden="false" customHeight="true" outlineLevel="0" collapsed="false">
      <c r="E221" s="299"/>
      <c r="F221" s="300"/>
    </row>
    <row r="222" customFormat="false" ht="16.5" hidden="false" customHeight="true" outlineLevel="0" collapsed="false">
      <c r="E222" s="299"/>
      <c r="F222" s="300"/>
    </row>
    <row r="223" customFormat="false" ht="16.5" hidden="false" customHeight="true" outlineLevel="0" collapsed="false">
      <c r="E223" s="299"/>
      <c r="F223" s="300"/>
    </row>
    <row r="224" customFormat="false" ht="16.5" hidden="false" customHeight="true" outlineLevel="0" collapsed="false">
      <c r="E224" s="299"/>
      <c r="F224" s="300"/>
    </row>
    <row r="225" customFormat="false" ht="16.5" hidden="false" customHeight="true" outlineLevel="0" collapsed="false">
      <c r="E225" s="299"/>
      <c r="F225" s="300"/>
    </row>
    <row r="226" customFormat="false" ht="16.5" hidden="false" customHeight="true" outlineLevel="0" collapsed="false">
      <c r="E226" s="299"/>
      <c r="F226" s="300"/>
    </row>
    <row r="227" customFormat="false" ht="16.5" hidden="false" customHeight="true" outlineLevel="0" collapsed="false">
      <c r="E227" s="299"/>
      <c r="F227" s="300"/>
    </row>
    <row r="228" customFormat="false" ht="16.5" hidden="false" customHeight="true" outlineLevel="0" collapsed="false">
      <c r="E228" s="299"/>
      <c r="F228" s="300"/>
    </row>
    <row r="229" customFormat="false" ht="16.5" hidden="false" customHeight="true" outlineLevel="0" collapsed="false">
      <c r="E229" s="299"/>
      <c r="F229" s="300"/>
    </row>
    <row r="230" customFormat="false" ht="16.5" hidden="false" customHeight="true" outlineLevel="0" collapsed="false">
      <c r="E230" s="299"/>
      <c r="F230" s="300"/>
    </row>
    <row r="231" customFormat="false" ht="16.5" hidden="false" customHeight="true" outlineLevel="0" collapsed="false">
      <c r="E231" s="299"/>
      <c r="F231" s="300"/>
    </row>
    <row r="232" customFormat="false" ht="16.5" hidden="false" customHeight="true" outlineLevel="0" collapsed="false">
      <c r="E232" s="299"/>
      <c r="F232" s="300"/>
    </row>
    <row r="233" customFormat="false" ht="16.5" hidden="false" customHeight="true" outlineLevel="0" collapsed="false">
      <c r="E233" s="299"/>
      <c r="F233" s="300"/>
    </row>
    <row r="234" customFormat="false" ht="16.5" hidden="false" customHeight="true" outlineLevel="0" collapsed="false">
      <c r="E234" s="299"/>
      <c r="F234" s="300"/>
    </row>
    <row r="235" customFormat="false" ht="16.5" hidden="false" customHeight="true" outlineLevel="0" collapsed="false">
      <c r="E235" s="299"/>
      <c r="F235" s="300"/>
    </row>
    <row r="236" customFormat="false" ht="16.5" hidden="false" customHeight="true" outlineLevel="0" collapsed="false">
      <c r="E236" s="299"/>
      <c r="F236" s="300"/>
    </row>
    <row r="237" customFormat="false" ht="16.5" hidden="false" customHeight="true" outlineLevel="0" collapsed="false">
      <c r="E237" s="299"/>
      <c r="F237" s="300"/>
    </row>
    <row r="238" customFormat="false" ht="16.5" hidden="false" customHeight="true" outlineLevel="0" collapsed="false">
      <c r="E238" s="299"/>
      <c r="F238" s="300"/>
    </row>
    <row r="239" customFormat="false" ht="16.5" hidden="false" customHeight="true" outlineLevel="0" collapsed="false">
      <c r="E239" s="299"/>
      <c r="F239" s="300"/>
    </row>
    <row r="240" customFormat="false" ht="16.5" hidden="false" customHeight="true" outlineLevel="0" collapsed="false">
      <c r="E240" s="299"/>
      <c r="F240" s="300"/>
    </row>
    <row r="241" customFormat="false" ht="16.5" hidden="false" customHeight="true" outlineLevel="0" collapsed="false">
      <c r="E241" s="299"/>
      <c r="F241" s="300"/>
    </row>
    <row r="242" customFormat="false" ht="16.5" hidden="false" customHeight="true" outlineLevel="0" collapsed="false">
      <c r="E242" s="299"/>
      <c r="F242" s="300"/>
    </row>
    <row r="243" customFormat="false" ht="16.5" hidden="false" customHeight="true" outlineLevel="0" collapsed="false">
      <c r="E243" s="299"/>
      <c r="F243" s="300"/>
    </row>
    <row r="244" customFormat="false" ht="16.5" hidden="false" customHeight="true" outlineLevel="0" collapsed="false">
      <c r="E244" s="299"/>
      <c r="F244" s="300"/>
    </row>
    <row r="245" customFormat="false" ht="16.5" hidden="false" customHeight="true" outlineLevel="0" collapsed="false">
      <c r="E245" s="299"/>
      <c r="F245" s="300"/>
    </row>
    <row r="246" customFormat="false" ht="16.5" hidden="false" customHeight="true" outlineLevel="0" collapsed="false">
      <c r="E246" s="299"/>
      <c r="F246" s="300"/>
    </row>
    <row r="247" customFormat="false" ht="16.5" hidden="false" customHeight="true" outlineLevel="0" collapsed="false">
      <c r="E247" s="299"/>
      <c r="F247" s="300"/>
    </row>
    <row r="248" customFormat="false" ht="16.5" hidden="false" customHeight="true" outlineLevel="0" collapsed="false">
      <c r="E248" s="299"/>
      <c r="F248" s="300"/>
    </row>
    <row r="249" customFormat="false" ht="16.5" hidden="false" customHeight="true" outlineLevel="0" collapsed="false">
      <c r="E249" s="299"/>
      <c r="F249" s="300"/>
    </row>
    <row r="250" customFormat="false" ht="16.5" hidden="false" customHeight="true" outlineLevel="0" collapsed="false">
      <c r="E250" s="299"/>
      <c r="F250" s="300"/>
    </row>
    <row r="251" customFormat="false" ht="16.5" hidden="false" customHeight="true" outlineLevel="0" collapsed="false">
      <c r="E251" s="299"/>
      <c r="F251" s="300"/>
    </row>
    <row r="252" customFormat="false" ht="16.5" hidden="false" customHeight="true" outlineLevel="0" collapsed="false">
      <c r="E252" s="299"/>
      <c r="F252" s="300"/>
    </row>
    <row r="253" customFormat="false" ht="16.5" hidden="false" customHeight="true" outlineLevel="0" collapsed="false">
      <c r="E253" s="299"/>
      <c r="F253" s="300"/>
    </row>
    <row r="254" customFormat="false" ht="16.5" hidden="false" customHeight="true" outlineLevel="0" collapsed="false">
      <c r="E254" s="299"/>
      <c r="F254" s="300"/>
    </row>
    <row r="255" customFormat="false" ht="16.5" hidden="false" customHeight="true" outlineLevel="0" collapsed="false">
      <c r="E255" s="299"/>
      <c r="F255" s="300"/>
    </row>
    <row r="256" customFormat="false" ht="16.5" hidden="false" customHeight="true" outlineLevel="0" collapsed="false">
      <c r="E256" s="299"/>
      <c r="F256" s="300"/>
    </row>
    <row r="257" customFormat="false" ht="16.5" hidden="false" customHeight="true" outlineLevel="0" collapsed="false">
      <c r="E257" s="299"/>
      <c r="F257" s="300"/>
    </row>
    <row r="258" customFormat="false" ht="16.5" hidden="false" customHeight="true" outlineLevel="0" collapsed="false">
      <c r="E258" s="299"/>
      <c r="F258" s="300"/>
    </row>
    <row r="259" customFormat="false" ht="16.5" hidden="false" customHeight="true" outlineLevel="0" collapsed="false">
      <c r="E259" s="299"/>
      <c r="F259" s="300"/>
    </row>
    <row r="260" customFormat="false" ht="16.5" hidden="false" customHeight="true" outlineLevel="0" collapsed="false">
      <c r="E260" s="299"/>
      <c r="F260" s="300"/>
    </row>
    <row r="261" customFormat="false" ht="16.5" hidden="false" customHeight="true" outlineLevel="0" collapsed="false">
      <c r="E261" s="299"/>
      <c r="F261" s="300"/>
    </row>
    <row r="262" customFormat="false" ht="16.5" hidden="false" customHeight="true" outlineLevel="0" collapsed="false">
      <c r="E262" s="299"/>
      <c r="F262" s="300"/>
    </row>
    <row r="263" customFormat="false" ht="16.5" hidden="false" customHeight="true" outlineLevel="0" collapsed="false">
      <c r="E263" s="299"/>
      <c r="F263" s="300"/>
    </row>
    <row r="264" customFormat="false" ht="16.5" hidden="false" customHeight="true" outlineLevel="0" collapsed="false">
      <c r="E264" s="299"/>
      <c r="F264" s="300"/>
    </row>
    <row r="265" customFormat="false" ht="16.5" hidden="false" customHeight="true" outlineLevel="0" collapsed="false">
      <c r="E265" s="299"/>
      <c r="F265" s="300"/>
    </row>
    <row r="266" customFormat="false" ht="16.5" hidden="false" customHeight="true" outlineLevel="0" collapsed="false">
      <c r="E266" s="299"/>
      <c r="F266" s="300"/>
    </row>
    <row r="267" customFormat="false" ht="16.5" hidden="false" customHeight="true" outlineLevel="0" collapsed="false">
      <c r="E267" s="299"/>
      <c r="F267" s="300"/>
    </row>
    <row r="268" customFormat="false" ht="16.5" hidden="false" customHeight="true" outlineLevel="0" collapsed="false">
      <c r="E268" s="299"/>
      <c r="F268" s="300"/>
    </row>
    <row r="269" customFormat="false" ht="16.5" hidden="false" customHeight="true" outlineLevel="0" collapsed="false">
      <c r="E269" s="299"/>
      <c r="F269" s="300"/>
    </row>
    <row r="270" customFormat="false" ht="16.5" hidden="false" customHeight="true" outlineLevel="0" collapsed="false">
      <c r="E270" s="299"/>
      <c r="F270" s="300"/>
    </row>
    <row r="271" customFormat="false" ht="16.5" hidden="false" customHeight="true" outlineLevel="0" collapsed="false">
      <c r="E271" s="299"/>
      <c r="F271" s="300"/>
    </row>
    <row r="272" customFormat="false" ht="16.5" hidden="false" customHeight="true" outlineLevel="0" collapsed="false">
      <c r="E272" s="299"/>
      <c r="F272" s="300"/>
    </row>
    <row r="273" customFormat="false" ht="16.5" hidden="false" customHeight="true" outlineLevel="0" collapsed="false">
      <c r="E273" s="299"/>
      <c r="F273" s="300"/>
    </row>
    <row r="274" customFormat="false" ht="16.5" hidden="false" customHeight="true" outlineLevel="0" collapsed="false">
      <c r="E274" s="299"/>
      <c r="F274" s="300"/>
    </row>
    <row r="275" customFormat="false" ht="16.5" hidden="false" customHeight="true" outlineLevel="0" collapsed="false">
      <c r="E275" s="299"/>
      <c r="F275" s="300"/>
    </row>
    <row r="276" customFormat="false" ht="16.5" hidden="false" customHeight="true" outlineLevel="0" collapsed="false">
      <c r="E276" s="299"/>
      <c r="F276" s="300"/>
    </row>
    <row r="277" customFormat="false" ht="16.5" hidden="false" customHeight="true" outlineLevel="0" collapsed="false">
      <c r="E277" s="299"/>
      <c r="F277" s="300"/>
    </row>
    <row r="278" customFormat="false" ht="16.5" hidden="false" customHeight="true" outlineLevel="0" collapsed="false">
      <c r="E278" s="299"/>
      <c r="F278" s="300"/>
    </row>
    <row r="279" customFormat="false" ht="16.5" hidden="false" customHeight="true" outlineLevel="0" collapsed="false">
      <c r="E279" s="299"/>
      <c r="F279" s="300"/>
    </row>
    <row r="280" customFormat="false" ht="16.5" hidden="false" customHeight="true" outlineLevel="0" collapsed="false">
      <c r="E280" s="299"/>
      <c r="F280" s="300"/>
    </row>
    <row r="281" customFormat="false" ht="16.5" hidden="false" customHeight="true" outlineLevel="0" collapsed="false">
      <c r="E281" s="299"/>
      <c r="F281" s="300"/>
    </row>
    <row r="282" customFormat="false" ht="16.5" hidden="false" customHeight="true" outlineLevel="0" collapsed="false">
      <c r="E282" s="299"/>
      <c r="F282" s="300"/>
    </row>
    <row r="283" customFormat="false" ht="16.5" hidden="false" customHeight="true" outlineLevel="0" collapsed="false">
      <c r="E283" s="299"/>
      <c r="F283" s="300"/>
    </row>
    <row r="284" customFormat="false" ht="16.5" hidden="false" customHeight="true" outlineLevel="0" collapsed="false">
      <c r="E284" s="299"/>
      <c r="F284" s="300"/>
    </row>
    <row r="285" customFormat="false" ht="16.5" hidden="false" customHeight="true" outlineLevel="0" collapsed="false">
      <c r="E285" s="299"/>
      <c r="F285" s="300"/>
    </row>
    <row r="286" customFormat="false" ht="16.5" hidden="false" customHeight="true" outlineLevel="0" collapsed="false">
      <c r="E286" s="299"/>
      <c r="F286" s="300"/>
    </row>
    <row r="287" customFormat="false" ht="16.5" hidden="false" customHeight="true" outlineLevel="0" collapsed="false">
      <c r="E287" s="299"/>
      <c r="F287" s="300"/>
    </row>
    <row r="288" customFormat="false" ht="16.5" hidden="false" customHeight="true" outlineLevel="0" collapsed="false">
      <c r="E288" s="299"/>
      <c r="F288" s="300"/>
    </row>
    <row r="289" customFormat="false" ht="16.5" hidden="false" customHeight="true" outlineLevel="0" collapsed="false">
      <c r="E289" s="299"/>
      <c r="F289" s="300"/>
    </row>
    <row r="290" customFormat="false" ht="16.5" hidden="false" customHeight="true" outlineLevel="0" collapsed="false">
      <c r="E290" s="299"/>
      <c r="F290" s="300"/>
    </row>
    <row r="291" customFormat="false" ht="16.5" hidden="false" customHeight="true" outlineLevel="0" collapsed="false">
      <c r="E291" s="299"/>
      <c r="F291" s="300"/>
    </row>
    <row r="292" customFormat="false" ht="16.5" hidden="false" customHeight="true" outlineLevel="0" collapsed="false">
      <c r="E292" s="299"/>
      <c r="F292" s="300"/>
    </row>
    <row r="293" customFormat="false" ht="16.5" hidden="false" customHeight="true" outlineLevel="0" collapsed="false">
      <c r="E293" s="299"/>
      <c r="F293" s="300"/>
    </row>
    <row r="294" customFormat="false" ht="16.5" hidden="false" customHeight="true" outlineLevel="0" collapsed="false">
      <c r="E294" s="299"/>
      <c r="F294" s="300"/>
    </row>
    <row r="295" customFormat="false" ht="16.5" hidden="false" customHeight="true" outlineLevel="0" collapsed="false">
      <c r="E295" s="299"/>
      <c r="F295" s="300"/>
    </row>
    <row r="296" customFormat="false" ht="16.5" hidden="false" customHeight="true" outlineLevel="0" collapsed="false">
      <c r="E296" s="299"/>
      <c r="F296" s="300"/>
    </row>
    <row r="297" customFormat="false" ht="16.5" hidden="false" customHeight="true" outlineLevel="0" collapsed="false">
      <c r="E297" s="299"/>
      <c r="F297" s="300"/>
    </row>
    <row r="298" customFormat="false" ht="16.5" hidden="false" customHeight="true" outlineLevel="0" collapsed="false">
      <c r="E298" s="299"/>
      <c r="F298" s="300"/>
    </row>
    <row r="299" customFormat="false" ht="16.5" hidden="false" customHeight="true" outlineLevel="0" collapsed="false">
      <c r="E299" s="299"/>
      <c r="F299" s="300"/>
    </row>
    <row r="300" customFormat="false" ht="16.5" hidden="false" customHeight="true" outlineLevel="0" collapsed="false">
      <c r="E300" s="299"/>
      <c r="F300" s="300"/>
    </row>
    <row r="301" customFormat="false" ht="16.5" hidden="false" customHeight="true" outlineLevel="0" collapsed="false">
      <c r="E301" s="299"/>
      <c r="F301" s="300"/>
    </row>
    <row r="302" customFormat="false" ht="16.5" hidden="false" customHeight="true" outlineLevel="0" collapsed="false">
      <c r="E302" s="299"/>
      <c r="F302" s="300"/>
    </row>
    <row r="303" customFormat="false" ht="16.5" hidden="false" customHeight="true" outlineLevel="0" collapsed="false">
      <c r="E303" s="299"/>
      <c r="F303" s="300"/>
    </row>
    <row r="304" customFormat="false" ht="16.5" hidden="false" customHeight="true" outlineLevel="0" collapsed="false">
      <c r="E304" s="299"/>
      <c r="F304" s="300"/>
    </row>
    <row r="305" customFormat="false" ht="16.5" hidden="false" customHeight="true" outlineLevel="0" collapsed="false">
      <c r="E305" s="299"/>
      <c r="F305" s="300"/>
    </row>
    <row r="306" customFormat="false" ht="16.5" hidden="false" customHeight="true" outlineLevel="0" collapsed="false">
      <c r="E306" s="299"/>
      <c r="F306" s="300"/>
    </row>
    <row r="307" customFormat="false" ht="16.5" hidden="false" customHeight="true" outlineLevel="0" collapsed="false">
      <c r="E307" s="299"/>
      <c r="F307" s="300"/>
    </row>
    <row r="308" customFormat="false" ht="16.5" hidden="false" customHeight="true" outlineLevel="0" collapsed="false">
      <c r="E308" s="299"/>
      <c r="F308" s="300"/>
    </row>
    <row r="309" customFormat="false" ht="16.5" hidden="false" customHeight="true" outlineLevel="0" collapsed="false">
      <c r="E309" s="299"/>
      <c r="F309" s="300"/>
    </row>
    <row r="310" customFormat="false" ht="16.5" hidden="false" customHeight="true" outlineLevel="0" collapsed="false">
      <c r="E310" s="299"/>
      <c r="F310" s="300"/>
    </row>
    <row r="311" customFormat="false" ht="16.5" hidden="false" customHeight="true" outlineLevel="0" collapsed="false">
      <c r="E311" s="299"/>
      <c r="F311" s="300"/>
    </row>
    <row r="312" customFormat="false" ht="16.5" hidden="false" customHeight="true" outlineLevel="0" collapsed="false">
      <c r="E312" s="299"/>
      <c r="F312" s="300"/>
    </row>
    <row r="313" customFormat="false" ht="16.5" hidden="false" customHeight="true" outlineLevel="0" collapsed="false">
      <c r="E313" s="299"/>
      <c r="F313" s="300"/>
    </row>
    <row r="314" customFormat="false" ht="16.5" hidden="false" customHeight="true" outlineLevel="0" collapsed="false">
      <c r="E314" s="299"/>
      <c r="F314" s="300"/>
    </row>
    <row r="315" customFormat="false" ht="16.5" hidden="false" customHeight="true" outlineLevel="0" collapsed="false">
      <c r="E315" s="299"/>
      <c r="F315" s="300"/>
    </row>
    <row r="316" customFormat="false" ht="16.5" hidden="false" customHeight="true" outlineLevel="0" collapsed="false">
      <c r="E316" s="299"/>
      <c r="F316" s="300"/>
    </row>
    <row r="317" customFormat="false" ht="16.5" hidden="false" customHeight="true" outlineLevel="0" collapsed="false">
      <c r="E317" s="299"/>
      <c r="F317" s="300"/>
    </row>
    <row r="318" customFormat="false" ht="16.5" hidden="false" customHeight="true" outlineLevel="0" collapsed="false">
      <c r="E318" s="299"/>
      <c r="F318" s="300"/>
    </row>
    <row r="319" customFormat="false" ht="16.5" hidden="false" customHeight="true" outlineLevel="0" collapsed="false">
      <c r="E319" s="299"/>
      <c r="F319" s="300"/>
    </row>
    <row r="320" customFormat="false" ht="16.5" hidden="false" customHeight="true" outlineLevel="0" collapsed="false">
      <c r="E320" s="299"/>
      <c r="F320" s="300"/>
    </row>
    <row r="321" customFormat="false" ht="16.5" hidden="false" customHeight="true" outlineLevel="0" collapsed="false">
      <c r="E321" s="299"/>
      <c r="F321" s="300"/>
    </row>
    <row r="322" customFormat="false" ht="16.5" hidden="false" customHeight="true" outlineLevel="0" collapsed="false">
      <c r="E322" s="299"/>
      <c r="F322" s="300"/>
    </row>
    <row r="323" customFormat="false" ht="16.5" hidden="false" customHeight="true" outlineLevel="0" collapsed="false">
      <c r="E323" s="299"/>
      <c r="F323" s="300"/>
    </row>
    <row r="324" customFormat="false" ht="16.5" hidden="false" customHeight="true" outlineLevel="0" collapsed="false">
      <c r="E324" s="299"/>
      <c r="F324" s="300"/>
    </row>
    <row r="325" customFormat="false" ht="16.5" hidden="false" customHeight="true" outlineLevel="0" collapsed="false">
      <c r="E325" s="299"/>
      <c r="F325" s="300"/>
    </row>
    <row r="326" customFormat="false" ht="16.5" hidden="false" customHeight="true" outlineLevel="0" collapsed="false">
      <c r="E326" s="299"/>
      <c r="F326" s="300"/>
    </row>
    <row r="327" customFormat="false" ht="16.5" hidden="false" customHeight="true" outlineLevel="0" collapsed="false">
      <c r="E327" s="299"/>
      <c r="F327" s="300"/>
    </row>
    <row r="328" customFormat="false" ht="16.5" hidden="false" customHeight="true" outlineLevel="0" collapsed="false">
      <c r="E328" s="299"/>
      <c r="F328" s="300"/>
    </row>
    <row r="329" customFormat="false" ht="16.5" hidden="false" customHeight="true" outlineLevel="0" collapsed="false">
      <c r="E329" s="299"/>
      <c r="F329" s="300"/>
    </row>
    <row r="330" customFormat="false" ht="16.5" hidden="false" customHeight="true" outlineLevel="0" collapsed="false">
      <c r="E330" s="299"/>
      <c r="F330" s="300"/>
    </row>
    <row r="331" customFormat="false" ht="16.5" hidden="false" customHeight="true" outlineLevel="0" collapsed="false">
      <c r="E331" s="299"/>
      <c r="F331" s="300"/>
    </row>
    <row r="332" customFormat="false" ht="16.5" hidden="false" customHeight="true" outlineLevel="0" collapsed="false">
      <c r="E332" s="299"/>
      <c r="F332" s="300"/>
    </row>
    <row r="333" customFormat="false" ht="16.5" hidden="false" customHeight="true" outlineLevel="0" collapsed="false">
      <c r="E333" s="299"/>
      <c r="F333" s="300"/>
    </row>
    <row r="334" customFormat="false" ht="16.5" hidden="false" customHeight="true" outlineLevel="0" collapsed="false">
      <c r="E334" s="299"/>
      <c r="F334" s="300"/>
    </row>
    <row r="335" customFormat="false" ht="16.5" hidden="false" customHeight="true" outlineLevel="0" collapsed="false">
      <c r="E335" s="299"/>
      <c r="F335" s="300"/>
    </row>
    <row r="336" customFormat="false" ht="16.5" hidden="false" customHeight="true" outlineLevel="0" collapsed="false">
      <c r="E336" s="299"/>
      <c r="F336" s="300"/>
    </row>
    <row r="337" customFormat="false" ht="16.5" hidden="false" customHeight="true" outlineLevel="0" collapsed="false">
      <c r="E337" s="299"/>
      <c r="F337" s="300"/>
    </row>
    <row r="338" customFormat="false" ht="16.5" hidden="false" customHeight="true" outlineLevel="0" collapsed="false">
      <c r="E338" s="299"/>
      <c r="F338" s="300"/>
    </row>
    <row r="339" customFormat="false" ht="16.5" hidden="false" customHeight="true" outlineLevel="0" collapsed="false">
      <c r="E339" s="299"/>
      <c r="F339" s="300"/>
    </row>
    <row r="340" customFormat="false" ht="16.5" hidden="false" customHeight="true" outlineLevel="0" collapsed="false">
      <c r="E340" s="299"/>
      <c r="F340" s="300"/>
    </row>
    <row r="341" customFormat="false" ht="16.5" hidden="false" customHeight="true" outlineLevel="0" collapsed="false">
      <c r="E341" s="299"/>
      <c r="F341" s="300"/>
    </row>
    <row r="342" customFormat="false" ht="16.5" hidden="false" customHeight="true" outlineLevel="0" collapsed="false">
      <c r="E342" s="299"/>
      <c r="F342" s="300"/>
    </row>
    <row r="343" customFormat="false" ht="16.5" hidden="false" customHeight="true" outlineLevel="0" collapsed="false">
      <c r="E343" s="299"/>
      <c r="F343" s="300"/>
    </row>
    <row r="344" customFormat="false" ht="16.5" hidden="false" customHeight="true" outlineLevel="0" collapsed="false">
      <c r="E344" s="299"/>
      <c r="F344" s="300"/>
    </row>
    <row r="345" customFormat="false" ht="16.5" hidden="false" customHeight="true" outlineLevel="0" collapsed="false">
      <c r="E345" s="299"/>
      <c r="F345" s="300"/>
    </row>
    <row r="346" customFormat="false" ht="16.5" hidden="false" customHeight="true" outlineLevel="0" collapsed="false">
      <c r="E346" s="299"/>
      <c r="F346" s="300"/>
    </row>
    <row r="347" customFormat="false" ht="16.5" hidden="false" customHeight="true" outlineLevel="0" collapsed="false">
      <c r="E347" s="299"/>
      <c r="F347" s="300"/>
    </row>
    <row r="348" customFormat="false" ht="16.5" hidden="false" customHeight="true" outlineLevel="0" collapsed="false">
      <c r="E348" s="299"/>
      <c r="F348" s="300"/>
    </row>
    <row r="349" customFormat="false" ht="16.5" hidden="false" customHeight="true" outlineLevel="0" collapsed="false">
      <c r="E349" s="299"/>
      <c r="F349" s="300"/>
    </row>
    <row r="350" customFormat="false" ht="16.5" hidden="false" customHeight="true" outlineLevel="0" collapsed="false">
      <c r="E350" s="299"/>
      <c r="F350" s="300"/>
    </row>
    <row r="351" customFormat="false" ht="16.5" hidden="false" customHeight="true" outlineLevel="0" collapsed="false">
      <c r="E351" s="299"/>
      <c r="F351" s="300"/>
    </row>
    <row r="352" customFormat="false" ht="16.5" hidden="false" customHeight="true" outlineLevel="0" collapsed="false">
      <c r="E352" s="299"/>
      <c r="F352" s="300"/>
    </row>
    <row r="353" customFormat="false" ht="16.5" hidden="false" customHeight="true" outlineLevel="0" collapsed="false">
      <c r="E353" s="299"/>
      <c r="F353" s="300"/>
    </row>
    <row r="354" customFormat="false" ht="16.5" hidden="false" customHeight="true" outlineLevel="0" collapsed="false">
      <c r="E354" s="299"/>
      <c r="F354" s="300"/>
    </row>
    <row r="355" customFormat="false" ht="16.5" hidden="false" customHeight="true" outlineLevel="0" collapsed="false">
      <c r="E355" s="299"/>
      <c r="F355" s="300"/>
    </row>
    <row r="356" customFormat="false" ht="16.5" hidden="false" customHeight="true" outlineLevel="0" collapsed="false">
      <c r="E356" s="299"/>
      <c r="F356" s="300"/>
    </row>
    <row r="357" customFormat="false" ht="16.5" hidden="false" customHeight="true" outlineLevel="0" collapsed="false">
      <c r="E357" s="299"/>
      <c r="F357" s="300"/>
    </row>
    <row r="358" customFormat="false" ht="16.5" hidden="false" customHeight="true" outlineLevel="0" collapsed="false">
      <c r="E358" s="299"/>
      <c r="F358" s="300"/>
    </row>
    <row r="359" customFormat="false" ht="16.5" hidden="false" customHeight="true" outlineLevel="0" collapsed="false">
      <c r="E359" s="299"/>
      <c r="F359" s="300"/>
    </row>
    <row r="360" customFormat="false" ht="16.5" hidden="false" customHeight="true" outlineLevel="0" collapsed="false">
      <c r="E360" s="299"/>
      <c r="F360" s="300"/>
    </row>
    <row r="361" customFormat="false" ht="16.5" hidden="false" customHeight="true" outlineLevel="0" collapsed="false">
      <c r="E361" s="299"/>
      <c r="F361" s="300"/>
    </row>
    <row r="362" customFormat="false" ht="16.5" hidden="false" customHeight="true" outlineLevel="0" collapsed="false">
      <c r="E362" s="299"/>
      <c r="F362" s="300"/>
    </row>
    <row r="363" customFormat="false" ht="16.5" hidden="false" customHeight="true" outlineLevel="0" collapsed="false">
      <c r="E363" s="299"/>
      <c r="F363" s="300"/>
    </row>
    <row r="364" customFormat="false" ht="16.5" hidden="false" customHeight="true" outlineLevel="0" collapsed="false">
      <c r="E364" s="299"/>
      <c r="F364" s="300"/>
    </row>
    <row r="365" customFormat="false" ht="16.5" hidden="false" customHeight="true" outlineLevel="0" collapsed="false">
      <c r="E365" s="299"/>
      <c r="F365" s="300"/>
    </row>
    <row r="366" customFormat="false" ht="16.5" hidden="false" customHeight="true" outlineLevel="0" collapsed="false">
      <c r="E366" s="299"/>
      <c r="F366" s="300"/>
    </row>
    <row r="367" customFormat="false" ht="16.5" hidden="false" customHeight="true" outlineLevel="0" collapsed="false">
      <c r="E367" s="299"/>
      <c r="F367" s="300"/>
    </row>
    <row r="368" customFormat="false" ht="16.5" hidden="false" customHeight="true" outlineLevel="0" collapsed="false">
      <c r="E368" s="299"/>
      <c r="F368" s="300"/>
    </row>
    <row r="369" customFormat="false" ht="16.5" hidden="false" customHeight="true" outlineLevel="0" collapsed="false">
      <c r="E369" s="299"/>
      <c r="F369" s="300"/>
    </row>
    <row r="370" customFormat="false" ht="16.5" hidden="false" customHeight="true" outlineLevel="0" collapsed="false">
      <c r="E370" s="299"/>
      <c r="F370" s="300"/>
    </row>
    <row r="371" customFormat="false" ht="16.5" hidden="false" customHeight="true" outlineLevel="0" collapsed="false">
      <c r="E371" s="299"/>
      <c r="F371" s="300"/>
    </row>
    <row r="372" customFormat="false" ht="16.5" hidden="false" customHeight="true" outlineLevel="0" collapsed="false">
      <c r="E372" s="299"/>
      <c r="F372" s="300"/>
    </row>
    <row r="373" customFormat="false" ht="16.5" hidden="false" customHeight="true" outlineLevel="0" collapsed="false">
      <c r="E373" s="299"/>
      <c r="F373" s="300"/>
    </row>
    <row r="374" customFormat="false" ht="16.5" hidden="false" customHeight="true" outlineLevel="0" collapsed="false">
      <c r="E374" s="299"/>
      <c r="F374" s="300"/>
    </row>
    <row r="375" customFormat="false" ht="16.5" hidden="false" customHeight="true" outlineLevel="0" collapsed="false">
      <c r="E375" s="299"/>
      <c r="F375" s="300"/>
    </row>
    <row r="376" customFormat="false" ht="16.5" hidden="false" customHeight="true" outlineLevel="0" collapsed="false">
      <c r="E376" s="299"/>
      <c r="F376" s="300"/>
    </row>
    <row r="377" customFormat="false" ht="16.5" hidden="false" customHeight="true" outlineLevel="0" collapsed="false">
      <c r="E377" s="299"/>
      <c r="F377" s="300"/>
    </row>
    <row r="378" customFormat="false" ht="16.5" hidden="false" customHeight="true" outlineLevel="0" collapsed="false">
      <c r="E378" s="299"/>
      <c r="F378" s="300"/>
    </row>
    <row r="379" customFormat="false" ht="16.5" hidden="false" customHeight="true" outlineLevel="0" collapsed="false">
      <c r="E379" s="299"/>
      <c r="F379" s="300"/>
    </row>
    <row r="380" customFormat="false" ht="16.5" hidden="false" customHeight="true" outlineLevel="0" collapsed="false">
      <c r="E380" s="299"/>
      <c r="F380" s="300"/>
    </row>
    <row r="381" customFormat="false" ht="16.5" hidden="false" customHeight="true" outlineLevel="0" collapsed="false">
      <c r="E381" s="299"/>
      <c r="F381" s="300"/>
    </row>
    <row r="382" customFormat="false" ht="16.5" hidden="false" customHeight="true" outlineLevel="0" collapsed="false">
      <c r="E382" s="299"/>
      <c r="F382" s="300"/>
    </row>
    <row r="383" customFormat="false" ht="16.5" hidden="false" customHeight="true" outlineLevel="0" collapsed="false">
      <c r="E383" s="299"/>
      <c r="F383" s="300"/>
    </row>
    <row r="384" customFormat="false" ht="16.5" hidden="false" customHeight="true" outlineLevel="0" collapsed="false">
      <c r="E384" s="299"/>
      <c r="F384" s="300"/>
    </row>
    <row r="385" customFormat="false" ht="16.5" hidden="false" customHeight="true" outlineLevel="0" collapsed="false">
      <c r="E385" s="299"/>
      <c r="F385" s="300"/>
    </row>
    <row r="386" customFormat="false" ht="16.5" hidden="false" customHeight="true" outlineLevel="0" collapsed="false">
      <c r="E386" s="299"/>
      <c r="F386" s="300"/>
    </row>
    <row r="387" customFormat="false" ht="16.5" hidden="false" customHeight="true" outlineLevel="0" collapsed="false">
      <c r="E387" s="299"/>
      <c r="F387" s="300"/>
    </row>
    <row r="388" customFormat="false" ht="16.5" hidden="false" customHeight="true" outlineLevel="0" collapsed="false">
      <c r="E388" s="299"/>
      <c r="F388" s="300"/>
    </row>
    <row r="389" customFormat="false" ht="16.5" hidden="false" customHeight="true" outlineLevel="0" collapsed="false">
      <c r="E389" s="299"/>
      <c r="F389" s="300"/>
    </row>
    <row r="390" customFormat="false" ht="16.5" hidden="false" customHeight="true" outlineLevel="0" collapsed="false">
      <c r="E390" s="299"/>
      <c r="F390" s="300"/>
    </row>
    <row r="391" customFormat="false" ht="16.5" hidden="false" customHeight="true" outlineLevel="0" collapsed="false">
      <c r="E391" s="299"/>
      <c r="F391" s="300"/>
    </row>
    <row r="392" customFormat="false" ht="16.5" hidden="false" customHeight="true" outlineLevel="0" collapsed="false">
      <c r="E392" s="299"/>
      <c r="F392" s="300"/>
    </row>
    <row r="393" customFormat="false" ht="16.5" hidden="false" customHeight="true" outlineLevel="0" collapsed="false">
      <c r="E393" s="299"/>
      <c r="F393" s="300"/>
    </row>
    <row r="394" customFormat="false" ht="16.5" hidden="false" customHeight="true" outlineLevel="0" collapsed="false">
      <c r="E394" s="299"/>
      <c r="F394" s="300"/>
    </row>
    <row r="395" customFormat="false" ht="16.5" hidden="false" customHeight="true" outlineLevel="0" collapsed="false">
      <c r="E395" s="299"/>
      <c r="F395" s="300"/>
    </row>
    <row r="396" customFormat="false" ht="16.5" hidden="false" customHeight="true" outlineLevel="0" collapsed="false">
      <c r="E396" s="299"/>
      <c r="F396" s="300"/>
    </row>
    <row r="397" customFormat="false" ht="16.5" hidden="false" customHeight="true" outlineLevel="0" collapsed="false">
      <c r="E397" s="299"/>
      <c r="F397" s="300"/>
    </row>
    <row r="398" customFormat="false" ht="16.5" hidden="false" customHeight="true" outlineLevel="0" collapsed="false">
      <c r="E398" s="299"/>
      <c r="F398" s="300"/>
    </row>
    <row r="399" customFormat="false" ht="16.5" hidden="false" customHeight="true" outlineLevel="0" collapsed="false">
      <c r="E399" s="299"/>
      <c r="F399" s="300"/>
    </row>
    <row r="400" customFormat="false" ht="16.5" hidden="false" customHeight="true" outlineLevel="0" collapsed="false">
      <c r="E400" s="299"/>
      <c r="F400" s="300"/>
    </row>
    <row r="401" customFormat="false" ht="16.5" hidden="false" customHeight="true" outlineLevel="0" collapsed="false">
      <c r="E401" s="299"/>
      <c r="F401" s="300"/>
    </row>
    <row r="402" customFormat="false" ht="16.5" hidden="false" customHeight="true" outlineLevel="0" collapsed="false">
      <c r="E402" s="299"/>
      <c r="F402" s="300"/>
    </row>
    <row r="403" customFormat="false" ht="16.5" hidden="false" customHeight="true" outlineLevel="0" collapsed="false">
      <c r="E403" s="299"/>
      <c r="F403" s="300"/>
    </row>
    <row r="404" customFormat="false" ht="16.5" hidden="false" customHeight="true" outlineLevel="0" collapsed="false">
      <c r="E404" s="299"/>
      <c r="F404" s="300"/>
    </row>
    <row r="405" customFormat="false" ht="16.5" hidden="false" customHeight="true" outlineLevel="0" collapsed="false">
      <c r="E405" s="299"/>
      <c r="F405" s="300"/>
    </row>
    <row r="406" customFormat="false" ht="16.5" hidden="false" customHeight="true" outlineLevel="0" collapsed="false">
      <c r="E406" s="299"/>
      <c r="F406" s="300"/>
    </row>
    <row r="407" customFormat="false" ht="16.5" hidden="false" customHeight="true" outlineLevel="0" collapsed="false">
      <c r="E407" s="299"/>
      <c r="F407" s="300"/>
    </row>
    <row r="408" customFormat="false" ht="16.5" hidden="false" customHeight="true" outlineLevel="0" collapsed="false">
      <c r="E408" s="299"/>
      <c r="F408" s="300"/>
    </row>
    <row r="409" customFormat="false" ht="16.5" hidden="false" customHeight="true" outlineLevel="0" collapsed="false">
      <c r="E409" s="299"/>
      <c r="F409" s="300"/>
    </row>
    <row r="410" customFormat="false" ht="16.5" hidden="false" customHeight="true" outlineLevel="0" collapsed="false">
      <c r="E410" s="299"/>
      <c r="F410" s="300"/>
    </row>
    <row r="411" customFormat="false" ht="16.5" hidden="false" customHeight="true" outlineLevel="0" collapsed="false">
      <c r="E411" s="299"/>
      <c r="F411" s="300"/>
    </row>
    <row r="412" customFormat="false" ht="16.5" hidden="false" customHeight="true" outlineLevel="0" collapsed="false">
      <c r="E412" s="299"/>
      <c r="F412" s="300"/>
    </row>
    <row r="413" customFormat="false" ht="16.5" hidden="false" customHeight="true" outlineLevel="0" collapsed="false">
      <c r="E413" s="299"/>
      <c r="F413" s="300"/>
    </row>
    <row r="414" customFormat="false" ht="16.5" hidden="false" customHeight="true" outlineLevel="0" collapsed="false">
      <c r="E414" s="299"/>
      <c r="F414" s="300"/>
    </row>
    <row r="415" customFormat="false" ht="16.5" hidden="false" customHeight="true" outlineLevel="0" collapsed="false">
      <c r="E415" s="299"/>
      <c r="F415" s="300"/>
    </row>
    <row r="416" customFormat="false" ht="16.5" hidden="false" customHeight="true" outlineLevel="0" collapsed="false">
      <c r="E416" s="299"/>
      <c r="F416" s="300"/>
    </row>
    <row r="417" customFormat="false" ht="16.5" hidden="false" customHeight="true" outlineLevel="0" collapsed="false">
      <c r="E417" s="299"/>
      <c r="F417" s="300"/>
    </row>
    <row r="418" customFormat="false" ht="16.5" hidden="false" customHeight="true" outlineLevel="0" collapsed="false">
      <c r="E418" s="299"/>
      <c r="F418" s="300"/>
    </row>
    <row r="419" customFormat="false" ht="16.5" hidden="false" customHeight="true" outlineLevel="0" collapsed="false">
      <c r="E419" s="299"/>
      <c r="F419" s="300"/>
    </row>
    <row r="420" customFormat="false" ht="16.5" hidden="false" customHeight="true" outlineLevel="0" collapsed="false">
      <c r="E420" s="299"/>
      <c r="F420" s="300"/>
    </row>
    <row r="421" customFormat="false" ht="16.5" hidden="false" customHeight="true" outlineLevel="0" collapsed="false">
      <c r="E421" s="299"/>
      <c r="F421" s="300"/>
    </row>
    <row r="422" customFormat="false" ht="16.5" hidden="false" customHeight="true" outlineLevel="0" collapsed="false">
      <c r="E422" s="299"/>
      <c r="F422" s="300"/>
    </row>
    <row r="423" customFormat="false" ht="16.5" hidden="false" customHeight="true" outlineLevel="0" collapsed="false">
      <c r="E423" s="299"/>
      <c r="F423" s="300"/>
    </row>
    <row r="424" customFormat="false" ht="16.5" hidden="false" customHeight="true" outlineLevel="0" collapsed="false">
      <c r="E424" s="299"/>
      <c r="F424" s="300"/>
    </row>
    <row r="425" customFormat="false" ht="16.5" hidden="false" customHeight="true" outlineLevel="0" collapsed="false">
      <c r="E425" s="299"/>
      <c r="F425" s="300"/>
    </row>
    <row r="426" customFormat="false" ht="16.5" hidden="false" customHeight="true" outlineLevel="0" collapsed="false">
      <c r="E426" s="299"/>
      <c r="F426" s="300"/>
    </row>
    <row r="427" customFormat="false" ht="16.5" hidden="false" customHeight="true" outlineLevel="0" collapsed="false">
      <c r="E427" s="299"/>
      <c r="F427" s="300"/>
    </row>
    <row r="428" customFormat="false" ht="16.5" hidden="false" customHeight="true" outlineLevel="0" collapsed="false">
      <c r="E428" s="299"/>
      <c r="F428" s="300"/>
    </row>
    <row r="429" customFormat="false" ht="16.5" hidden="false" customHeight="true" outlineLevel="0" collapsed="false">
      <c r="E429" s="299"/>
      <c r="F429" s="300"/>
    </row>
    <row r="430" customFormat="false" ht="16.5" hidden="false" customHeight="true" outlineLevel="0" collapsed="false">
      <c r="E430" s="299"/>
      <c r="F430" s="300"/>
    </row>
    <row r="431" customFormat="false" ht="16.5" hidden="false" customHeight="true" outlineLevel="0" collapsed="false">
      <c r="E431" s="299"/>
      <c r="F431" s="300"/>
    </row>
    <row r="432" customFormat="false" ht="16.5" hidden="false" customHeight="true" outlineLevel="0" collapsed="false">
      <c r="E432" s="299"/>
      <c r="F432" s="300"/>
    </row>
    <row r="433" customFormat="false" ht="16.5" hidden="false" customHeight="true" outlineLevel="0" collapsed="false">
      <c r="E433" s="299"/>
      <c r="F433" s="300"/>
    </row>
    <row r="434" customFormat="false" ht="16.5" hidden="false" customHeight="true" outlineLevel="0" collapsed="false">
      <c r="E434" s="299"/>
      <c r="F434" s="300"/>
    </row>
    <row r="435" customFormat="false" ht="16.5" hidden="false" customHeight="true" outlineLevel="0" collapsed="false">
      <c r="E435" s="299"/>
      <c r="F435" s="300"/>
    </row>
    <row r="436" customFormat="false" ht="16.5" hidden="false" customHeight="true" outlineLevel="0" collapsed="false">
      <c r="E436" s="299"/>
      <c r="F436" s="300"/>
    </row>
    <row r="437" customFormat="false" ht="16.5" hidden="false" customHeight="true" outlineLevel="0" collapsed="false">
      <c r="E437" s="299"/>
      <c r="F437" s="300"/>
    </row>
    <row r="438" customFormat="false" ht="16.5" hidden="false" customHeight="true" outlineLevel="0" collapsed="false">
      <c r="E438" s="299"/>
      <c r="F438" s="300"/>
    </row>
    <row r="439" customFormat="false" ht="16.5" hidden="false" customHeight="true" outlineLevel="0" collapsed="false">
      <c r="E439" s="299"/>
      <c r="F439" s="300"/>
    </row>
    <row r="440" customFormat="false" ht="16.5" hidden="false" customHeight="true" outlineLevel="0" collapsed="false">
      <c r="E440" s="299"/>
      <c r="F440" s="300"/>
    </row>
    <row r="441" customFormat="false" ht="16.5" hidden="false" customHeight="true" outlineLevel="0" collapsed="false">
      <c r="E441" s="299"/>
      <c r="F441" s="300"/>
    </row>
    <row r="442" customFormat="false" ht="16.5" hidden="false" customHeight="true" outlineLevel="0" collapsed="false">
      <c r="E442" s="299"/>
      <c r="F442" s="300"/>
    </row>
    <row r="443" customFormat="false" ht="16.5" hidden="false" customHeight="true" outlineLevel="0" collapsed="false">
      <c r="E443" s="299"/>
      <c r="F443" s="300"/>
    </row>
    <row r="444" customFormat="false" ht="16.5" hidden="false" customHeight="true" outlineLevel="0" collapsed="false">
      <c r="E444" s="299"/>
      <c r="F444" s="300"/>
    </row>
    <row r="445" customFormat="false" ht="16.5" hidden="false" customHeight="true" outlineLevel="0" collapsed="false">
      <c r="E445" s="299"/>
      <c r="F445" s="300"/>
    </row>
    <row r="446" customFormat="false" ht="16.5" hidden="false" customHeight="true" outlineLevel="0" collapsed="false">
      <c r="E446" s="299"/>
      <c r="F446" s="300"/>
    </row>
    <row r="447" customFormat="false" ht="16.5" hidden="false" customHeight="true" outlineLevel="0" collapsed="false">
      <c r="E447" s="299"/>
      <c r="F447" s="300"/>
    </row>
    <row r="448" customFormat="false" ht="16.5" hidden="false" customHeight="true" outlineLevel="0" collapsed="false">
      <c r="E448" s="299"/>
      <c r="F448" s="300"/>
    </row>
    <row r="449" customFormat="false" ht="16.5" hidden="false" customHeight="true" outlineLevel="0" collapsed="false">
      <c r="E449" s="299"/>
      <c r="F449" s="300"/>
    </row>
    <row r="450" customFormat="false" ht="16.5" hidden="false" customHeight="true" outlineLevel="0" collapsed="false">
      <c r="E450" s="299"/>
      <c r="F450" s="300"/>
    </row>
    <row r="451" customFormat="false" ht="16.5" hidden="false" customHeight="true" outlineLevel="0" collapsed="false">
      <c r="E451" s="299"/>
      <c r="F451" s="300"/>
    </row>
    <row r="452" customFormat="false" ht="16.5" hidden="false" customHeight="true" outlineLevel="0" collapsed="false">
      <c r="E452" s="299"/>
      <c r="F452" s="300"/>
    </row>
    <row r="453" customFormat="false" ht="16.5" hidden="false" customHeight="true" outlineLevel="0" collapsed="false">
      <c r="E453" s="299"/>
      <c r="F453" s="300"/>
    </row>
    <row r="454" customFormat="false" ht="16.5" hidden="false" customHeight="true" outlineLevel="0" collapsed="false">
      <c r="E454" s="299"/>
      <c r="F454" s="300"/>
    </row>
    <row r="455" customFormat="false" ht="16.5" hidden="false" customHeight="true" outlineLevel="0" collapsed="false">
      <c r="E455" s="299"/>
      <c r="F455" s="300"/>
    </row>
    <row r="456" customFormat="false" ht="16.5" hidden="false" customHeight="true" outlineLevel="0" collapsed="false">
      <c r="E456" s="299"/>
      <c r="F456" s="300"/>
    </row>
    <row r="457" customFormat="false" ht="16.5" hidden="false" customHeight="true" outlineLevel="0" collapsed="false">
      <c r="E457" s="299"/>
      <c r="F457" s="300"/>
    </row>
    <row r="458" customFormat="false" ht="16.5" hidden="false" customHeight="true" outlineLevel="0" collapsed="false">
      <c r="E458" s="299"/>
      <c r="F458" s="300"/>
    </row>
    <row r="459" customFormat="false" ht="16.5" hidden="false" customHeight="true" outlineLevel="0" collapsed="false">
      <c r="E459" s="299"/>
      <c r="F459" s="300"/>
    </row>
    <row r="460" customFormat="false" ht="16.5" hidden="false" customHeight="true" outlineLevel="0" collapsed="false">
      <c r="E460" s="299"/>
      <c r="F460" s="300"/>
    </row>
    <row r="461" customFormat="false" ht="16.5" hidden="false" customHeight="true" outlineLevel="0" collapsed="false">
      <c r="E461" s="299"/>
      <c r="F461" s="300"/>
    </row>
    <row r="462" customFormat="false" ht="16.5" hidden="false" customHeight="true" outlineLevel="0" collapsed="false">
      <c r="E462" s="299"/>
      <c r="F462" s="300"/>
    </row>
    <row r="463" customFormat="false" ht="16.5" hidden="false" customHeight="true" outlineLevel="0" collapsed="false">
      <c r="E463" s="299"/>
      <c r="F463" s="300"/>
    </row>
    <row r="464" customFormat="false" ht="16.5" hidden="false" customHeight="true" outlineLevel="0" collapsed="false">
      <c r="E464" s="299"/>
      <c r="F464" s="300"/>
    </row>
    <row r="465" customFormat="false" ht="16.5" hidden="false" customHeight="true" outlineLevel="0" collapsed="false">
      <c r="E465" s="299"/>
      <c r="F465" s="300"/>
    </row>
    <row r="466" customFormat="false" ht="16.5" hidden="false" customHeight="true" outlineLevel="0" collapsed="false">
      <c r="E466" s="299"/>
      <c r="F466" s="300"/>
    </row>
    <row r="467" customFormat="false" ht="16.5" hidden="false" customHeight="true" outlineLevel="0" collapsed="false">
      <c r="E467" s="299"/>
      <c r="F467" s="300"/>
    </row>
    <row r="468" customFormat="false" ht="16.5" hidden="false" customHeight="true" outlineLevel="0" collapsed="false">
      <c r="E468" s="299"/>
      <c r="F468" s="300"/>
    </row>
    <row r="469" customFormat="false" ht="16.5" hidden="false" customHeight="true" outlineLevel="0" collapsed="false">
      <c r="E469" s="299"/>
      <c r="F469" s="300"/>
    </row>
    <row r="470" customFormat="false" ht="16.5" hidden="false" customHeight="true" outlineLevel="0" collapsed="false">
      <c r="E470" s="299"/>
      <c r="F470" s="300"/>
    </row>
    <row r="471" customFormat="false" ht="16.5" hidden="false" customHeight="true" outlineLevel="0" collapsed="false">
      <c r="E471" s="299"/>
      <c r="F471" s="300"/>
    </row>
    <row r="472" customFormat="false" ht="16.5" hidden="false" customHeight="true" outlineLevel="0" collapsed="false">
      <c r="E472" s="299"/>
      <c r="F472" s="300"/>
    </row>
    <row r="473" customFormat="false" ht="16.5" hidden="false" customHeight="true" outlineLevel="0" collapsed="false">
      <c r="E473" s="299"/>
      <c r="F473" s="300"/>
    </row>
    <row r="474" customFormat="false" ht="16.5" hidden="false" customHeight="true" outlineLevel="0" collapsed="false">
      <c r="E474" s="299"/>
      <c r="F474" s="300"/>
    </row>
    <row r="475" customFormat="false" ht="16.5" hidden="false" customHeight="true" outlineLevel="0" collapsed="false">
      <c r="E475" s="299"/>
      <c r="F475" s="300"/>
    </row>
    <row r="476" customFormat="false" ht="16.5" hidden="false" customHeight="true" outlineLevel="0" collapsed="false">
      <c r="E476" s="299"/>
      <c r="F476" s="300"/>
    </row>
    <row r="477" customFormat="false" ht="16.5" hidden="false" customHeight="true" outlineLevel="0" collapsed="false">
      <c r="E477" s="299"/>
      <c r="F477" s="300"/>
    </row>
    <row r="478" customFormat="false" ht="16.5" hidden="false" customHeight="true" outlineLevel="0" collapsed="false">
      <c r="E478" s="299"/>
      <c r="F478" s="300"/>
    </row>
    <row r="479" customFormat="false" ht="16.5" hidden="false" customHeight="true" outlineLevel="0" collapsed="false">
      <c r="E479" s="299"/>
      <c r="F479" s="300"/>
    </row>
    <row r="480" customFormat="false" ht="16.5" hidden="false" customHeight="true" outlineLevel="0" collapsed="false">
      <c r="E480" s="299"/>
      <c r="F480" s="300"/>
    </row>
    <row r="481" customFormat="false" ht="16.5" hidden="false" customHeight="true" outlineLevel="0" collapsed="false">
      <c r="E481" s="299"/>
      <c r="F481" s="300"/>
    </row>
    <row r="482" customFormat="false" ht="16.5" hidden="false" customHeight="true" outlineLevel="0" collapsed="false">
      <c r="E482" s="299"/>
      <c r="F482" s="300"/>
    </row>
    <row r="483" customFormat="false" ht="16.5" hidden="false" customHeight="true" outlineLevel="0" collapsed="false">
      <c r="E483" s="299"/>
      <c r="F483" s="300"/>
    </row>
    <row r="484" customFormat="false" ht="16.5" hidden="false" customHeight="true" outlineLevel="0" collapsed="false">
      <c r="E484" s="299"/>
      <c r="F484" s="300"/>
    </row>
    <row r="485" customFormat="false" ht="16.5" hidden="false" customHeight="true" outlineLevel="0" collapsed="false">
      <c r="E485" s="299"/>
      <c r="F485" s="300"/>
    </row>
    <row r="486" customFormat="false" ht="16.5" hidden="false" customHeight="true" outlineLevel="0" collapsed="false">
      <c r="E486" s="299"/>
      <c r="F486" s="300"/>
    </row>
    <row r="487" customFormat="false" ht="16.5" hidden="false" customHeight="true" outlineLevel="0" collapsed="false">
      <c r="E487" s="299"/>
      <c r="F487" s="300"/>
    </row>
    <row r="488" customFormat="false" ht="16.5" hidden="false" customHeight="true" outlineLevel="0" collapsed="false">
      <c r="E488" s="299"/>
      <c r="F488" s="300"/>
    </row>
    <row r="489" customFormat="false" ht="16.5" hidden="false" customHeight="true" outlineLevel="0" collapsed="false">
      <c r="E489" s="299"/>
      <c r="F489" s="300"/>
    </row>
    <row r="490" customFormat="false" ht="16.5" hidden="false" customHeight="true" outlineLevel="0" collapsed="false">
      <c r="E490" s="299"/>
      <c r="F490" s="300"/>
    </row>
    <row r="491" customFormat="false" ht="16.5" hidden="false" customHeight="true" outlineLevel="0" collapsed="false">
      <c r="E491" s="299"/>
      <c r="F491" s="300"/>
    </row>
    <row r="492" customFormat="false" ht="16.5" hidden="false" customHeight="true" outlineLevel="0" collapsed="false">
      <c r="E492" s="299"/>
      <c r="F492" s="300"/>
    </row>
    <row r="493" customFormat="false" ht="16.5" hidden="false" customHeight="true" outlineLevel="0" collapsed="false">
      <c r="E493" s="299"/>
      <c r="F493" s="300"/>
    </row>
    <row r="494" customFormat="false" ht="16.5" hidden="false" customHeight="true" outlineLevel="0" collapsed="false">
      <c r="E494" s="299"/>
      <c r="F494" s="300"/>
    </row>
    <row r="495" customFormat="false" ht="16.5" hidden="false" customHeight="true" outlineLevel="0" collapsed="false">
      <c r="E495" s="299"/>
      <c r="F495" s="300"/>
    </row>
    <row r="496" customFormat="false" ht="16.5" hidden="false" customHeight="true" outlineLevel="0" collapsed="false">
      <c r="E496" s="299"/>
      <c r="F496" s="300"/>
    </row>
    <row r="497" customFormat="false" ht="16.5" hidden="false" customHeight="true" outlineLevel="0" collapsed="false">
      <c r="E497" s="299"/>
      <c r="F497" s="300"/>
    </row>
    <row r="498" customFormat="false" ht="16.5" hidden="false" customHeight="true" outlineLevel="0" collapsed="false">
      <c r="E498" s="299"/>
      <c r="F498" s="300"/>
    </row>
    <row r="499" customFormat="false" ht="16.5" hidden="false" customHeight="true" outlineLevel="0" collapsed="false">
      <c r="E499" s="299"/>
      <c r="F499" s="300"/>
    </row>
    <row r="500" customFormat="false" ht="16.5" hidden="false" customHeight="true" outlineLevel="0" collapsed="false">
      <c r="E500" s="299"/>
      <c r="F500" s="300"/>
    </row>
    <row r="501" customFormat="false" ht="16.5" hidden="false" customHeight="true" outlineLevel="0" collapsed="false">
      <c r="E501" s="299"/>
      <c r="F501" s="300"/>
    </row>
    <row r="502" customFormat="false" ht="16.5" hidden="false" customHeight="true" outlineLevel="0" collapsed="false">
      <c r="E502" s="299"/>
      <c r="F502" s="300"/>
    </row>
    <row r="503" customFormat="false" ht="16.5" hidden="false" customHeight="true" outlineLevel="0" collapsed="false">
      <c r="E503" s="299"/>
      <c r="F503" s="300"/>
    </row>
    <row r="504" customFormat="false" ht="16.5" hidden="false" customHeight="true" outlineLevel="0" collapsed="false">
      <c r="E504" s="299"/>
      <c r="F504" s="300"/>
    </row>
    <row r="505" customFormat="false" ht="16.5" hidden="false" customHeight="true" outlineLevel="0" collapsed="false">
      <c r="E505" s="299"/>
      <c r="F505" s="300"/>
    </row>
    <row r="506" customFormat="false" ht="16.5" hidden="false" customHeight="true" outlineLevel="0" collapsed="false">
      <c r="E506" s="299"/>
      <c r="F506" s="300"/>
    </row>
    <row r="507" customFormat="false" ht="16.5" hidden="false" customHeight="true" outlineLevel="0" collapsed="false">
      <c r="E507" s="299"/>
      <c r="F507" s="300"/>
    </row>
    <row r="508" customFormat="false" ht="16.5" hidden="false" customHeight="true" outlineLevel="0" collapsed="false">
      <c r="E508" s="299"/>
      <c r="F508" s="300"/>
    </row>
    <row r="509" customFormat="false" ht="16.5" hidden="false" customHeight="true" outlineLevel="0" collapsed="false">
      <c r="E509" s="299"/>
      <c r="F509" s="300"/>
    </row>
    <row r="510" customFormat="false" ht="16.5" hidden="false" customHeight="true" outlineLevel="0" collapsed="false">
      <c r="E510" s="299"/>
      <c r="F510" s="300"/>
    </row>
    <row r="511" customFormat="false" ht="16.5" hidden="false" customHeight="true" outlineLevel="0" collapsed="false">
      <c r="E511" s="299"/>
      <c r="F511" s="300"/>
    </row>
    <row r="512" customFormat="false" ht="16.5" hidden="false" customHeight="true" outlineLevel="0" collapsed="false">
      <c r="E512" s="299"/>
      <c r="F512" s="300"/>
    </row>
    <row r="513" customFormat="false" ht="16.5" hidden="false" customHeight="true" outlineLevel="0" collapsed="false">
      <c r="E513" s="299"/>
      <c r="F513" s="300"/>
    </row>
    <row r="514" customFormat="false" ht="16.5" hidden="false" customHeight="true" outlineLevel="0" collapsed="false">
      <c r="E514" s="299"/>
      <c r="F514" s="300"/>
    </row>
    <row r="515" customFormat="false" ht="16.5" hidden="false" customHeight="true" outlineLevel="0" collapsed="false">
      <c r="E515" s="299"/>
      <c r="F515" s="300"/>
    </row>
    <row r="516" customFormat="false" ht="16.5" hidden="false" customHeight="true" outlineLevel="0" collapsed="false">
      <c r="E516" s="299"/>
      <c r="F516" s="300"/>
    </row>
    <row r="517" customFormat="false" ht="16.5" hidden="false" customHeight="true" outlineLevel="0" collapsed="false">
      <c r="E517" s="299"/>
      <c r="F517" s="300"/>
    </row>
    <row r="518" customFormat="false" ht="16.5" hidden="false" customHeight="true" outlineLevel="0" collapsed="false">
      <c r="E518" s="299"/>
      <c r="F518" s="300"/>
    </row>
    <row r="519" customFormat="false" ht="16.5" hidden="false" customHeight="true" outlineLevel="0" collapsed="false">
      <c r="E519" s="299"/>
      <c r="F519" s="300"/>
    </row>
    <row r="520" customFormat="false" ht="16.5" hidden="false" customHeight="true" outlineLevel="0" collapsed="false">
      <c r="E520" s="299"/>
      <c r="F520" s="300"/>
    </row>
    <row r="521" customFormat="false" ht="16.5" hidden="false" customHeight="true" outlineLevel="0" collapsed="false">
      <c r="E521" s="299"/>
      <c r="F521" s="300"/>
    </row>
    <row r="522" customFormat="false" ht="16.5" hidden="false" customHeight="true" outlineLevel="0" collapsed="false">
      <c r="E522" s="299"/>
      <c r="F522" s="300"/>
    </row>
    <row r="523" customFormat="false" ht="16.5" hidden="false" customHeight="true" outlineLevel="0" collapsed="false">
      <c r="E523" s="299"/>
      <c r="F523" s="300"/>
    </row>
    <row r="524" customFormat="false" ht="16.5" hidden="false" customHeight="true" outlineLevel="0" collapsed="false">
      <c r="E524" s="299"/>
      <c r="F524" s="300"/>
    </row>
    <row r="525" customFormat="false" ht="16.5" hidden="false" customHeight="true" outlineLevel="0" collapsed="false">
      <c r="E525" s="299"/>
      <c r="F525" s="300"/>
    </row>
    <row r="526" customFormat="false" ht="16.5" hidden="false" customHeight="true" outlineLevel="0" collapsed="false">
      <c r="E526" s="299"/>
      <c r="F526" s="300"/>
    </row>
    <row r="527" customFormat="false" ht="16.5" hidden="false" customHeight="true" outlineLevel="0" collapsed="false">
      <c r="E527" s="299"/>
      <c r="F527" s="300"/>
    </row>
    <row r="528" customFormat="false" ht="16.5" hidden="false" customHeight="true" outlineLevel="0" collapsed="false">
      <c r="E528" s="299"/>
      <c r="F528" s="300"/>
    </row>
    <row r="529" customFormat="false" ht="16.5" hidden="false" customHeight="true" outlineLevel="0" collapsed="false">
      <c r="E529" s="299"/>
      <c r="F529" s="300"/>
    </row>
    <row r="530" customFormat="false" ht="16.5" hidden="false" customHeight="true" outlineLevel="0" collapsed="false">
      <c r="E530" s="299"/>
      <c r="F530" s="300"/>
    </row>
    <row r="531" customFormat="false" ht="16.5" hidden="false" customHeight="true" outlineLevel="0" collapsed="false">
      <c r="E531" s="299"/>
      <c r="F531" s="300"/>
    </row>
    <row r="532" customFormat="false" ht="16.5" hidden="false" customHeight="true" outlineLevel="0" collapsed="false">
      <c r="E532" s="299"/>
      <c r="F532" s="300"/>
    </row>
    <row r="533" customFormat="false" ht="16.5" hidden="false" customHeight="true" outlineLevel="0" collapsed="false">
      <c r="E533" s="299"/>
      <c r="F533" s="300"/>
    </row>
    <row r="534" customFormat="false" ht="16.5" hidden="false" customHeight="true" outlineLevel="0" collapsed="false">
      <c r="E534" s="299"/>
      <c r="F534" s="300"/>
    </row>
    <row r="535" customFormat="false" ht="16.5" hidden="false" customHeight="true" outlineLevel="0" collapsed="false">
      <c r="E535" s="299"/>
      <c r="F535" s="300"/>
    </row>
    <row r="536" customFormat="false" ht="16.5" hidden="false" customHeight="true" outlineLevel="0" collapsed="false">
      <c r="E536" s="299"/>
      <c r="F536" s="300"/>
    </row>
    <row r="537" customFormat="false" ht="16.5" hidden="false" customHeight="true" outlineLevel="0" collapsed="false">
      <c r="E537" s="299"/>
      <c r="F537" s="300"/>
    </row>
    <row r="538" customFormat="false" ht="16.5" hidden="false" customHeight="true" outlineLevel="0" collapsed="false">
      <c r="E538" s="299"/>
      <c r="F538" s="300"/>
    </row>
    <row r="539" customFormat="false" ht="16.5" hidden="false" customHeight="true" outlineLevel="0" collapsed="false">
      <c r="E539" s="299"/>
      <c r="F539" s="300"/>
    </row>
    <row r="540" customFormat="false" ht="16.5" hidden="false" customHeight="true" outlineLevel="0" collapsed="false">
      <c r="E540" s="299"/>
      <c r="F540" s="300"/>
    </row>
    <row r="541" customFormat="false" ht="16.5" hidden="false" customHeight="true" outlineLevel="0" collapsed="false">
      <c r="E541" s="299"/>
      <c r="F541" s="300"/>
    </row>
    <row r="542" customFormat="false" ht="16.5" hidden="false" customHeight="true" outlineLevel="0" collapsed="false">
      <c r="E542" s="299"/>
      <c r="F542" s="300"/>
    </row>
    <row r="543" customFormat="false" ht="16.5" hidden="false" customHeight="true" outlineLevel="0" collapsed="false">
      <c r="E543" s="299"/>
      <c r="F543" s="300"/>
    </row>
    <row r="544" customFormat="false" ht="16.5" hidden="false" customHeight="true" outlineLevel="0" collapsed="false">
      <c r="E544" s="299"/>
      <c r="F544" s="300"/>
    </row>
    <row r="545" customFormat="false" ht="16.5" hidden="false" customHeight="true" outlineLevel="0" collapsed="false">
      <c r="E545" s="299"/>
      <c r="F545" s="300"/>
    </row>
    <row r="546" customFormat="false" ht="16.5" hidden="false" customHeight="true" outlineLevel="0" collapsed="false">
      <c r="E546" s="299"/>
      <c r="F546" s="300"/>
    </row>
    <row r="547" customFormat="false" ht="16.5" hidden="false" customHeight="true" outlineLevel="0" collapsed="false">
      <c r="E547" s="299"/>
      <c r="F547" s="300"/>
    </row>
    <row r="548" customFormat="false" ht="16.5" hidden="false" customHeight="true" outlineLevel="0" collapsed="false">
      <c r="E548" s="299"/>
      <c r="F548" s="300"/>
    </row>
    <row r="549" customFormat="false" ht="16.5" hidden="false" customHeight="true" outlineLevel="0" collapsed="false">
      <c r="E549" s="299"/>
      <c r="F549" s="300"/>
    </row>
    <row r="550" customFormat="false" ht="16.5" hidden="false" customHeight="true" outlineLevel="0" collapsed="false">
      <c r="E550" s="299"/>
      <c r="F550" s="300"/>
    </row>
    <row r="551" customFormat="false" ht="16.5" hidden="false" customHeight="true" outlineLevel="0" collapsed="false">
      <c r="E551" s="299"/>
      <c r="F551" s="300"/>
    </row>
    <row r="552" customFormat="false" ht="16.5" hidden="false" customHeight="true" outlineLevel="0" collapsed="false">
      <c r="E552" s="299"/>
      <c r="F552" s="300"/>
    </row>
    <row r="553" customFormat="false" ht="16.5" hidden="false" customHeight="true" outlineLevel="0" collapsed="false">
      <c r="E553" s="299"/>
      <c r="F553" s="300"/>
    </row>
    <row r="554" customFormat="false" ht="16.5" hidden="false" customHeight="true" outlineLevel="0" collapsed="false">
      <c r="E554" s="299"/>
      <c r="F554" s="300"/>
    </row>
    <row r="555" customFormat="false" ht="16.5" hidden="false" customHeight="true" outlineLevel="0" collapsed="false">
      <c r="E555" s="299"/>
      <c r="F555" s="300"/>
    </row>
    <row r="556" customFormat="false" ht="16.5" hidden="false" customHeight="true" outlineLevel="0" collapsed="false">
      <c r="E556" s="299"/>
      <c r="F556" s="300"/>
    </row>
    <row r="557" customFormat="false" ht="16.5" hidden="false" customHeight="true" outlineLevel="0" collapsed="false">
      <c r="E557" s="299"/>
      <c r="F557" s="300"/>
    </row>
    <row r="558" customFormat="false" ht="16.5" hidden="false" customHeight="true" outlineLevel="0" collapsed="false">
      <c r="E558" s="299"/>
      <c r="F558" s="300"/>
    </row>
    <row r="559" customFormat="false" ht="16.5" hidden="false" customHeight="true" outlineLevel="0" collapsed="false">
      <c r="E559" s="299"/>
      <c r="F559" s="300"/>
    </row>
    <row r="560" customFormat="false" ht="16.5" hidden="false" customHeight="true" outlineLevel="0" collapsed="false">
      <c r="E560" s="299"/>
      <c r="F560" s="300"/>
    </row>
    <row r="561" customFormat="false" ht="16.5" hidden="false" customHeight="true" outlineLevel="0" collapsed="false">
      <c r="E561" s="299"/>
      <c r="F561" s="300"/>
    </row>
    <row r="562" customFormat="false" ht="16.5" hidden="false" customHeight="true" outlineLevel="0" collapsed="false">
      <c r="E562" s="299"/>
      <c r="F562" s="300"/>
    </row>
    <row r="563" customFormat="false" ht="16.5" hidden="false" customHeight="true" outlineLevel="0" collapsed="false">
      <c r="E563" s="299"/>
      <c r="F563" s="300"/>
    </row>
    <row r="564" customFormat="false" ht="16.5" hidden="false" customHeight="true" outlineLevel="0" collapsed="false">
      <c r="E564" s="299"/>
      <c r="F564" s="300"/>
    </row>
    <row r="565" customFormat="false" ht="16.5" hidden="false" customHeight="true" outlineLevel="0" collapsed="false">
      <c r="E565" s="299"/>
      <c r="F565" s="300"/>
    </row>
    <row r="566" customFormat="false" ht="16.5" hidden="false" customHeight="true" outlineLevel="0" collapsed="false">
      <c r="E566" s="299"/>
      <c r="F566" s="300"/>
    </row>
    <row r="567" customFormat="false" ht="16.5" hidden="false" customHeight="true" outlineLevel="0" collapsed="false">
      <c r="E567" s="299"/>
      <c r="F567" s="300"/>
    </row>
    <row r="568" customFormat="false" ht="16.5" hidden="false" customHeight="true" outlineLevel="0" collapsed="false">
      <c r="E568" s="299"/>
      <c r="F568" s="300"/>
    </row>
    <row r="569" customFormat="false" ht="16.5" hidden="false" customHeight="true" outlineLevel="0" collapsed="false">
      <c r="E569" s="299"/>
      <c r="F569" s="300"/>
    </row>
    <row r="570" customFormat="false" ht="16.5" hidden="false" customHeight="true" outlineLevel="0" collapsed="false">
      <c r="E570" s="299"/>
      <c r="F570" s="300"/>
    </row>
    <row r="571" customFormat="false" ht="16.5" hidden="false" customHeight="true" outlineLevel="0" collapsed="false">
      <c r="E571" s="299"/>
      <c r="F571" s="300"/>
    </row>
    <row r="572" customFormat="false" ht="16.5" hidden="false" customHeight="true" outlineLevel="0" collapsed="false">
      <c r="E572" s="299"/>
      <c r="F572" s="300"/>
    </row>
    <row r="573" customFormat="false" ht="16.5" hidden="false" customHeight="true" outlineLevel="0" collapsed="false">
      <c r="E573" s="299"/>
      <c r="F573" s="300"/>
    </row>
    <row r="574" customFormat="false" ht="16.5" hidden="false" customHeight="true" outlineLevel="0" collapsed="false">
      <c r="E574" s="299"/>
      <c r="F574" s="300"/>
    </row>
    <row r="575" customFormat="false" ht="16.5" hidden="false" customHeight="true" outlineLevel="0" collapsed="false">
      <c r="E575" s="299"/>
      <c r="F575" s="300"/>
    </row>
    <row r="576" customFormat="false" ht="16.5" hidden="false" customHeight="true" outlineLevel="0" collapsed="false">
      <c r="E576" s="299"/>
      <c r="F576" s="300"/>
    </row>
    <row r="577" customFormat="false" ht="16.5" hidden="false" customHeight="true" outlineLevel="0" collapsed="false">
      <c r="E577" s="299"/>
      <c r="F577" s="300"/>
    </row>
    <row r="578" customFormat="false" ht="16.5" hidden="false" customHeight="true" outlineLevel="0" collapsed="false">
      <c r="E578" s="299"/>
      <c r="F578" s="300"/>
    </row>
    <row r="579" customFormat="false" ht="16.5" hidden="false" customHeight="true" outlineLevel="0" collapsed="false">
      <c r="E579" s="299"/>
      <c r="F579" s="300"/>
    </row>
    <row r="580" customFormat="false" ht="16.5" hidden="false" customHeight="true" outlineLevel="0" collapsed="false">
      <c r="E580" s="299"/>
      <c r="F580" s="300"/>
    </row>
    <row r="581" customFormat="false" ht="16.5" hidden="false" customHeight="true" outlineLevel="0" collapsed="false">
      <c r="E581" s="299"/>
      <c r="F581" s="300"/>
    </row>
    <row r="582" customFormat="false" ht="16.5" hidden="false" customHeight="true" outlineLevel="0" collapsed="false">
      <c r="E582" s="299"/>
      <c r="F582" s="300"/>
    </row>
    <row r="583" customFormat="false" ht="16.5" hidden="false" customHeight="true" outlineLevel="0" collapsed="false">
      <c r="E583" s="299"/>
      <c r="F583" s="300"/>
    </row>
    <row r="584" customFormat="false" ht="16.5" hidden="false" customHeight="true" outlineLevel="0" collapsed="false">
      <c r="E584" s="299"/>
      <c r="F584" s="300"/>
    </row>
    <row r="585" customFormat="false" ht="16.5" hidden="false" customHeight="true" outlineLevel="0" collapsed="false">
      <c r="E585" s="299"/>
      <c r="F585" s="300"/>
    </row>
    <row r="586" customFormat="false" ht="16.5" hidden="false" customHeight="true" outlineLevel="0" collapsed="false">
      <c r="E586" s="299"/>
      <c r="F586" s="300"/>
    </row>
    <row r="587" customFormat="false" ht="16.5" hidden="false" customHeight="true" outlineLevel="0" collapsed="false">
      <c r="E587" s="299"/>
      <c r="F587" s="300"/>
    </row>
    <row r="588" customFormat="false" ht="16.5" hidden="false" customHeight="true" outlineLevel="0" collapsed="false">
      <c r="E588" s="299"/>
      <c r="F588" s="300"/>
    </row>
    <row r="589" customFormat="false" ht="16.5" hidden="false" customHeight="true" outlineLevel="0" collapsed="false">
      <c r="E589" s="299"/>
      <c r="F589" s="300"/>
    </row>
    <row r="590" customFormat="false" ht="16.5" hidden="false" customHeight="true" outlineLevel="0" collapsed="false">
      <c r="E590" s="299"/>
      <c r="F590" s="300"/>
    </row>
    <row r="591" customFormat="false" ht="16.5" hidden="false" customHeight="true" outlineLevel="0" collapsed="false">
      <c r="E591" s="299"/>
      <c r="F591" s="300"/>
    </row>
    <row r="592" customFormat="false" ht="16.5" hidden="false" customHeight="true" outlineLevel="0" collapsed="false">
      <c r="E592" s="299"/>
      <c r="F592" s="300"/>
    </row>
    <row r="593" customFormat="false" ht="16.5" hidden="false" customHeight="true" outlineLevel="0" collapsed="false">
      <c r="E593" s="299"/>
      <c r="F593" s="300"/>
    </row>
    <row r="594" customFormat="false" ht="16.5" hidden="false" customHeight="true" outlineLevel="0" collapsed="false">
      <c r="E594" s="299"/>
      <c r="F594" s="300"/>
    </row>
    <row r="595" customFormat="false" ht="16.5" hidden="false" customHeight="true" outlineLevel="0" collapsed="false">
      <c r="E595" s="299"/>
      <c r="F595" s="300"/>
    </row>
    <row r="596" customFormat="false" ht="16.5" hidden="false" customHeight="true" outlineLevel="0" collapsed="false">
      <c r="E596" s="299"/>
      <c r="F596" s="300"/>
    </row>
    <row r="597" customFormat="false" ht="16.5" hidden="false" customHeight="true" outlineLevel="0" collapsed="false">
      <c r="E597" s="299"/>
      <c r="F597" s="300"/>
    </row>
    <row r="598" customFormat="false" ht="16.5" hidden="false" customHeight="true" outlineLevel="0" collapsed="false">
      <c r="E598" s="299"/>
      <c r="F598" s="300"/>
    </row>
    <row r="599" customFormat="false" ht="16.5" hidden="false" customHeight="true" outlineLevel="0" collapsed="false">
      <c r="E599" s="299"/>
      <c r="F599" s="300"/>
    </row>
    <row r="600" customFormat="false" ht="16.5" hidden="false" customHeight="true" outlineLevel="0" collapsed="false">
      <c r="E600" s="299"/>
      <c r="F600" s="300"/>
    </row>
    <row r="601" customFormat="false" ht="16.5" hidden="false" customHeight="true" outlineLevel="0" collapsed="false">
      <c r="E601" s="299"/>
      <c r="F601" s="300"/>
    </row>
    <row r="602" customFormat="false" ht="16.5" hidden="false" customHeight="true" outlineLevel="0" collapsed="false">
      <c r="E602" s="299"/>
      <c r="F602" s="300"/>
    </row>
    <row r="603" customFormat="false" ht="16.5" hidden="false" customHeight="true" outlineLevel="0" collapsed="false">
      <c r="E603" s="299"/>
      <c r="F603" s="300"/>
    </row>
    <row r="604" customFormat="false" ht="16.5" hidden="false" customHeight="true" outlineLevel="0" collapsed="false">
      <c r="E604" s="299"/>
      <c r="F604" s="300"/>
    </row>
    <row r="605" customFormat="false" ht="16.5" hidden="false" customHeight="true" outlineLevel="0" collapsed="false">
      <c r="E605" s="299"/>
      <c r="F605" s="300"/>
    </row>
    <row r="606" customFormat="false" ht="16.5" hidden="false" customHeight="true" outlineLevel="0" collapsed="false">
      <c r="E606" s="299"/>
      <c r="F606" s="300"/>
    </row>
    <row r="607" customFormat="false" ht="16.5" hidden="false" customHeight="true" outlineLevel="0" collapsed="false">
      <c r="E607" s="299"/>
      <c r="F607" s="300"/>
    </row>
    <row r="608" customFormat="false" ht="16.5" hidden="false" customHeight="true" outlineLevel="0" collapsed="false">
      <c r="E608" s="299"/>
      <c r="F608" s="300"/>
    </row>
    <row r="609" customFormat="false" ht="16.5" hidden="false" customHeight="true" outlineLevel="0" collapsed="false">
      <c r="E609" s="299"/>
      <c r="F609" s="300"/>
    </row>
    <row r="610" customFormat="false" ht="16.5" hidden="false" customHeight="true" outlineLevel="0" collapsed="false">
      <c r="E610" s="299"/>
      <c r="F610" s="300"/>
    </row>
    <row r="611" customFormat="false" ht="16.5" hidden="false" customHeight="true" outlineLevel="0" collapsed="false">
      <c r="E611" s="299"/>
      <c r="F611" s="300"/>
    </row>
    <row r="612" customFormat="false" ht="16.5" hidden="false" customHeight="true" outlineLevel="0" collapsed="false">
      <c r="E612" s="299"/>
      <c r="F612" s="300"/>
    </row>
    <row r="613" customFormat="false" ht="16.5" hidden="false" customHeight="true" outlineLevel="0" collapsed="false">
      <c r="E613" s="299"/>
      <c r="F613" s="300"/>
    </row>
    <row r="614" customFormat="false" ht="16.5" hidden="false" customHeight="true" outlineLevel="0" collapsed="false">
      <c r="E614" s="299"/>
      <c r="F614" s="300"/>
    </row>
    <row r="615" customFormat="false" ht="16.5" hidden="false" customHeight="true" outlineLevel="0" collapsed="false">
      <c r="E615" s="299"/>
      <c r="F615" s="300"/>
    </row>
    <row r="616" customFormat="false" ht="16.5" hidden="false" customHeight="true" outlineLevel="0" collapsed="false">
      <c r="E616" s="299"/>
      <c r="F616" s="300"/>
    </row>
    <row r="617" customFormat="false" ht="16.5" hidden="false" customHeight="true" outlineLevel="0" collapsed="false">
      <c r="E617" s="299"/>
      <c r="F617" s="300"/>
    </row>
    <row r="618" customFormat="false" ht="16.5" hidden="false" customHeight="true" outlineLevel="0" collapsed="false">
      <c r="E618" s="299"/>
      <c r="F618" s="300"/>
    </row>
    <row r="619" customFormat="false" ht="16.5" hidden="false" customHeight="true" outlineLevel="0" collapsed="false">
      <c r="E619" s="299"/>
      <c r="F619" s="300"/>
    </row>
    <row r="620" customFormat="false" ht="16.5" hidden="false" customHeight="true" outlineLevel="0" collapsed="false">
      <c r="E620" s="299"/>
      <c r="F620" s="300"/>
    </row>
    <row r="621" customFormat="false" ht="16.5" hidden="false" customHeight="true" outlineLevel="0" collapsed="false">
      <c r="E621" s="299"/>
      <c r="F621" s="300"/>
    </row>
    <row r="622" customFormat="false" ht="16.5" hidden="false" customHeight="true" outlineLevel="0" collapsed="false">
      <c r="E622" s="299"/>
      <c r="F622" s="300"/>
    </row>
    <row r="623" customFormat="false" ht="16.5" hidden="false" customHeight="true" outlineLevel="0" collapsed="false">
      <c r="E623" s="299"/>
      <c r="F623" s="300"/>
    </row>
    <row r="624" customFormat="false" ht="16.5" hidden="false" customHeight="true" outlineLevel="0" collapsed="false">
      <c r="E624" s="299"/>
      <c r="F624" s="300"/>
    </row>
    <row r="625" customFormat="false" ht="16.5" hidden="false" customHeight="true" outlineLevel="0" collapsed="false">
      <c r="E625" s="299"/>
      <c r="F625" s="300"/>
    </row>
    <row r="626" customFormat="false" ht="16.5" hidden="false" customHeight="true" outlineLevel="0" collapsed="false">
      <c r="E626" s="299"/>
      <c r="F626" s="300"/>
    </row>
    <row r="627" customFormat="false" ht="16.5" hidden="false" customHeight="true" outlineLevel="0" collapsed="false">
      <c r="E627" s="299"/>
      <c r="F627" s="300"/>
    </row>
    <row r="628" customFormat="false" ht="16.5" hidden="false" customHeight="true" outlineLevel="0" collapsed="false">
      <c r="E628" s="299"/>
      <c r="F628" s="300"/>
    </row>
    <row r="629" customFormat="false" ht="16.5" hidden="false" customHeight="true" outlineLevel="0" collapsed="false">
      <c r="E629" s="299"/>
      <c r="F629" s="300"/>
    </row>
    <row r="630" customFormat="false" ht="16.5" hidden="false" customHeight="true" outlineLevel="0" collapsed="false">
      <c r="E630" s="299"/>
      <c r="F630" s="300"/>
    </row>
    <row r="631" customFormat="false" ht="16.5" hidden="false" customHeight="true" outlineLevel="0" collapsed="false">
      <c r="E631" s="299"/>
      <c r="F631" s="300"/>
    </row>
    <row r="632" customFormat="false" ht="16.5" hidden="false" customHeight="true" outlineLevel="0" collapsed="false">
      <c r="E632" s="299"/>
      <c r="F632" s="300"/>
    </row>
    <row r="633" customFormat="false" ht="16.5" hidden="false" customHeight="true" outlineLevel="0" collapsed="false">
      <c r="E633" s="299"/>
      <c r="F633" s="300"/>
    </row>
    <row r="634" customFormat="false" ht="16.5" hidden="false" customHeight="true" outlineLevel="0" collapsed="false">
      <c r="E634" s="299"/>
      <c r="F634" s="300"/>
    </row>
    <row r="635" customFormat="false" ht="16.5" hidden="false" customHeight="true" outlineLevel="0" collapsed="false">
      <c r="E635" s="299"/>
      <c r="F635" s="300"/>
    </row>
    <row r="636" customFormat="false" ht="16.5" hidden="false" customHeight="true" outlineLevel="0" collapsed="false">
      <c r="E636" s="299"/>
      <c r="F636" s="300"/>
    </row>
    <row r="637" customFormat="false" ht="16.5" hidden="false" customHeight="true" outlineLevel="0" collapsed="false">
      <c r="E637" s="299"/>
      <c r="F637" s="300"/>
    </row>
    <row r="638" customFormat="false" ht="16.5" hidden="false" customHeight="true" outlineLevel="0" collapsed="false">
      <c r="E638" s="299"/>
      <c r="F638" s="300"/>
    </row>
    <row r="639" customFormat="false" ht="16.5" hidden="false" customHeight="true" outlineLevel="0" collapsed="false">
      <c r="E639" s="299"/>
      <c r="F639" s="300"/>
    </row>
    <row r="640" customFormat="false" ht="16.5" hidden="false" customHeight="true" outlineLevel="0" collapsed="false">
      <c r="E640" s="299"/>
      <c r="F640" s="300"/>
    </row>
    <row r="641" customFormat="false" ht="16.5" hidden="false" customHeight="true" outlineLevel="0" collapsed="false">
      <c r="E641" s="299"/>
      <c r="F641" s="300"/>
    </row>
    <row r="642" customFormat="false" ht="16.5" hidden="false" customHeight="true" outlineLevel="0" collapsed="false">
      <c r="E642" s="299"/>
      <c r="F642" s="300"/>
    </row>
    <row r="643" customFormat="false" ht="16.5" hidden="false" customHeight="true" outlineLevel="0" collapsed="false">
      <c r="E643" s="299"/>
      <c r="F643" s="300"/>
    </row>
    <row r="644" customFormat="false" ht="16.5" hidden="false" customHeight="true" outlineLevel="0" collapsed="false">
      <c r="E644" s="299"/>
      <c r="F644" s="300"/>
    </row>
    <row r="645" customFormat="false" ht="16.5" hidden="false" customHeight="true" outlineLevel="0" collapsed="false">
      <c r="E645" s="299"/>
      <c r="F645" s="300"/>
    </row>
    <row r="646" customFormat="false" ht="16.5" hidden="false" customHeight="true" outlineLevel="0" collapsed="false">
      <c r="E646" s="299"/>
      <c r="F646" s="300"/>
    </row>
    <row r="647" customFormat="false" ht="16.5" hidden="false" customHeight="true" outlineLevel="0" collapsed="false">
      <c r="E647" s="299"/>
      <c r="F647" s="300"/>
    </row>
    <row r="648" customFormat="false" ht="16.5" hidden="false" customHeight="true" outlineLevel="0" collapsed="false">
      <c r="E648" s="299"/>
      <c r="F648" s="300"/>
    </row>
    <row r="649" customFormat="false" ht="16.5" hidden="false" customHeight="true" outlineLevel="0" collapsed="false">
      <c r="E649" s="299"/>
      <c r="F649" s="300"/>
    </row>
    <row r="650" customFormat="false" ht="16.5" hidden="false" customHeight="true" outlineLevel="0" collapsed="false">
      <c r="E650" s="299"/>
      <c r="F650" s="300"/>
    </row>
    <row r="651" customFormat="false" ht="16.5" hidden="false" customHeight="true" outlineLevel="0" collapsed="false">
      <c r="E651" s="299"/>
      <c r="F651" s="300"/>
    </row>
    <row r="652" customFormat="false" ht="16.5" hidden="false" customHeight="true" outlineLevel="0" collapsed="false">
      <c r="E652" s="299"/>
      <c r="F652" s="300"/>
    </row>
    <row r="653" customFormat="false" ht="16.5" hidden="false" customHeight="true" outlineLevel="0" collapsed="false">
      <c r="E653" s="299"/>
      <c r="F653" s="300"/>
    </row>
    <row r="654" customFormat="false" ht="16.5" hidden="false" customHeight="true" outlineLevel="0" collapsed="false">
      <c r="E654" s="299"/>
      <c r="F654" s="300"/>
    </row>
    <row r="655" customFormat="false" ht="16.5" hidden="false" customHeight="true" outlineLevel="0" collapsed="false">
      <c r="E655" s="299"/>
      <c r="F655" s="300"/>
    </row>
    <row r="656" customFormat="false" ht="16.5" hidden="false" customHeight="true" outlineLevel="0" collapsed="false">
      <c r="E656" s="299"/>
      <c r="F656" s="300"/>
    </row>
    <row r="657" customFormat="false" ht="16.5" hidden="false" customHeight="true" outlineLevel="0" collapsed="false">
      <c r="E657" s="299"/>
      <c r="F657" s="300"/>
    </row>
    <row r="658" customFormat="false" ht="16.5" hidden="false" customHeight="true" outlineLevel="0" collapsed="false">
      <c r="E658" s="299"/>
      <c r="F658" s="300"/>
    </row>
    <row r="659" customFormat="false" ht="16.5" hidden="false" customHeight="true" outlineLevel="0" collapsed="false">
      <c r="E659" s="299"/>
      <c r="F659" s="300"/>
    </row>
    <row r="660" customFormat="false" ht="16.5" hidden="false" customHeight="true" outlineLevel="0" collapsed="false">
      <c r="E660" s="299"/>
      <c r="F660" s="300"/>
    </row>
    <row r="661" customFormat="false" ht="16.5" hidden="false" customHeight="true" outlineLevel="0" collapsed="false">
      <c r="E661" s="299"/>
      <c r="F661" s="300"/>
    </row>
    <row r="662" customFormat="false" ht="16.5" hidden="false" customHeight="true" outlineLevel="0" collapsed="false">
      <c r="E662" s="299"/>
      <c r="F662" s="300"/>
    </row>
    <row r="663" customFormat="false" ht="16.5" hidden="false" customHeight="true" outlineLevel="0" collapsed="false">
      <c r="E663" s="299"/>
      <c r="F663" s="300"/>
    </row>
    <row r="664" customFormat="false" ht="16.5" hidden="false" customHeight="true" outlineLevel="0" collapsed="false">
      <c r="E664" s="299"/>
      <c r="F664" s="300"/>
    </row>
    <row r="665" customFormat="false" ht="16.5" hidden="false" customHeight="true" outlineLevel="0" collapsed="false">
      <c r="E665" s="299"/>
      <c r="F665" s="300"/>
    </row>
    <row r="666" customFormat="false" ht="16.5" hidden="false" customHeight="true" outlineLevel="0" collapsed="false">
      <c r="E666" s="299"/>
      <c r="F666" s="300"/>
    </row>
    <row r="667" customFormat="false" ht="16.5" hidden="false" customHeight="true" outlineLevel="0" collapsed="false">
      <c r="E667" s="299"/>
      <c r="F667" s="300"/>
    </row>
    <row r="668" customFormat="false" ht="16.5" hidden="false" customHeight="true" outlineLevel="0" collapsed="false">
      <c r="E668" s="299"/>
      <c r="F668" s="300"/>
    </row>
    <row r="669" customFormat="false" ht="16.5" hidden="false" customHeight="true" outlineLevel="0" collapsed="false">
      <c r="E669" s="299"/>
      <c r="F669" s="300"/>
    </row>
    <row r="670" customFormat="false" ht="16.5" hidden="false" customHeight="true" outlineLevel="0" collapsed="false">
      <c r="E670" s="299"/>
      <c r="F670" s="300"/>
    </row>
    <row r="671" customFormat="false" ht="16.5" hidden="false" customHeight="true" outlineLevel="0" collapsed="false">
      <c r="E671" s="299"/>
      <c r="F671" s="300"/>
    </row>
    <row r="672" customFormat="false" ht="16.5" hidden="false" customHeight="true" outlineLevel="0" collapsed="false">
      <c r="E672" s="299"/>
      <c r="F672" s="300"/>
    </row>
    <row r="673" customFormat="false" ht="16.5" hidden="false" customHeight="true" outlineLevel="0" collapsed="false">
      <c r="E673" s="299"/>
      <c r="F673" s="300"/>
    </row>
    <row r="674" customFormat="false" ht="16.5" hidden="false" customHeight="true" outlineLevel="0" collapsed="false">
      <c r="E674" s="299"/>
      <c r="F674" s="300"/>
    </row>
    <row r="675" customFormat="false" ht="16.5" hidden="false" customHeight="true" outlineLevel="0" collapsed="false">
      <c r="E675" s="299"/>
      <c r="F675" s="300"/>
    </row>
    <row r="676" customFormat="false" ht="16.5" hidden="false" customHeight="true" outlineLevel="0" collapsed="false">
      <c r="E676" s="299"/>
      <c r="F676" s="300"/>
    </row>
    <row r="677" customFormat="false" ht="16.5" hidden="false" customHeight="true" outlineLevel="0" collapsed="false">
      <c r="E677" s="299"/>
      <c r="F677" s="300"/>
    </row>
    <row r="678" customFormat="false" ht="16.5" hidden="false" customHeight="true" outlineLevel="0" collapsed="false">
      <c r="E678" s="299"/>
      <c r="F678" s="300"/>
    </row>
    <row r="679" customFormat="false" ht="16.5" hidden="false" customHeight="true" outlineLevel="0" collapsed="false">
      <c r="E679" s="299"/>
      <c r="F679" s="300"/>
    </row>
    <row r="680" customFormat="false" ht="16.5" hidden="false" customHeight="true" outlineLevel="0" collapsed="false">
      <c r="E680" s="299"/>
      <c r="F680" s="300"/>
    </row>
    <row r="681" customFormat="false" ht="16.5" hidden="false" customHeight="true" outlineLevel="0" collapsed="false">
      <c r="E681" s="299"/>
      <c r="F681" s="300"/>
    </row>
    <row r="682" customFormat="false" ht="16.5" hidden="false" customHeight="true" outlineLevel="0" collapsed="false">
      <c r="E682" s="299"/>
      <c r="F682" s="300"/>
    </row>
    <row r="683" customFormat="false" ht="16.5" hidden="false" customHeight="true" outlineLevel="0" collapsed="false">
      <c r="E683" s="299"/>
      <c r="F683" s="300"/>
    </row>
    <row r="684" customFormat="false" ht="16.5" hidden="false" customHeight="true" outlineLevel="0" collapsed="false">
      <c r="E684" s="299"/>
      <c r="F684" s="300"/>
    </row>
    <row r="685" customFormat="false" ht="16.5" hidden="false" customHeight="true" outlineLevel="0" collapsed="false">
      <c r="E685" s="299"/>
      <c r="F685" s="300"/>
    </row>
    <row r="686" customFormat="false" ht="16.5" hidden="false" customHeight="true" outlineLevel="0" collapsed="false">
      <c r="E686" s="299"/>
      <c r="F686" s="300"/>
    </row>
    <row r="687" customFormat="false" ht="16.5" hidden="false" customHeight="true" outlineLevel="0" collapsed="false">
      <c r="E687" s="299"/>
      <c r="F687" s="300"/>
    </row>
    <row r="688" customFormat="false" ht="16.5" hidden="false" customHeight="true" outlineLevel="0" collapsed="false">
      <c r="E688" s="299"/>
      <c r="F688" s="300"/>
    </row>
    <row r="689" customFormat="false" ht="16.5" hidden="false" customHeight="true" outlineLevel="0" collapsed="false">
      <c r="E689" s="299"/>
      <c r="F689" s="300"/>
    </row>
    <row r="690" customFormat="false" ht="16.5" hidden="false" customHeight="true" outlineLevel="0" collapsed="false">
      <c r="E690" s="299"/>
      <c r="F690" s="300"/>
    </row>
    <row r="691" customFormat="false" ht="16.5" hidden="false" customHeight="true" outlineLevel="0" collapsed="false">
      <c r="E691" s="299"/>
      <c r="F691" s="300"/>
    </row>
    <row r="692" customFormat="false" ht="16.5" hidden="false" customHeight="true" outlineLevel="0" collapsed="false">
      <c r="E692" s="299"/>
      <c r="F692" s="300"/>
    </row>
    <row r="693" customFormat="false" ht="16.5" hidden="false" customHeight="true" outlineLevel="0" collapsed="false">
      <c r="E693" s="299"/>
      <c r="F693" s="300"/>
    </row>
    <row r="694" customFormat="false" ht="16.5" hidden="false" customHeight="true" outlineLevel="0" collapsed="false">
      <c r="E694" s="299"/>
      <c r="F694" s="300"/>
    </row>
    <row r="695" customFormat="false" ht="16.5" hidden="false" customHeight="true" outlineLevel="0" collapsed="false">
      <c r="E695" s="299"/>
      <c r="F695" s="300"/>
    </row>
    <row r="696" customFormat="false" ht="16.5" hidden="false" customHeight="true" outlineLevel="0" collapsed="false">
      <c r="E696" s="299"/>
      <c r="F696" s="300"/>
    </row>
    <row r="697" customFormat="false" ht="16.5" hidden="false" customHeight="true" outlineLevel="0" collapsed="false">
      <c r="E697" s="299"/>
      <c r="F697" s="300"/>
    </row>
    <row r="698" customFormat="false" ht="16.5" hidden="false" customHeight="true" outlineLevel="0" collapsed="false">
      <c r="E698" s="299"/>
      <c r="F698" s="300"/>
    </row>
    <row r="699" customFormat="false" ht="16.5" hidden="false" customHeight="true" outlineLevel="0" collapsed="false">
      <c r="E699" s="299"/>
      <c r="F699" s="300"/>
    </row>
    <row r="700" customFormat="false" ht="16.5" hidden="false" customHeight="true" outlineLevel="0" collapsed="false">
      <c r="E700" s="299"/>
      <c r="F700" s="300"/>
    </row>
    <row r="701" customFormat="false" ht="16.5" hidden="false" customHeight="true" outlineLevel="0" collapsed="false">
      <c r="E701" s="299"/>
      <c r="F701" s="300"/>
    </row>
    <row r="702" customFormat="false" ht="16.5" hidden="false" customHeight="true" outlineLevel="0" collapsed="false">
      <c r="E702" s="299"/>
      <c r="F702" s="300"/>
    </row>
    <row r="703" customFormat="false" ht="16.5" hidden="false" customHeight="true" outlineLevel="0" collapsed="false">
      <c r="E703" s="299"/>
      <c r="F703" s="300"/>
    </row>
    <row r="704" customFormat="false" ht="16.5" hidden="false" customHeight="true" outlineLevel="0" collapsed="false">
      <c r="E704" s="299"/>
      <c r="F704" s="300"/>
    </row>
    <row r="705" customFormat="false" ht="16.5" hidden="false" customHeight="true" outlineLevel="0" collapsed="false">
      <c r="E705" s="299"/>
      <c r="F705" s="300"/>
    </row>
    <row r="706" customFormat="false" ht="16.5" hidden="false" customHeight="true" outlineLevel="0" collapsed="false">
      <c r="E706" s="299"/>
      <c r="F706" s="300"/>
    </row>
    <row r="707" customFormat="false" ht="16.5" hidden="false" customHeight="true" outlineLevel="0" collapsed="false">
      <c r="E707" s="299"/>
      <c r="F707" s="300"/>
    </row>
    <row r="708" customFormat="false" ht="16.5" hidden="false" customHeight="true" outlineLevel="0" collapsed="false">
      <c r="E708" s="299"/>
      <c r="F708" s="300"/>
    </row>
    <row r="709" customFormat="false" ht="16.5" hidden="false" customHeight="true" outlineLevel="0" collapsed="false">
      <c r="E709" s="299"/>
      <c r="F709" s="300"/>
    </row>
    <row r="710" customFormat="false" ht="16.5" hidden="false" customHeight="true" outlineLevel="0" collapsed="false">
      <c r="E710" s="299"/>
      <c r="F710" s="300"/>
    </row>
    <row r="711" customFormat="false" ht="16.5" hidden="false" customHeight="true" outlineLevel="0" collapsed="false">
      <c r="E711" s="299"/>
      <c r="F711" s="300"/>
    </row>
    <row r="712" customFormat="false" ht="16.5" hidden="false" customHeight="true" outlineLevel="0" collapsed="false">
      <c r="E712" s="299"/>
      <c r="F712" s="300"/>
    </row>
    <row r="713" customFormat="false" ht="16.5" hidden="false" customHeight="true" outlineLevel="0" collapsed="false">
      <c r="E713" s="299"/>
      <c r="F713" s="300"/>
    </row>
    <row r="714" customFormat="false" ht="16.5" hidden="false" customHeight="true" outlineLevel="0" collapsed="false">
      <c r="E714" s="299"/>
      <c r="F714" s="300"/>
    </row>
    <row r="715" customFormat="false" ht="16.5" hidden="false" customHeight="true" outlineLevel="0" collapsed="false">
      <c r="E715" s="299"/>
      <c r="F715" s="300"/>
    </row>
    <row r="716" customFormat="false" ht="16.5" hidden="false" customHeight="true" outlineLevel="0" collapsed="false">
      <c r="E716" s="299"/>
      <c r="F716" s="300"/>
    </row>
    <row r="717" customFormat="false" ht="16.5" hidden="false" customHeight="true" outlineLevel="0" collapsed="false">
      <c r="E717" s="299"/>
      <c r="F717" s="300"/>
    </row>
    <row r="718" customFormat="false" ht="16.5" hidden="false" customHeight="true" outlineLevel="0" collapsed="false">
      <c r="E718" s="299"/>
      <c r="F718" s="300"/>
    </row>
    <row r="719" customFormat="false" ht="16.5" hidden="false" customHeight="true" outlineLevel="0" collapsed="false">
      <c r="E719" s="299"/>
      <c r="F719" s="300"/>
    </row>
    <row r="720" customFormat="false" ht="16.5" hidden="false" customHeight="true" outlineLevel="0" collapsed="false">
      <c r="E720" s="299"/>
      <c r="F720" s="300"/>
    </row>
    <row r="721" customFormat="false" ht="16.5" hidden="false" customHeight="true" outlineLevel="0" collapsed="false">
      <c r="E721" s="299"/>
      <c r="F721" s="300"/>
    </row>
    <row r="722" customFormat="false" ht="16.5" hidden="false" customHeight="true" outlineLevel="0" collapsed="false">
      <c r="E722" s="299"/>
      <c r="F722" s="300"/>
    </row>
    <row r="723" customFormat="false" ht="16.5" hidden="false" customHeight="true" outlineLevel="0" collapsed="false">
      <c r="E723" s="299"/>
      <c r="F723" s="300"/>
    </row>
    <row r="724" customFormat="false" ht="16.5" hidden="false" customHeight="true" outlineLevel="0" collapsed="false">
      <c r="E724" s="299"/>
      <c r="F724" s="300"/>
    </row>
    <row r="725" customFormat="false" ht="16.5" hidden="false" customHeight="true" outlineLevel="0" collapsed="false">
      <c r="E725" s="299"/>
      <c r="F725" s="300"/>
    </row>
    <row r="726" customFormat="false" ht="16.5" hidden="false" customHeight="true" outlineLevel="0" collapsed="false">
      <c r="E726" s="299"/>
      <c r="F726" s="300"/>
    </row>
    <row r="727" customFormat="false" ht="16.5" hidden="false" customHeight="true" outlineLevel="0" collapsed="false">
      <c r="E727" s="299"/>
      <c r="F727" s="300"/>
    </row>
    <row r="728" customFormat="false" ht="16.5" hidden="false" customHeight="true" outlineLevel="0" collapsed="false">
      <c r="E728" s="299"/>
      <c r="F728" s="300"/>
    </row>
    <row r="729" customFormat="false" ht="16.5" hidden="false" customHeight="true" outlineLevel="0" collapsed="false">
      <c r="E729" s="299"/>
      <c r="F729" s="300"/>
    </row>
    <row r="730" customFormat="false" ht="16.5" hidden="false" customHeight="true" outlineLevel="0" collapsed="false">
      <c r="E730" s="299"/>
      <c r="F730" s="300"/>
    </row>
    <row r="731" customFormat="false" ht="16.5" hidden="false" customHeight="true" outlineLevel="0" collapsed="false">
      <c r="E731" s="299"/>
      <c r="F731" s="300"/>
    </row>
    <row r="732" customFormat="false" ht="16.5" hidden="false" customHeight="true" outlineLevel="0" collapsed="false">
      <c r="E732" s="299"/>
      <c r="F732" s="300"/>
    </row>
    <row r="733" customFormat="false" ht="16.5" hidden="false" customHeight="true" outlineLevel="0" collapsed="false">
      <c r="E733" s="299"/>
      <c r="F733" s="300"/>
    </row>
    <row r="734" customFormat="false" ht="16.5" hidden="false" customHeight="true" outlineLevel="0" collapsed="false">
      <c r="E734" s="299"/>
      <c r="F734" s="300"/>
    </row>
    <row r="735" customFormat="false" ht="16.5" hidden="false" customHeight="true" outlineLevel="0" collapsed="false">
      <c r="E735" s="299"/>
      <c r="F735" s="300"/>
    </row>
    <row r="736" customFormat="false" ht="16.5" hidden="false" customHeight="true" outlineLevel="0" collapsed="false">
      <c r="E736" s="299"/>
      <c r="F736" s="300"/>
    </row>
    <row r="737" customFormat="false" ht="16.5" hidden="false" customHeight="true" outlineLevel="0" collapsed="false">
      <c r="E737" s="299"/>
      <c r="F737" s="300"/>
    </row>
    <row r="738" customFormat="false" ht="16.5" hidden="false" customHeight="true" outlineLevel="0" collapsed="false">
      <c r="E738" s="299"/>
      <c r="F738" s="300"/>
    </row>
    <row r="739" customFormat="false" ht="16.5" hidden="false" customHeight="true" outlineLevel="0" collapsed="false">
      <c r="E739" s="299"/>
      <c r="F739" s="300"/>
    </row>
    <row r="740" customFormat="false" ht="16.5" hidden="false" customHeight="true" outlineLevel="0" collapsed="false">
      <c r="E740" s="299"/>
      <c r="F740" s="300"/>
    </row>
    <row r="741" customFormat="false" ht="16.5" hidden="false" customHeight="true" outlineLevel="0" collapsed="false">
      <c r="E741" s="299"/>
      <c r="F741" s="300"/>
    </row>
    <row r="742" customFormat="false" ht="16.5" hidden="false" customHeight="true" outlineLevel="0" collapsed="false">
      <c r="E742" s="299"/>
      <c r="F742" s="300"/>
    </row>
    <row r="743" customFormat="false" ht="16.5" hidden="false" customHeight="true" outlineLevel="0" collapsed="false">
      <c r="E743" s="299"/>
      <c r="F743" s="300"/>
    </row>
    <row r="744" customFormat="false" ht="16.5" hidden="false" customHeight="true" outlineLevel="0" collapsed="false">
      <c r="E744" s="299"/>
      <c r="F744" s="300"/>
    </row>
    <row r="745" customFormat="false" ht="16.5" hidden="false" customHeight="true" outlineLevel="0" collapsed="false">
      <c r="E745" s="299"/>
      <c r="F745" s="300"/>
    </row>
    <row r="746" customFormat="false" ht="16.5" hidden="false" customHeight="true" outlineLevel="0" collapsed="false">
      <c r="E746" s="299"/>
      <c r="F746" s="300"/>
    </row>
    <row r="747" customFormat="false" ht="16.5" hidden="false" customHeight="true" outlineLevel="0" collapsed="false">
      <c r="E747" s="299"/>
      <c r="F747" s="300"/>
    </row>
    <row r="748" customFormat="false" ht="16.5" hidden="false" customHeight="true" outlineLevel="0" collapsed="false">
      <c r="E748" s="299"/>
      <c r="F748" s="300"/>
    </row>
    <row r="749" customFormat="false" ht="16.5" hidden="false" customHeight="true" outlineLevel="0" collapsed="false">
      <c r="E749" s="299"/>
      <c r="F749" s="300"/>
    </row>
    <row r="750" customFormat="false" ht="16.5" hidden="false" customHeight="true" outlineLevel="0" collapsed="false">
      <c r="E750" s="299"/>
      <c r="F750" s="300"/>
    </row>
    <row r="751" customFormat="false" ht="16.5" hidden="false" customHeight="true" outlineLevel="0" collapsed="false">
      <c r="E751" s="299"/>
      <c r="F751" s="300"/>
    </row>
    <row r="752" customFormat="false" ht="16.5" hidden="false" customHeight="true" outlineLevel="0" collapsed="false">
      <c r="E752" s="299"/>
      <c r="F752" s="300"/>
    </row>
    <row r="753" customFormat="false" ht="16.5" hidden="false" customHeight="true" outlineLevel="0" collapsed="false">
      <c r="E753" s="299"/>
      <c r="F753" s="300"/>
    </row>
    <row r="754" customFormat="false" ht="16.5" hidden="false" customHeight="true" outlineLevel="0" collapsed="false">
      <c r="E754" s="299"/>
      <c r="F754" s="300"/>
    </row>
    <row r="755" customFormat="false" ht="16.5" hidden="false" customHeight="true" outlineLevel="0" collapsed="false">
      <c r="E755" s="299"/>
      <c r="F755" s="300"/>
    </row>
    <row r="756" customFormat="false" ht="16.5" hidden="false" customHeight="true" outlineLevel="0" collapsed="false">
      <c r="E756" s="299"/>
      <c r="F756" s="300"/>
    </row>
    <row r="757" customFormat="false" ht="16.5" hidden="false" customHeight="true" outlineLevel="0" collapsed="false">
      <c r="E757" s="299"/>
      <c r="F757" s="300"/>
    </row>
    <row r="758" customFormat="false" ht="16.5" hidden="false" customHeight="true" outlineLevel="0" collapsed="false">
      <c r="E758" s="299"/>
      <c r="F758" s="300"/>
    </row>
    <row r="759" customFormat="false" ht="16.5" hidden="false" customHeight="true" outlineLevel="0" collapsed="false">
      <c r="E759" s="299"/>
      <c r="F759" s="300"/>
    </row>
    <row r="760" customFormat="false" ht="16.5" hidden="false" customHeight="true" outlineLevel="0" collapsed="false">
      <c r="E760" s="299"/>
      <c r="F760" s="300"/>
    </row>
    <row r="761" customFormat="false" ht="16.5" hidden="false" customHeight="true" outlineLevel="0" collapsed="false">
      <c r="E761" s="299"/>
      <c r="F761" s="300"/>
    </row>
    <row r="762" customFormat="false" ht="16.5" hidden="false" customHeight="true" outlineLevel="0" collapsed="false">
      <c r="E762" s="299"/>
      <c r="F762" s="300"/>
    </row>
    <row r="763" customFormat="false" ht="16.5" hidden="false" customHeight="true" outlineLevel="0" collapsed="false">
      <c r="E763" s="299"/>
      <c r="F763" s="300"/>
    </row>
    <row r="764" customFormat="false" ht="16.5" hidden="false" customHeight="true" outlineLevel="0" collapsed="false">
      <c r="E764" s="299"/>
      <c r="F764" s="300"/>
    </row>
    <row r="765" customFormat="false" ht="16.5" hidden="false" customHeight="true" outlineLevel="0" collapsed="false">
      <c r="E765" s="299"/>
      <c r="F765" s="300"/>
    </row>
    <row r="766" customFormat="false" ht="16.5" hidden="false" customHeight="true" outlineLevel="0" collapsed="false">
      <c r="E766" s="299"/>
      <c r="F766" s="300"/>
    </row>
    <row r="767" customFormat="false" ht="16.5" hidden="false" customHeight="true" outlineLevel="0" collapsed="false">
      <c r="E767" s="299"/>
      <c r="F767" s="300"/>
    </row>
    <row r="768" customFormat="false" ht="16.5" hidden="false" customHeight="true" outlineLevel="0" collapsed="false">
      <c r="E768" s="299"/>
      <c r="F768" s="300"/>
    </row>
    <row r="769" customFormat="false" ht="16.5" hidden="false" customHeight="true" outlineLevel="0" collapsed="false">
      <c r="E769" s="299"/>
      <c r="F769" s="300"/>
    </row>
    <row r="770" customFormat="false" ht="16.5" hidden="false" customHeight="true" outlineLevel="0" collapsed="false">
      <c r="E770" s="299"/>
      <c r="F770" s="300"/>
    </row>
    <row r="771" customFormat="false" ht="16.5" hidden="false" customHeight="true" outlineLevel="0" collapsed="false">
      <c r="E771" s="299"/>
      <c r="F771" s="300"/>
    </row>
    <row r="772" customFormat="false" ht="16.5" hidden="false" customHeight="true" outlineLevel="0" collapsed="false">
      <c r="E772" s="299"/>
      <c r="F772" s="300"/>
    </row>
    <row r="773" customFormat="false" ht="16.5" hidden="false" customHeight="true" outlineLevel="0" collapsed="false">
      <c r="E773" s="299"/>
      <c r="F773" s="300"/>
    </row>
    <row r="774" customFormat="false" ht="16.5" hidden="false" customHeight="true" outlineLevel="0" collapsed="false">
      <c r="E774" s="299"/>
      <c r="F774" s="300"/>
    </row>
    <row r="775" customFormat="false" ht="16.5" hidden="false" customHeight="true" outlineLevel="0" collapsed="false">
      <c r="E775" s="299"/>
      <c r="F775" s="300"/>
    </row>
    <row r="776" customFormat="false" ht="16.5" hidden="false" customHeight="true" outlineLevel="0" collapsed="false">
      <c r="E776" s="299"/>
      <c r="F776" s="300"/>
    </row>
    <row r="777" customFormat="false" ht="16.5" hidden="false" customHeight="true" outlineLevel="0" collapsed="false">
      <c r="E777" s="299"/>
      <c r="F777" s="300"/>
    </row>
    <row r="778" customFormat="false" ht="16.5" hidden="false" customHeight="true" outlineLevel="0" collapsed="false">
      <c r="E778" s="299"/>
      <c r="F778" s="300"/>
    </row>
    <row r="779" customFormat="false" ht="16.5" hidden="false" customHeight="true" outlineLevel="0" collapsed="false">
      <c r="E779" s="299"/>
      <c r="F779" s="300"/>
    </row>
    <row r="780" customFormat="false" ht="16.5" hidden="false" customHeight="true" outlineLevel="0" collapsed="false">
      <c r="E780" s="299"/>
      <c r="F780" s="300"/>
    </row>
    <row r="781" customFormat="false" ht="16.5" hidden="false" customHeight="true" outlineLevel="0" collapsed="false">
      <c r="E781" s="299"/>
      <c r="F781" s="300"/>
    </row>
    <row r="782" customFormat="false" ht="16.5" hidden="false" customHeight="true" outlineLevel="0" collapsed="false">
      <c r="E782" s="299"/>
      <c r="F782" s="300"/>
    </row>
    <row r="783" customFormat="false" ht="16.5" hidden="false" customHeight="true" outlineLevel="0" collapsed="false">
      <c r="E783" s="299"/>
      <c r="F783" s="300"/>
    </row>
    <row r="784" customFormat="false" ht="16.5" hidden="false" customHeight="true" outlineLevel="0" collapsed="false">
      <c r="E784" s="299"/>
      <c r="F784" s="300"/>
    </row>
    <row r="785" customFormat="false" ht="16.5" hidden="false" customHeight="true" outlineLevel="0" collapsed="false">
      <c r="E785" s="299"/>
      <c r="F785" s="300"/>
    </row>
    <row r="786" customFormat="false" ht="16.5" hidden="false" customHeight="true" outlineLevel="0" collapsed="false">
      <c r="E786" s="299"/>
      <c r="F786" s="300"/>
    </row>
    <row r="787" customFormat="false" ht="16.5" hidden="false" customHeight="true" outlineLevel="0" collapsed="false">
      <c r="E787" s="299"/>
      <c r="F787" s="300"/>
    </row>
    <row r="788" customFormat="false" ht="16.5" hidden="false" customHeight="true" outlineLevel="0" collapsed="false">
      <c r="E788" s="299"/>
      <c r="F788" s="300"/>
    </row>
    <row r="789" customFormat="false" ht="16.5" hidden="false" customHeight="true" outlineLevel="0" collapsed="false">
      <c r="E789" s="299"/>
      <c r="F789" s="300"/>
    </row>
    <row r="790" customFormat="false" ht="16.5" hidden="false" customHeight="true" outlineLevel="0" collapsed="false">
      <c r="E790" s="299"/>
      <c r="F790" s="300"/>
    </row>
    <row r="791" customFormat="false" ht="16.5" hidden="false" customHeight="true" outlineLevel="0" collapsed="false">
      <c r="E791" s="299"/>
      <c r="F791" s="300"/>
    </row>
    <row r="792" customFormat="false" ht="16.5" hidden="false" customHeight="true" outlineLevel="0" collapsed="false">
      <c r="E792" s="299"/>
      <c r="F792" s="300"/>
    </row>
    <row r="793" customFormat="false" ht="16.5" hidden="false" customHeight="true" outlineLevel="0" collapsed="false">
      <c r="E793" s="299"/>
      <c r="F793" s="300"/>
    </row>
    <row r="794" customFormat="false" ht="16.5" hidden="false" customHeight="true" outlineLevel="0" collapsed="false">
      <c r="E794" s="299"/>
      <c r="F794" s="300"/>
    </row>
    <row r="795" customFormat="false" ht="16.5" hidden="false" customHeight="true" outlineLevel="0" collapsed="false">
      <c r="E795" s="299"/>
      <c r="F795" s="300"/>
    </row>
    <row r="796" customFormat="false" ht="16.5" hidden="false" customHeight="true" outlineLevel="0" collapsed="false">
      <c r="E796" s="299"/>
      <c r="F796" s="300"/>
    </row>
    <row r="797" customFormat="false" ht="16.5" hidden="false" customHeight="true" outlineLevel="0" collapsed="false">
      <c r="E797" s="299"/>
      <c r="F797" s="300"/>
    </row>
    <row r="798" customFormat="false" ht="16.5" hidden="false" customHeight="true" outlineLevel="0" collapsed="false">
      <c r="E798" s="299"/>
      <c r="F798" s="300"/>
    </row>
    <row r="799" customFormat="false" ht="16.5" hidden="false" customHeight="true" outlineLevel="0" collapsed="false">
      <c r="E799" s="299"/>
      <c r="F799" s="300"/>
    </row>
    <row r="800" customFormat="false" ht="16.5" hidden="false" customHeight="true" outlineLevel="0" collapsed="false">
      <c r="E800" s="299"/>
      <c r="F800" s="300"/>
    </row>
    <row r="801" customFormat="false" ht="16.5" hidden="false" customHeight="true" outlineLevel="0" collapsed="false">
      <c r="E801" s="299"/>
      <c r="F801" s="300"/>
    </row>
    <row r="802" customFormat="false" ht="16.5" hidden="false" customHeight="true" outlineLevel="0" collapsed="false">
      <c r="E802" s="299"/>
      <c r="F802" s="300"/>
    </row>
    <row r="803" customFormat="false" ht="16.5" hidden="false" customHeight="true" outlineLevel="0" collapsed="false">
      <c r="E803" s="299"/>
      <c r="F803" s="300"/>
    </row>
    <row r="804" customFormat="false" ht="16.5" hidden="false" customHeight="true" outlineLevel="0" collapsed="false">
      <c r="E804" s="299"/>
      <c r="F804" s="300"/>
    </row>
    <row r="805" customFormat="false" ht="16.5" hidden="false" customHeight="true" outlineLevel="0" collapsed="false">
      <c r="E805" s="299"/>
      <c r="F805" s="300"/>
    </row>
    <row r="806" customFormat="false" ht="16.5" hidden="false" customHeight="true" outlineLevel="0" collapsed="false">
      <c r="E806" s="299"/>
      <c r="F806" s="300"/>
    </row>
    <row r="807" customFormat="false" ht="16.5" hidden="false" customHeight="true" outlineLevel="0" collapsed="false">
      <c r="E807" s="299"/>
      <c r="F807" s="300"/>
    </row>
    <row r="808" customFormat="false" ht="16.5" hidden="false" customHeight="true" outlineLevel="0" collapsed="false">
      <c r="E808" s="299"/>
      <c r="F808" s="300"/>
    </row>
    <row r="809" customFormat="false" ht="16.5" hidden="false" customHeight="true" outlineLevel="0" collapsed="false">
      <c r="E809" s="299"/>
      <c r="F809" s="300"/>
    </row>
    <row r="810" customFormat="false" ht="16.5" hidden="false" customHeight="true" outlineLevel="0" collapsed="false">
      <c r="E810" s="299"/>
      <c r="F810" s="300"/>
    </row>
    <row r="811" customFormat="false" ht="16.5" hidden="false" customHeight="true" outlineLevel="0" collapsed="false">
      <c r="E811" s="299"/>
      <c r="F811" s="300"/>
    </row>
    <row r="812" customFormat="false" ht="16.5" hidden="false" customHeight="true" outlineLevel="0" collapsed="false">
      <c r="E812" s="299"/>
      <c r="F812" s="300"/>
    </row>
    <row r="813" customFormat="false" ht="16.5" hidden="false" customHeight="true" outlineLevel="0" collapsed="false">
      <c r="E813" s="299"/>
      <c r="F813" s="300"/>
    </row>
    <row r="814" customFormat="false" ht="16.5" hidden="false" customHeight="true" outlineLevel="0" collapsed="false">
      <c r="E814" s="299"/>
      <c r="F814" s="300"/>
    </row>
    <row r="815" customFormat="false" ht="16.5" hidden="false" customHeight="true" outlineLevel="0" collapsed="false">
      <c r="E815" s="299"/>
      <c r="F815" s="300"/>
    </row>
    <row r="816" customFormat="false" ht="16.5" hidden="false" customHeight="true" outlineLevel="0" collapsed="false">
      <c r="E816" s="299"/>
      <c r="F816" s="300"/>
    </row>
    <row r="817" customFormat="false" ht="16.5" hidden="false" customHeight="true" outlineLevel="0" collapsed="false">
      <c r="E817" s="299"/>
      <c r="F817" s="300"/>
    </row>
    <row r="818" customFormat="false" ht="16.5" hidden="false" customHeight="true" outlineLevel="0" collapsed="false">
      <c r="E818" s="299"/>
      <c r="F818" s="300"/>
    </row>
    <row r="819" customFormat="false" ht="16.5" hidden="false" customHeight="true" outlineLevel="0" collapsed="false">
      <c r="E819" s="299"/>
      <c r="F819" s="300"/>
    </row>
    <row r="820" customFormat="false" ht="16.5" hidden="false" customHeight="true" outlineLevel="0" collapsed="false">
      <c r="E820" s="299"/>
      <c r="F820" s="300"/>
    </row>
    <row r="821" customFormat="false" ht="16.5" hidden="false" customHeight="true" outlineLevel="0" collapsed="false">
      <c r="E821" s="299"/>
      <c r="F821" s="300"/>
    </row>
    <row r="822" customFormat="false" ht="16.5" hidden="false" customHeight="true" outlineLevel="0" collapsed="false">
      <c r="E822" s="299"/>
      <c r="F822" s="300"/>
    </row>
    <row r="823" customFormat="false" ht="16.5" hidden="false" customHeight="true" outlineLevel="0" collapsed="false">
      <c r="E823" s="299"/>
      <c r="F823" s="300"/>
    </row>
    <row r="824" customFormat="false" ht="16.5" hidden="false" customHeight="true" outlineLevel="0" collapsed="false">
      <c r="E824" s="299"/>
      <c r="F824" s="300"/>
    </row>
    <row r="825" customFormat="false" ht="16.5" hidden="false" customHeight="true" outlineLevel="0" collapsed="false">
      <c r="E825" s="299"/>
      <c r="F825" s="300"/>
    </row>
    <row r="826" customFormat="false" ht="16.5" hidden="false" customHeight="true" outlineLevel="0" collapsed="false">
      <c r="E826" s="299"/>
      <c r="F826" s="300"/>
    </row>
    <row r="827" customFormat="false" ht="16.5" hidden="false" customHeight="true" outlineLevel="0" collapsed="false">
      <c r="E827" s="299"/>
      <c r="F827" s="300"/>
    </row>
    <row r="828" customFormat="false" ht="16.5" hidden="false" customHeight="true" outlineLevel="0" collapsed="false">
      <c r="E828" s="299"/>
      <c r="F828" s="300"/>
    </row>
    <row r="829" customFormat="false" ht="16.5" hidden="false" customHeight="true" outlineLevel="0" collapsed="false">
      <c r="E829" s="299"/>
      <c r="F829" s="300"/>
    </row>
    <row r="830" customFormat="false" ht="16.5" hidden="false" customHeight="true" outlineLevel="0" collapsed="false">
      <c r="E830" s="299"/>
      <c r="F830" s="300"/>
    </row>
    <row r="831" customFormat="false" ht="16.5" hidden="false" customHeight="true" outlineLevel="0" collapsed="false">
      <c r="E831" s="299"/>
      <c r="F831" s="300"/>
    </row>
    <row r="832" customFormat="false" ht="16.5" hidden="false" customHeight="true" outlineLevel="0" collapsed="false">
      <c r="E832" s="299"/>
      <c r="F832" s="300"/>
    </row>
    <row r="833" customFormat="false" ht="16.5" hidden="false" customHeight="true" outlineLevel="0" collapsed="false">
      <c r="E833" s="299"/>
      <c r="F833" s="300"/>
    </row>
    <row r="834" customFormat="false" ht="16.5" hidden="false" customHeight="true" outlineLevel="0" collapsed="false">
      <c r="E834" s="299"/>
      <c r="F834" s="300"/>
    </row>
    <row r="835" customFormat="false" ht="16.5" hidden="false" customHeight="true" outlineLevel="0" collapsed="false">
      <c r="E835" s="299"/>
      <c r="F835" s="300"/>
    </row>
    <row r="836" customFormat="false" ht="16.5" hidden="false" customHeight="true" outlineLevel="0" collapsed="false">
      <c r="E836" s="299"/>
      <c r="F836" s="300"/>
    </row>
    <row r="837" customFormat="false" ht="16.5" hidden="false" customHeight="true" outlineLevel="0" collapsed="false">
      <c r="E837" s="299"/>
      <c r="F837" s="300"/>
    </row>
    <row r="838" customFormat="false" ht="16.5" hidden="false" customHeight="true" outlineLevel="0" collapsed="false">
      <c r="E838" s="299"/>
      <c r="F838" s="300"/>
    </row>
    <row r="839" customFormat="false" ht="16.5" hidden="false" customHeight="true" outlineLevel="0" collapsed="false">
      <c r="E839" s="299"/>
      <c r="F839" s="300"/>
    </row>
    <row r="840" customFormat="false" ht="16.5" hidden="false" customHeight="true" outlineLevel="0" collapsed="false">
      <c r="E840" s="299"/>
      <c r="F840" s="300"/>
    </row>
    <row r="841" customFormat="false" ht="16.5" hidden="false" customHeight="true" outlineLevel="0" collapsed="false">
      <c r="E841" s="299"/>
      <c r="F841" s="300"/>
    </row>
    <row r="842" customFormat="false" ht="16.5" hidden="false" customHeight="true" outlineLevel="0" collapsed="false">
      <c r="E842" s="299"/>
      <c r="F842" s="300"/>
    </row>
    <row r="843" customFormat="false" ht="16.5" hidden="false" customHeight="true" outlineLevel="0" collapsed="false">
      <c r="E843" s="299"/>
      <c r="F843" s="300"/>
    </row>
    <row r="844" customFormat="false" ht="16.5" hidden="false" customHeight="true" outlineLevel="0" collapsed="false">
      <c r="E844" s="299"/>
      <c r="F844" s="300"/>
    </row>
    <row r="845" customFormat="false" ht="16.5" hidden="false" customHeight="true" outlineLevel="0" collapsed="false">
      <c r="E845" s="299"/>
      <c r="F845" s="300"/>
    </row>
    <row r="846" customFormat="false" ht="16.5" hidden="false" customHeight="true" outlineLevel="0" collapsed="false">
      <c r="E846" s="299"/>
      <c r="F846" s="300"/>
    </row>
    <row r="847" customFormat="false" ht="16.5" hidden="false" customHeight="true" outlineLevel="0" collapsed="false">
      <c r="E847" s="299"/>
      <c r="F847" s="300"/>
    </row>
    <row r="848" customFormat="false" ht="16.5" hidden="false" customHeight="true" outlineLevel="0" collapsed="false">
      <c r="E848" s="299"/>
      <c r="F848" s="300"/>
    </row>
    <row r="849" customFormat="false" ht="16.5" hidden="false" customHeight="true" outlineLevel="0" collapsed="false">
      <c r="E849" s="299"/>
      <c r="F849" s="300"/>
    </row>
    <row r="850" customFormat="false" ht="16.5" hidden="false" customHeight="true" outlineLevel="0" collapsed="false">
      <c r="E850" s="299"/>
      <c r="F850" s="300"/>
    </row>
    <row r="851" customFormat="false" ht="16.5" hidden="false" customHeight="true" outlineLevel="0" collapsed="false">
      <c r="E851" s="299"/>
      <c r="F851" s="300"/>
    </row>
    <row r="852" customFormat="false" ht="16.5" hidden="false" customHeight="true" outlineLevel="0" collapsed="false">
      <c r="E852" s="299"/>
      <c r="F852" s="300"/>
    </row>
    <row r="853" customFormat="false" ht="16.5" hidden="false" customHeight="true" outlineLevel="0" collapsed="false">
      <c r="E853" s="299"/>
      <c r="F853" s="300"/>
    </row>
    <row r="854" customFormat="false" ht="16.5" hidden="false" customHeight="true" outlineLevel="0" collapsed="false">
      <c r="E854" s="299"/>
      <c r="F854" s="300"/>
    </row>
    <row r="855" customFormat="false" ht="16.5" hidden="false" customHeight="true" outlineLevel="0" collapsed="false">
      <c r="E855" s="299"/>
      <c r="F855" s="300"/>
    </row>
    <row r="856" customFormat="false" ht="16.5" hidden="false" customHeight="true" outlineLevel="0" collapsed="false">
      <c r="E856" s="299"/>
      <c r="F856" s="300"/>
    </row>
    <row r="857" customFormat="false" ht="16.5" hidden="false" customHeight="true" outlineLevel="0" collapsed="false">
      <c r="E857" s="299"/>
      <c r="F857" s="300"/>
    </row>
    <row r="858" customFormat="false" ht="16.5" hidden="false" customHeight="true" outlineLevel="0" collapsed="false">
      <c r="E858" s="299"/>
      <c r="F858" s="300"/>
    </row>
    <row r="859" customFormat="false" ht="16.5" hidden="false" customHeight="true" outlineLevel="0" collapsed="false">
      <c r="E859" s="299"/>
      <c r="F859" s="300"/>
    </row>
    <row r="860" customFormat="false" ht="16.5" hidden="false" customHeight="true" outlineLevel="0" collapsed="false">
      <c r="E860" s="299"/>
      <c r="F860" s="300"/>
    </row>
    <row r="861" customFormat="false" ht="16.5" hidden="false" customHeight="true" outlineLevel="0" collapsed="false">
      <c r="E861" s="299"/>
      <c r="F861" s="300"/>
    </row>
    <row r="862" customFormat="false" ht="16.5" hidden="false" customHeight="true" outlineLevel="0" collapsed="false">
      <c r="E862" s="299"/>
      <c r="F862" s="300"/>
    </row>
    <row r="863" customFormat="false" ht="16.5" hidden="false" customHeight="true" outlineLevel="0" collapsed="false">
      <c r="E863" s="299"/>
      <c r="F863" s="300"/>
    </row>
    <row r="864" customFormat="false" ht="16.5" hidden="false" customHeight="true" outlineLevel="0" collapsed="false">
      <c r="E864" s="299"/>
      <c r="F864" s="300"/>
    </row>
    <row r="865" customFormat="false" ht="16.5" hidden="false" customHeight="true" outlineLevel="0" collapsed="false">
      <c r="E865" s="299"/>
      <c r="F865" s="300"/>
    </row>
    <row r="866" customFormat="false" ht="16.5" hidden="false" customHeight="true" outlineLevel="0" collapsed="false">
      <c r="E866" s="299"/>
      <c r="F866" s="300"/>
    </row>
    <row r="867" customFormat="false" ht="16.5" hidden="false" customHeight="true" outlineLevel="0" collapsed="false">
      <c r="E867" s="299"/>
      <c r="F867" s="300"/>
    </row>
    <row r="868" customFormat="false" ht="16.5" hidden="false" customHeight="true" outlineLevel="0" collapsed="false">
      <c r="E868" s="299"/>
      <c r="F868" s="300"/>
    </row>
    <row r="869" customFormat="false" ht="16.5" hidden="false" customHeight="true" outlineLevel="0" collapsed="false">
      <c r="E869" s="299"/>
      <c r="F869" s="300"/>
    </row>
    <row r="870" customFormat="false" ht="16.5" hidden="false" customHeight="true" outlineLevel="0" collapsed="false">
      <c r="E870" s="299"/>
      <c r="F870" s="300"/>
    </row>
    <row r="871" customFormat="false" ht="16.5" hidden="false" customHeight="true" outlineLevel="0" collapsed="false">
      <c r="E871" s="299"/>
      <c r="F871" s="300"/>
    </row>
    <row r="872" customFormat="false" ht="16.5" hidden="false" customHeight="true" outlineLevel="0" collapsed="false">
      <c r="E872" s="299"/>
      <c r="F872" s="300"/>
    </row>
    <row r="873" customFormat="false" ht="16.5" hidden="false" customHeight="true" outlineLevel="0" collapsed="false">
      <c r="E873" s="299"/>
      <c r="F873" s="300"/>
    </row>
    <row r="874" customFormat="false" ht="16.5" hidden="false" customHeight="true" outlineLevel="0" collapsed="false">
      <c r="E874" s="299"/>
      <c r="F874" s="300"/>
    </row>
    <row r="875" customFormat="false" ht="16.5" hidden="false" customHeight="true" outlineLevel="0" collapsed="false">
      <c r="E875" s="299"/>
      <c r="F875" s="300"/>
    </row>
    <row r="876" customFormat="false" ht="16.5" hidden="false" customHeight="true" outlineLevel="0" collapsed="false">
      <c r="E876" s="299"/>
      <c r="F876" s="300"/>
    </row>
    <row r="877" customFormat="false" ht="16.5" hidden="false" customHeight="true" outlineLevel="0" collapsed="false">
      <c r="E877" s="299"/>
      <c r="F877" s="300"/>
    </row>
    <row r="878" customFormat="false" ht="16.5" hidden="false" customHeight="true" outlineLevel="0" collapsed="false">
      <c r="E878" s="299"/>
      <c r="F878" s="300"/>
    </row>
    <row r="879" customFormat="false" ht="16.5" hidden="false" customHeight="true" outlineLevel="0" collapsed="false">
      <c r="E879" s="299"/>
      <c r="F879" s="300"/>
    </row>
    <row r="880" customFormat="false" ht="16.5" hidden="false" customHeight="true" outlineLevel="0" collapsed="false">
      <c r="E880" s="299"/>
      <c r="F880" s="300"/>
    </row>
    <row r="881" customFormat="false" ht="16.5" hidden="false" customHeight="true" outlineLevel="0" collapsed="false">
      <c r="E881" s="299"/>
      <c r="F881" s="300"/>
    </row>
    <row r="882" customFormat="false" ht="16.5" hidden="false" customHeight="true" outlineLevel="0" collapsed="false">
      <c r="E882" s="299"/>
      <c r="F882" s="300"/>
    </row>
    <row r="883" customFormat="false" ht="16.5" hidden="false" customHeight="true" outlineLevel="0" collapsed="false">
      <c r="E883" s="299"/>
      <c r="F883" s="300"/>
    </row>
    <row r="884" customFormat="false" ht="16.5" hidden="false" customHeight="true" outlineLevel="0" collapsed="false">
      <c r="E884" s="299"/>
      <c r="F884" s="300"/>
    </row>
    <row r="885" customFormat="false" ht="16.5" hidden="false" customHeight="true" outlineLevel="0" collapsed="false">
      <c r="E885" s="299"/>
      <c r="F885" s="300"/>
    </row>
    <row r="886" customFormat="false" ht="16.5" hidden="false" customHeight="true" outlineLevel="0" collapsed="false">
      <c r="E886" s="299"/>
      <c r="F886" s="300"/>
    </row>
    <row r="887" customFormat="false" ht="16.5" hidden="false" customHeight="true" outlineLevel="0" collapsed="false">
      <c r="E887" s="299"/>
      <c r="F887" s="300"/>
    </row>
    <row r="888" customFormat="false" ht="16.5" hidden="false" customHeight="true" outlineLevel="0" collapsed="false">
      <c r="E888" s="299"/>
      <c r="F888" s="300"/>
    </row>
    <row r="889" customFormat="false" ht="16.5" hidden="false" customHeight="true" outlineLevel="0" collapsed="false">
      <c r="E889" s="299"/>
      <c r="F889" s="300"/>
    </row>
    <row r="890" customFormat="false" ht="16.5" hidden="false" customHeight="true" outlineLevel="0" collapsed="false">
      <c r="E890" s="299"/>
      <c r="F890" s="300"/>
    </row>
    <row r="891" customFormat="false" ht="16.5" hidden="false" customHeight="true" outlineLevel="0" collapsed="false">
      <c r="E891" s="299"/>
      <c r="F891" s="300"/>
    </row>
    <row r="892" customFormat="false" ht="16.5" hidden="false" customHeight="true" outlineLevel="0" collapsed="false">
      <c r="E892" s="299"/>
      <c r="F892" s="300"/>
    </row>
    <row r="893" customFormat="false" ht="16.5" hidden="false" customHeight="true" outlineLevel="0" collapsed="false">
      <c r="E893" s="299"/>
      <c r="F893" s="300"/>
    </row>
    <row r="894" customFormat="false" ht="16.5" hidden="false" customHeight="true" outlineLevel="0" collapsed="false">
      <c r="E894" s="299"/>
      <c r="F894" s="300"/>
    </row>
    <row r="895" customFormat="false" ht="16.5" hidden="false" customHeight="true" outlineLevel="0" collapsed="false">
      <c r="E895" s="299"/>
      <c r="F895" s="300"/>
    </row>
    <row r="896" customFormat="false" ht="16.5" hidden="false" customHeight="true" outlineLevel="0" collapsed="false">
      <c r="E896" s="299"/>
      <c r="F896" s="300"/>
    </row>
    <row r="897" customFormat="false" ht="16.5" hidden="false" customHeight="true" outlineLevel="0" collapsed="false">
      <c r="E897" s="299"/>
      <c r="F897" s="300"/>
    </row>
    <row r="898" customFormat="false" ht="16.5" hidden="false" customHeight="true" outlineLevel="0" collapsed="false">
      <c r="E898" s="299"/>
      <c r="F898" s="300"/>
    </row>
    <row r="899" customFormat="false" ht="16.5" hidden="false" customHeight="true" outlineLevel="0" collapsed="false">
      <c r="E899" s="299"/>
      <c r="F899" s="300"/>
    </row>
    <row r="900" customFormat="false" ht="16.5" hidden="false" customHeight="true" outlineLevel="0" collapsed="false">
      <c r="E900" s="299"/>
      <c r="F900" s="300"/>
    </row>
    <row r="901" customFormat="false" ht="16.5" hidden="false" customHeight="true" outlineLevel="0" collapsed="false">
      <c r="E901" s="299"/>
      <c r="F901" s="300"/>
    </row>
    <row r="902" customFormat="false" ht="16.5" hidden="false" customHeight="true" outlineLevel="0" collapsed="false">
      <c r="E902" s="299"/>
      <c r="F902" s="300"/>
    </row>
    <row r="903" customFormat="false" ht="16.5" hidden="false" customHeight="true" outlineLevel="0" collapsed="false">
      <c r="E903" s="299"/>
      <c r="F903" s="300"/>
    </row>
    <row r="904" customFormat="false" ht="16.5" hidden="false" customHeight="true" outlineLevel="0" collapsed="false">
      <c r="E904" s="299"/>
      <c r="F904" s="300"/>
    </row>
    <row r="905" customFormat="false" ht="16.5" hidden="false" customHeight="true" outlineLevel="0" collapsed="false">
      <c r="E905" s="299"/>
      <c r="F905" s="300"/>
    </row>
    <row r="906" customFormat="false" ht="16.5" hidden="false" customHeight="true" outlineLevel="0" collapsed="false">
      <c r="E906" s="299"/>
      <c r="F906" s="300"/>
    </row>
    <row r="907" customFormat="false" ht="16.5" hidden="false" customHeight="true" outlineLevel="0" collapsed="false">
      <c r="E907" s="299"/>
      <c r="F907" s="300"/>
    </row>
    <row r="908" customFormat="false" ht="16.5" hidden="false" customHeight="true" outlineLevel="0" collapsed="false">
      <c r="E908" s="299"/>
      <c r="F908" s="300"/>
    </row>
    <row r="909" customFormat="false" ht="16.5" hidden="false" customHeight="true" outlineLevel="0" collapsed="false">
      <c r="E909" s="299"/>
      <c r="F909" s="300"/>
    </row>
    <row r="910" customFormat="false" ht="16.5" hidden="false" customHeight="true" outlineLevel="0" collapsed="false">
      <c r="E910" s="299"/>
      <c r="F910" s="300"/>
    </row>
    <row r="911" customFormat="false" ht="16.5" hidden="false" customHeight="true" outlineLevel="0" collapsed="false">
      <c r="E911" s="299"/>
      <c r="F911" s="300"/>
    </row>
    <row r="912" customFormat="false" ht="16.5" hidden="false" customHeight="true" outlineLevel="0" collapsed="false">
      <c r="E912" s="299"/>
      <c r="F912" s="300"/>
    </row>
    <row r="913" customFormat="false" ht="16.5" hidden="false" customHeight="true" outlineLevel="0" collapsed="false">
      <c r="E913" s="299"/>
      <c r="F913" s="300"/>
    </row>
    <row r="914" customFormat="false" ht="16.5" hidden="false" customHeight="true" outlineLevel="0" collapsed="false">
      <c r="E914" s="299"/>
      <c r="F914" s="300"/>
    </row>
    <row r="915" customFormat="false" ht="16.5" hidden="false" customHeight="true" outlineLevel="0" collapsed="false">
      <c r="E915" s="299"/>
      <c r="F915" s="300"/>
    </row>
    <row r="916" customFormat="false" ht="16.5" hidden="false" customHeight="true" outlineLevel="0" collapsed="false">
      <c r="E916" s="299"/>
      <c r="F916" s="300"/>
    </row>
    <row r="917" customFormat="false" ht="16.5" hidden="false" customHeight="true" outlineLevel="0" collapsed="false">
      <c r="E917" s="299"/>
      <c r="F917" s="300"/>
    </row>
    <row r="918" customFormat="false" ht="16.5" hidden="false" customHeight="true" outlineLevel="0" collapsed="false">
      <c r="E918" s="299"/>
      <c r="F918" s="300"/>
    </row>
    <row r="919" customFormat="false" ht="16.5" hidden="false" customHeight="true" outlineLevel="0" collapsed="false">
      <c r="E919" s="299"/>
      <c r="F919" s="300"/>
    </row>
    <row r="920" customFormat="false" ht="16.5" hidden="false" customHeight="true" outlineLevel="0" collapsed="false">
      <c r="E920" s="299"/>
      <c r="F920" s="300"/>
    </row>
    <row r="921" customFormat="false" ht="16.5" hidden="false" customHeight="true" outlineLevel="0" collapsed="false">
      <c r="E921" s="299"/>
      <c r="F921" s="300"/>
    </row>
    <row r="922" customFormat="false" ht="16.5" hidden="false" customHeight="true" outlineLevel="0" collapsed="false">
      <c r="E922" s="299"/>
      <c r="F922" s="300"/>
    </row>
    <row r="923" customFormat="false" ht="16.5" hidden="false" customHeight="true" outlineLevel="0" collapsed="false">
      <c r="E923" s="299"/>
      <c r="F923" s="300"/>
    </row>
    <row r="924" customFormat="false" ht="16.5" hidden="false" customHeight="true" outlineLevel="0" collapsed="false">
      <c r="E924" s="299"/>
      <c r="F924" s="300"/>
    </row>
    <row r="925" customFormat="false" ht="16.5" hidden="false" customHeight="true" outlineLevel="0" collapsed="false">
      <c r="E925" s="299"/>
      <c r="F925" s="300"/>
    </row>
    <row r="926" customFormat="false" ht="16.5" hidden="false" customHeight="true" outlineLevel="0" collapsed="false">
      <c r="E926" s="299"/>
      <c r="F926" s="300"/>
    </row>
    <row r="927" customFormat="false" ht="16.5" hidden="false" customHeight="true" outlineLevel="0" collapsed="false">
      <c r="E927" s="299"/>
      <c r="F927" s="300"/>
    </row>
    <row r="928" customFormat="false" ht="16.5" hidden="false" customHeight="true" outlineLevel="0" collapsed="false">
      <c r="E928" s="299"/>
      <c r="F928" s="300"/>
    </row>
    <row r="929" customFormat="false" ht="16.5" hidden="false" customHeight="true" outlineLevel="0" collapsed="false">
      <c r="E929" s="299"/>
      <c r="F929" s="300"/>
    </row>
    <row r="930" customFormat="false" ht="16.5" hidden="false" customHeight="true" outlineLevel="0" collapsed="false">
      <c r="E930" s="299"/>
      <c r="F930" s="300"/>
    </row>
    <row r="931" customFormat="false" ht="16.5" hidden="false" customHeight="true" outlineLevel="0" collapsed="false">
      <c r="E931" s="299"/>
      <c r="F931" s="300"/>
    </row>
    <row r="932" customFormat="false" ht="16.5" hidden="false" customHeight="true" outlineLevel="0" collapsed="false">
      <c r="E932" s="299"/>
      <c r="F932" s="300"/>
    </row>
    <row r="933" customFormat="false" ht="16.5" hidden="false" customHeight="true" outlineLevel="0" collapsed="false">
      <c r="E933" s="299"/>
      <c r="F933" s="300"/>
    </row>
    <row r="934" customFormat="false" ht="16.5" hidden="false" customHeight="true" outlineLevel="0" collapsed="false">
      <c r="E934" s="299"/>
      <c r="F934" s="300"/>
    </row>
    <row r="935" customFormat="false" ht="16.5" hidden="false" customHeight="true" outlineLevel="0" collapsed="false">
      <c r="E935" s="299"/>
      <c r="F935" s="300"/>
    </row>
    <row r="936" customFormat="false" ht="16.5" hidden="false" customHeight="true" outlineLevel="0" collapsed="false">
      <c r="E936" s="299"/>
      <c r="F936" s="300"/>
    </row>
    <row r="937" customFormat="false" ht="16.5" hidden="false" customHeight="true" outlineLevel="0" collapsed="false">
      <c r="E937" s="299"/>
      <c r="F937" s="300"/>
    </row>
    <row r="938" customFormat="false" ht="16.5" hidden="false" customHeight="true" outlineLevel="0" collapsed="false">
      <c r="E938" s="299"/>
      <c r="F938" s="300"/>
    </row>
    <row r="939" customFormat="false" ht="16.5" hidden="false" customHeight="true" outlineLevel="0" collapsed="false">
      <c r="E939" s="299"/>
      <c r="F939" s="300"/>
    </row>
    <row r="940" customFormat="false" ht="16.5" hidden="false" customHeight="true" outlineLevel="0" collapsed="false">
      <c r="E940" s="299"/>
      <c r="F940" s="300"/>
    </row>
    <row r="941" customFormat="false" ht="16.5" hidden="false" customHeight="true" outlineLevel="0" collapsed="false">
      <c r="E941" s="299"/>
      <c r="F941" s="300"/>
    </row>
    <row r="942" customFormat="false" ht="16.5" hidden="false" customHeight="true" outlineLevel="0" collapsed="false">
      <c r="E942" s="299"/>
      <c r="F942" s="300"/>
    </row>
    <row r="943" customFormat="false" ht="16.5" hidden="false" customHeight="true" outlineLevel="0" collapsed="false">
      <c r="E943" s="299"/>
      <c r="F943" s="300"/>
    </row>
    <row r="944" customFormat="false" ht="16.5" hidden="false" customHeight="true" outlineLevel="0" collapsed="false">
      <c r="E944" s="299"/>
      <c r="F944" s="300"/>
    </row>
    <row r="945" customFormat="false" ht="16.5" hidden="false" customHeight="true" outlineLevel="0" collapsed="false">
      <c r="E945" s="299"/>
      <c r="F945" s="300"/>
    </row>
    <row r="946" customFormat="false" ht="16.5" hidden="false" customHeight="true" outlineLevel="0" collapsed="false">
      <c r="E946" s="299"/>
      <c r="F946" s="300"/>
    </row>
    <row r="947" customFormat="false" ht="16.5" hidden="false" customHeight="true" outlineLevel="0" collapsed="false">
      <c r="E947" s="299"/>
      <c r="F947" s="300"/>
    </row>
    <row r="948" customFormat="false" ht="16.5" hidden="false" customHeight="true" outlineLevel="0" collapsed="false">
      <c r="E948" s="299"/>
      <c r="F948" s="300"/>
    </row>
    <row r="949" customFormat="false" ht="16.5" hidden="false" customHeight="true" outlineLevel="0" collapsed="false">
      <c r="E949" s="299"/>
      <c r="F949" s="300"/>
    </row>
    <row r="950" customFormat="false" ht="16.5" hidden="false" customHeight="true" outlineLevel="0" collapsed="false">
      <c r="E950" s="299"/>
      <c r="F950" s="300"/>
    </row>
    <row r="951" customFormat="false" ht="16.5" hidden="false" customHeight="true" outlineLevel="0" collapsed="false">
      <c r="E951" s="299"/>
      <c r="F951" s="300"/>
    </row>
    <row r="952" customFormat="false" ht="16.5" hidden="false" customHeight="true" outlineLevel="0" collapsed="false">
      <c r="E952" s="299"/>
      <c r="F952" s="300"/>
    </row>
    <row r="953" customFormat="false" ht="16.5" hidden="false" customHeight="true" outlineLevel="0" collapsed="false">
      <c r="E953" s="299"/>
      <c r="F953" s="300"/>
    </row>
    <row r="954" customFormat="false" ht="16.5" hidden="false" customHeight="true" outlineLevel="0" collapsed="false">
      <c r="E954" s="299"/>
      <c r="F954" s="300"/>
    </row>
    <row r="955" customFormat="false" ht="16.5" hidden="false" customHeight="true" outlineLevel="0" collapsed="false">
      <c r="E955" s="299"/>
      <c r="F955" s="300"/>
    </row>
    <row r="956" customFormat="false" ht="16.5" hidden="false" customHeight="true" outlineLevel="0" collapsed="false">
      <c r="E956" s="299"/>
      <c r="F956" s="300"/>
    </row>
    <row r="957" customFormat="false" ht="16.5" hidden="false" customHeight="true" outlineLevel="0" collapsed="false">
      <c r="E957" s="299"/>
      <c r="F957" s="300"/>
    </row>
    <row r="958" customFormat="false" ht="16.5" hidden="false" customHeight="true" outlineLevel="0" collapsed="false">
      <c r="E958" s="299"/>
      <c r="F958" s="300"/>
    </row>
    <row r="959" customFormat="false" ht="16.5" hidden="false" customHeight="true" outlineLevel="0" collapsed="false">
      <c r="E959" s="299"/>
      <c r="F959" s="300"/>
    </row>
    <row r="960" customFormat="false" ht="16.5" hidden="false" customHeight="true" outlineLevel="0" collapsed="false">
      <c r="E960" s="299"/>
      <c r="F960" s="300"/>
    </row>
    <row r="961" customFormat="false" ht="16.5" hidden="false" customHeight="true" outlineLevel="0" collapsed="false">
      <c r="E961" s="299"/>
      <c r="F961" s="300"/>
    </row>
    <row r="962" customFormat="false" ht="16.5" hidden="false" customHeight="true" outlineLevel="0" collapsed="false">
      <c r="E962" s="299"/>
      <c r="F962" s="300"/>
    </row>
    <row r="963" customFormat="false" ht="16.5" hidden="false" customHeight="true" outlineLevel="0" collapsed="false">
      <c r="E963" s="299"/>
      <c r="F963" s="300"/>
    </row>
    <row r="964" customFormat="false" ht="16.5" hidden="false" customHeight="true" outlineLevel="0" collapsed="false">
      <c r="E964" s="299"/>
      <c r="F964" s="300"/>
    </row>
    <row r="965" customFormat="false" ht="16.5" hidden="false" customHeight="true" outlineLevel="0" collapsed="false">
      <c r="E965" s="299"/>
      <c r="F965" s="300"/>
    </row>
    <row r="966" customFormat="false" ht="16.5" hidden="false" customHeight="true" outlineLevel="0" collapsed="false">
      <c r="E966" s="299"/>
      <c r="F966" s="300"/>
    </row>
    <row r="967" customFormat="false" ht="16.5" hidden="false" customHeight="true" outlineLevel="0" collapsed="false">
      <c r="E967" s="299"/>
      <c r="F967" s="300"/>
    </row>
    <row r="968" customFormat="false" ht="16.5" hidden="false" customHeight="true" outlineLevel="0" collapsed="false">
      <c r="E968" s="299"/>
      <c r="F968" s="300"/>
    </row>
    <row r="969" customFormat="false" ht="16.5" hidden="false" customHeight="true" outlineLevel="0" collapsed="false">
      <c r="E969" s="299"/>
      <c r="F969" s="300"/>
    </row>
    <row r="970" customFormat="false" ht="16.5" hidden="false" customHeight="true" outlineLevel="0" collapsed="false">
      <c r="E970" s="299"/>
      <c r="F970" s="300"/>
    </row>
    <row r="971" customFormat="false" ht="16.5" hidden="false" customHeight="true" outlineLevel="0" collapsed="false">
      <c r="E971" s="299"/>
      <c r="F971" s="300"/>
    </row>
    <row r="972" customFormat="false" ht="16.5" hidden="false" customHeight="true" outlineLevel="0" collapsed="false">
      <c r="E972" s="299"/>
      <c r="F972" s="300"/>
    </row>
    <row r="973" customFormat="false" ht="16.5" hidden="false" customHeight="true" outlineLevel="0" collapsed="false">
      <c r="E973" s="299"/>
      <c r="F973" s="300"/>
    </row>
    <row r="974" customFormat="false" ht="16.5" hidden="false" customHeight="true" outlineLevel="0" collapsed="false">
      <c r="E974" s="299"/>
      <c r="F974" s="300"/>
    </row>
    <row r="975" customFormat="false" ht="16.5" hidden="false" customHeight="true" outlineLevel="0" collapsed="false">
      <c r="E975" s="299"/>
      <c r="F975" s="300"/>
    </row>
    <row r="976" customFormat="false" ht="16.5" hidden="false" customHeight="true" outlineLevel="0" collapsed="false">
      <c r="E976" s="299"/>
      <c r="F976" s="300"/>
    </row>
    <row r="977" customFormat="false" ht="16.5" hidden="false" customHeight="true" outlineLevel="0" collapsed="false">
      <c r="E977" s="299"/>
      <c r="F977" s="300"/>
    </row>
    <row r="978" customFormat="false" ht="16.5" hidden="false" customHeight="true" outlineLevel="0" collapsed="false">
      <c r="E978" s="299"/>
      <c r="F978" s="300"/>
    </row>
    <row r="979" customFormat="false" ht="16.5" hidden="false" customHeight="true" outlineLevel="0" collapsed="false">
      <c r="E979" s="299"/>
      <c r="F979" s="300"/>
    </row>
    <row r="980" customFormat="false" ht="16.5" hidden="false" customHeight="true" outlineLevel="0" collapsed="false">
      <c r="E980" s="299"/>
      <c r="F980" s="300"/>
    </row>
    <row r="981" customFormat="false" ht="16.5" hidden="false" customHeight="true" outlineLevel="0" collapsed="false">
      <c r="E981" s="299"/>
      <c r="F981" s="300"/>
    </row>
    <row r="982" customFormat="false" ht="16.5" hidden="false" customHeight="true" outlineLevel="0" collapsed="false">
      <c r="E982" s="299"/>
      <c r="F982" s="300"/>
    </row>
    <row r="983" customFormat="false" ht="16.5" hidden="false" customHeight="true" outlineLevel="0" collapsed="false">
      <c r="E983" s="299"/>
      <c r="F983" s="300"/>
    </row>
    <row r="984" customFormat="false" ht="16.5" hidden="false" customHeight="true" outlineLevel="0" collapsed="false">
      <c r="E984" s="299"/>
      <c r="F984" s="300"/>
    </row>
    <row r="985" customFormat="false" ht="16.5" hidden="false" customHeight="true" outlineLevel="0" collapsed="false">
      <c r="E985" s="299"/>
      <c r="F985" s="300"/>
    </row>
    <row r="986" customFormat="false" ht="16.5" hidden="false" customHeight="true" outlineLevel="0" collapsed="false">
      <c r="E986" s="299"/>
      <c r="F986" s="300"/>
    </row>
    <row r="987" customFormat="false" ht="16.5" hidden="false" customHeight="true" outlineLevel="0" collapsed="false">
      <c r="E987" s="299"/>
      <c r="F987" s="300"/>
    </row>
    <row r="988" customFormat="false" ht="16.5" hidden="false" customHeight="true" outlineLevel="0" collapsed="false">
      <c r="E988" s="299"/>
      <c r="F988" s="300"/>
    </row>
    <row r="989" customFormat="false" ht="16.5" hidden="false" customHeight="true" outlineLevel="0" collapsed="false">
      <c r="E989" s="299"/>
      <c r="F989" s="300"/>
    </row>
    <row r="990" customFormat="false" ht="16.5" hidden="false" customHeight="true" outlineLevel="0" collapsed="false">
      <c r="E990" s="299"/>
      <c r="F990" s="300"/>
    </row>
    <row r="991" customFormat="false" ht="16.5" hidden="false" customHeight="true" outlineLevel="0" collapsed="false">
      <c r="E991" s="299"/>
      <c r="F991" s="300"/>
    </row>
    <row r="992" customFormat="false" ht="16.5" hidden="false" customHeight="true" outlineLevel="0" collapsed="false">
      <c r="E992" s="299"/>
      <c r="F992" s="300"/>
    </row>
    <row r="993" customFormat="false" ht="16.5" hidden="false" customHeight="true" outlineLevel="0" collapsed="false">
      <c r="E993" s="299"/>
      <c r="F993" s="339"/>
    </row>
    <row r="994" customFormat="false" ht="16.5" hidden="false" customHeight="true" outlineLevel="0" collapsed="false">
      <c r="E994" s="299"/>
      <c r="F994" s="339"/>
    </row>
    <row r="995" customFormat="false" ht="16.5" hidden="false" customHeight="true" outlineLevel="0" collapsed="false">
      <c r="E995" s="299"/>
      <c r="F995" s="339"/>
    </row>
  </sheetData>
  <mergeCells count="35">
    <mergeCell ref="A3:A5"/>
    <mergeCell ref="B3:B5"/>
    <mergeCell ref="A6:A10"/>
    <mergeCell ref="B6:B10"/>
    <mergeCell ref="C6:C7"/>
    <mergeCell ref="A11:A20"/>
    <mergeCell ref="B11:B20"/>
    <mergeCell ref="C11:C12"/>
    <mergeCell ref="C13:C16"/>
    <mergeCell ref="C17:C20"/>
    <mergeCell ref="A21:A33"/>
    <mergeCell ref="B21:B33"/>
    <mergeCell ref="C21:C22"/>
    <mergeCell ref="C24:C25"/>
    <mergeCell ref="C26:C29"/>
    <mergeCell ref="C30:C33"/>
    <mergeCell ref="A34:A44"/>
    <mergeCell ref="B34:B44"/>
    <mergeCell ref="C34:C35"/>
    <mergeCell ref="C37:C40"/>
    <mergeCell ref="C41:C44"/>
    <mergeCell ref="A45:A54"/>
    <mergeCell ref="B45:B54"/>
    <mergeCell ref="C45:C46"/>
    <mergeCell ref="C47:C50"/>
    <mergeCell ref="C51:C54"/>
    <mergeCell ref="A55:A65"/>
    <mergeCell ref="B55:B65"/>
    <mergeCell ref="C55:C57"/>
    <mergeCell ref="C58:C61"/>
    <mergeCell ref="C62:C65"/>
    <mergeCell ref="A66:A67"/>
    <mergeCell ref="B66:B67"/>
    <mergeCell ref="C66:D66"/>
    <mergeCell ref="C67:D67"/>
  </mergeCells>
  <hyperlinks>
    <hyperlink ref="E16" location="'Additional guidance on formulas'!A1" display="Purchasing power parities -  rates of currency conversion that try to equalise the purchasing power of different currencies, by eliminating the differences in price levels between countries. Learn more  here"/>
    <hyperlink ref="E20" location="'Additional guidance on formulas'!A1" display="Purchasing power parities -  rates of currency conversion that try to equalise the purchasing power of different currencies, by eliminating the differences in price levels between countries. Learn more  here"/>
    <hyperlink ref="E23" r:id="rId1" display="Percentage of the population living below the national poverty line. "/>
    <hyperlink ref="E29" location="'Additional guidance on formulas'!A1" display="Purchasing power parities -  rates of currency conversion that try to equalise the purchasing power of different currencies, by eliminating the differences in price levels between countries. Learn more  here"/>
    <hyperlink ref="E33" location="'Additional guidance on formulas'!A1" display="Purchasing power parities -  rates of currency conversion that try to equalise the purchasing power of different currencies, by eliminating the differences in price levels between countries. Learn more  here"/>
    <hyperlink ref="E40" location="'Additional guidance on formulas'!A1" display="Purchasing power parities -  rates of currency conversion that try to equalise the purchasing power of different currencies, by eliminating the differences in price levels between countries. Learn more  here"/>
    <hyperlink ref="E44" r:id="rId2" display="Purchasing power parities -  rates of currency conversion that try to equalise the purchasing power of different currencies, by eliminating the differences in price levels between countries. Learn more  here"/>
    <hyperlink ref="E50" location="'Additional guidance on formulas'!A1" display="Purchasing power parities -  rates of currency conversion that try to equalise the purchasing power of different currencies, by eliminating the differences in price levels between countries. Learn more  here"/>
    <hyperlink ref="E54" location="'Additional guidance on formulas'!A1" display="Purchasing power parities -  rates of currency conversion that try to equalise the purchasing power of different currencies, by eliminating the differences in price levels between countries. Learn more  here"/>
    <hyperlink ref="E61" location="'Additional guidance on formulas'!A1" display="Purchasing power parities -  rates of currency conversion that try to equalise the purchasing power of different currencies, by eliminating the differences in price levels between countries. Learn more  here"/>
    <hyperlink ref="E65" location="'Additional guidance on formulas'!A1" display="Purchasing power parities -  rates of currency conversion that try to equalise the purchasing power of different currencies, by eliminating the differences in price levels between countries. Learn more  here"/>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5" topLeftCell="D19" activePane="bottomRight" state="frozen"/>
      <selection pane="topLeft" activeCell="A1" activeCellId="0" sqref="A1"/>
      <selection pane="topRight" activeCell="D1" activeCellId="0" sqref="D1"/>
      <selection pane="bottomLeft" activeCell="A19" activeCellId="0" sqref="A19"/>
      <selection pane="bottomRight" activeCell="M2" activeCellId="0" sqref="M2"/>
    </sheetView>
  </sheetViews>
  <sheetFormatPr defaultColWidth="12.65625" defaultRowHeight="15" zeroHeight="false" outlineLevelRow="0" outlineLevelCol="0"/>
  <cols>
    <col collapsed="false" customWidth="true" hidden="false" outlineLevel="0" max="1" min="1" style="0" width="25.66"/>
    <col collapsed="false" customWidth="true" hidden="false" outlineLevel="0" max="2" min="2" style="0" width="23.33"/>
    <col collapsed="false" customWidth="true" hidden="false" outlineLevel="0" max="3" min="3" style="0" width="2.33"/>
    <col collapsed="false" customWidth="true" hidden="false" outlineLevel="0" max="4" min="4" style="0" width="3.17"/>
    <col collapsed="false" customWidth="true" hidden="false" outlineLevel="0" max="5" min="5" style="0" width="32.67"/>
    <col collapsed="false" customWidth="true" hidden="false" outlineLevel="0" max="6" min="6" style="0" width="7.84"/>
    <col collapsed="false" customWidth="true" hidden="false" outlineLevel="0" max="7" min="7" style="0" width="18.67"/>
    <col collapsed="false" customWidth="true" hidden="false" outlineLevel="0" max="8" min="8" style="0" width="16.66"/>
    <col collapsed="false" customWidth="true" hidden="false" outlineLevel="0" max="9" min="9" style="0" width="20.33"/>
    <col collapsed="false" customWidth="true" hidden="false" outlineLevel="0" max="10" min="10" style="0" width="3.17"/>
    <col collapsed="false" customWidth="true" hidden="false" outlineLevel="0" max="11" min="11" style="0" width="24.66"/>
    <col collapsed="false" customWidth="true" hidden="false" outlineLevel="0" max="12" min="12" style="0" width="5.83"/>
    <col collapsed="false" customWidth="true" hidden="false" outlineLevel="0" max="14" min="13" style="0" width="16.66"/>
    <col collapsed="false" customWidth="true" hidden="true" outlineLevel="0" max="18" min="15" style="0" width="16.66"/>
    <col collapsed="false" customWidth="true" hidden="true" outlineLevel="0" max="19" min="19" style="0" width="27.33"/>
    <col collapsed="false" customWidth="true" hidden="true" outlineLevel="0" max="20" min="20" style="0" width="15.83"/>
    <col collapsed="false" customWidth="true" hidden="true" outlineLevel="0" max="25" min="21" style="0" width="9.67"/>
    <col collapsed="false" customWidth="true" hidden="true" outlineLevel="0" max="27" min="26" style="0" width="26.5"/>
  </cols>
  <sheetData>
    <row r="1" customFormat="false" ht="42.75" hidden="false" customHeight="true" outlineLevel="0" collapsed="false">
      <c r="A1" s="340" t="s">
        <v>835</v>
      </c>
      <c r="B1" s="340"/>
      <c r="C1" s="340"/>
      <c r="D1" s="340"/>
      <c r="E1" s="340"/>
      <c r="F1" s="340"/>
      <c r="G1" s="340"/>
      <c r="H1" s="340"/>
      <c r="I1" s="340"/>
      <c r="J1" s="340"/>
      <c r="K1" s="340"/>
      <c r="L1" s="340"/>
      <c r="M1" s="340"/>
      <c r="N1" s="341"/>
      <c r="O1" s="341"/>
      <c r="P1" s="341"/>
      <c r="Q1" s="341"/>
      <c r="R1" s="341"/>
      <c r="S1" s="341"/>
      <c r="T1" s="342"/>
      <c r="U1" s="342"/>
      <c r="V1" s="342"/>
      <c r="W1" s="342"/>
      <c r="X1" s="342"/>
      <c r="Y1" s="342"/>
      <c r="Z1" s="342"/>
      <c r="AA1" s="342"/>
    </row>
    <row r="2" customFormat="false" ht="42.75" hidden="false" customHeight="true" outlineLevel="0" collapsed="false">
      <c r="A2" s="343"/>
      <c r="B2" s="343"/>
      <c r="C2" s="343"/>
      <c r="D2" s="343"/>
      <c r="E2" s="343"/>
      <c r="F2" s="343"/>
      <c r="G2" s="343"/>
      <c r="H2" s="343"/>
      <c r="I2" s="343"/>
      <c r="J2" s="343"/>
      <c r="K2" s="343"/>
      <c r="L2" s="343"/>
      <c r="M2" s="343"/>
      <c r="N2" s="344"/>
      <c r="O2" s="344"/>
      <c r="P2" s="344"/>
      <c r="Q2" s="344"/>
      <c r="R2" s="344"/>
      <c r="S2" s="344"/>
      <c r="T2" s="345"/>
      <c r="U2" s="345"/>
      <c r="V2" s="345"/>
      <c r="W2" s="345"/>
      <c r="X2" s="345"/>
      <c r="Y2" s="345"/>
      <c r="Z2" s="345"/>
      <c r="AA2" s="345"/>
    </row>
    <row r="3" customFormat="false" ht="15.75" hidden="false" customHeight="true" outlineLevel="0" collapsed="false">
      <c r="A3" s="346" t="s">
        <v>836</v>
      </c>
      <c r="B3" s="346"/>
      <c r="C3" s="344"/>
      <c r="D3" s="344"/>
      <c r="E3" s="347" t="s">
        <v>837</v>
      </c>
      <c r="F3" s="347"/>
      <c r="G3" s="344"/>
      <c r="H3" s="347" t="s">
        <v>838</v>
      </c>
      <c r="I3" s="347"/>
      <c r="J3" s="344"/>
      <c r="K3" s="348" t="s">
        <v>839</v>
      </c>
      <c r="L3" s="349" t="str">
        <f aca="false">IF(ISBLANK(E4),"",INDEX('Living Wage &amp; Income Database'!$BU$8:$BU$103,MATCH(Calculator!$S$4,'Living Wage &amp; Income Database'!$CC$8:$CC$103,0)))</f>
        <v>Brazilian real</v>
      </c>
      <c r="M3" s="349"/>
      <c r="N3" s="344"/>
      <c r="O3" s="344"/>
      <c r="P3" s="344"/>
      <c r="Q3" s="344"/>
      <c r="R3" s="344"/>
      <c r="S3" s="344"/>
      <c r="T3" s="345"/>
      <c r="U3" s="345"/>
      <c r="V3" s="345"/>
      <c r="W3" s="345"/>
      <c r="X3" s="345"/>
      <c r="Y3" s="345"/>
      <c r="Z3" s="345"/>
      <c r="AA3" s="345"/>
    </row>
    <row r="4" customFormat="false" ht="49.5" hidden="false" customHeight="true" outlineLevel="0" collapsed="false">
      <c r="A4" s="350" t="s">
        <v>840</v>
      </c>
      <c r="B4" s="350"/>
      <c r="C4" s="351"/>
      <c r="D4" s="344"/>
      <c r="E4" s="352" t="s">
        <v>841</v>
      </c>
      <c r="F4" s="352"/>
      <c r="G4" s="344"/>
      <c r="H4" s="353" t="s">
        <v>60</v>
      </c>
      <c r="I4" s="344"/>
      <c r="J4" s="344"/>
      <c r="K4" s="354" t="s">
        <v>33</v>
      </c>
      <c r="L4" s="349" t="str">
        <f aca="false">IF(ISBLANK(E4),"",INDEX('Living Wage &amp; Income Database'!$BV8:$BV$103,MATCH(Calculator!$S$4,'Living Wage &amp; Income Database'!$CC$8:$CC$103,0)))</f>
        <v>BRL</v>
      </c>
      <c r="M4" s="349"/>
      <c r="N4" s="344"/>
      <c r="O4" s="344"/>
      <c r="P4" s="344"/>
      <c r="Q4" s="344"/>
      <c r="R4" s="345" t="s">
        <v>837</v>
      </c>
      <c r="S4" s="345" t="str">
        <f aca="false">CONCATENATE(E4)</f>
        <v>Brazil / Cocoa growing regions area / Southeast
Pará</v>
      </c>
      <c r="T4" s="345"/>
      <c r="U4" s="345"/>
      <c r="V4" s="345"/>
      <c r="W4" s="345"/>
      <c r="X4" s="345"/>
      <c r="Y4" s="345"/>
      <c r="Z4" s="345"/>
      <c r="AA4" s="345"/>
    </row>
    <row r="5" customFormat="false" ht="18" hidden="false" customHeight="true" outlineLevel="0" collapsed="false">
      <c r="A5" s="355"/>
      <c r="B5" s="344"/>
      <c r="C5" s="344"/>
      <c r="D5" s="344"/>
      <c r="E5" s="344"/>
      <c r="F5" s="344"/>
      <c r="G5" s="344"/>
      <c r="H5" s="344"/>
      <c r="I5" s="344"/>
      <c r="J5" s="344"/>
      <c r="K5" s="344"/>
      <c r="L5" s="344"/>
      <c r="M5" s="344"/>
      <c r="N5" s="344"/>
      <c r="O5" s="344"/>
      <c r="P5" s="344"/>
      <c r="Q5" s="344"/>
      <c r="R5" s="344" t="s">
        <v>19</v>
      </c>
      <c r="S5" s="344" t="str">
        <f aca="false">INDEX('Living Wage &amp; Income Database'!$A$8:$A$104,MATCH(Calculator!$S$4,'Living Wage &amp; Income Database'!$CC$8:$CC$98,0))</f>
        <v>Brazil</v>
      </c>
      <c r="T5" s="345"/>
      <c r="U5" s="345"/>
      <c r="V5" s="345"/>
      <c r="W5" s="345"/>
      <c r="X5" s="345"/>
      <c r="Y5" s="345"/>
      <c r="Z5" s="345"/>
      <c r="AA5" s="345"/>
    </row>
    <row r="6" customFormat="false" ht="15" hidden="false" customHeight="false" outlineLevel="0" collapsed="false">
      <c r="A6" s="356"/>
      <c r="B6" s="356"/>
      <c r="C6" s="357"/>
      <c r="D6" s="358"/>
      <c r="E6" s="358"/>
      <c r="F6" s="358"/>
      <c r="G6" s="359"/>
      <c r="H6" s="358"/>
      <c r="I6" s="359"/>
      <c r="J6" s="359"/>
      <c r="K6" s="359"/>
      <c r="L6" s="358"/>
      <c r="M6" s="358"/>
      <c r="N6" s="358"/>
      <c r="O6" s="358"/>
      <c r="P6" s="358"/>
      <c r="Q6" s="358"/>
      <c r="R6" s="344" t="s">
        <v>842</v>
      </c>
      <c r="S6" s="344" t="str">
        <f aca="false">INDEX('Living Wage &amp; Income Database'!$B$8:$B$103,MATCH(Calculator!$S$4,'Living Wage &amp; Income Database'!$CC$8:$CC$103,0))</f>
        <v>Cocoa growing regions</v>
      </c>
      <c r="T6" s="358"/>
      <c r="U6" s="358"/>
      <c r="V6" s="358"/>
      <c r="W6" s="358"/>
      <c r="X6" s="358"/>
      <c r="Y6" s="358"/>
      <c r="Z6" s="358"/>
      <c r="AA6" s="358"/>
    </row>
    <row r="7" customFormat="false" ht="15" hidden="false" customHeight="false" outlineLevel="0" collapsed="false">
      <c r="A7" s="357"/>
      <c r="B7" s="357"/>
      <c r="C7" s="357"/>
      <c r="D7" s="357"/>
      <c r="E7" s="357"/>
      <c r="F7" s="357"/>
      <c r="G7" s="357"/>
      <c r="H7" s="357"/>
      <c r="I7" s="357"/>
      <c r="J7" s="357"/>
      <c r="K7" s="357"/>
      <c r="L7" s="357"/>
      <c r="M7" s="357"/>
      <c r="N7" s="357"/>
      <c r="O7" s="357"/>
      <c r="P7" s="357"/>
      <c r="Q7" s="357"/>
      <c r="R7" s="344" t="s">
        <v>20</v>
      </c>
      <c r="S7" s="344" t="str">
        <f aca="false">INDEX('Living Wage &amp; Income Database'!$C$8:$C$103,MATCH(Calculator!$S$4,'Living Wage &amp; Income Database'!$CC$8:$CC$103,0))</f>
        <v>Southeast
Pará</v>
      </c>
      <c r="T7" s="360"/>
      <c r="U7" s="360"/>
      <c r="V7" s="360"/>
      <c r="W7" s="360"/>
      <c r="X7" s="360"/>
      <c r="Y7" s="360"/>
      <c r="Z7" s="360"/>
      <c r="AA7" s="360"/>
    </row>
    <row r="8" customFormat="false" ht="30" hidden="false" customHeight="true" outlineLevel="0" collapsed="false">
      <c r="A8" s="361" t="s">
        <v>843</v>
      </c>
      <c r="B8" s="361"/>
      <c r="C8" s="362"/>
      <c r="D8" s="357"/>
      <c r="E8" s="363" t="s">
        <v>844</v>
      </c>
      <c r="F8" s="364"/>
      <c r="G8" s="364"/>
      <c r="H8" s="364"/>
      <c r="I8" s="364"/>
      <c r="J8" s="364"/>
      <c r="K8" s="364"/>
      <c r="L8" s="364"/>
      <c r="M8" s="364"/>
      <c r="N8" s="364"/>
      <c r="O8" s="357"/>
      <c r="P8" s="357"/>
      <c r="Q8" s="357"/>
      <c r="R8" s="357"/>
      <c r="S8" s="365"/>
      <c r="T8" s="364"/>
      <c r="U8" s="364"/>
      <c r="V8" s="364"/>
      <c r="W8" s="364"/>
      <c r="X8" s="364"/>
      <c r="Y8" s="364"/>
      <c r="Z8" s="364"/>
      <c r="AA8" s="364"/>
    </row>
    <row r="9" customFormat="false" ht="36" hidden="false" customHeight="true" outlineLevel="0" collapsed="false">
      <c r="A9" s="365"/>
      <c r="B9" s="357"/>
      <c r="C9" s="357"/>
      <c r="D9" s="357"/>
      <c r="E9" s="366" t="s">
        <v>845</v>
      </c>
      <c r="F9" s="367"/>
      <c r="G9" s="368"/>
      <c r="H9" s="367"/>
      <c r="I9" s="368"/>
      <c r="J9" s="357"/>
      <c r="K9" s="369" t="s">
        <v>846</v>
      </c>
      <c r="L9" s="367"/>
      <c r="M9" s="357"/>
      <c r="N9" s="357"/>
      <c r="O9" s="357"/>
      <c r="P9" s="357"/>
      <c r="Q9" s="357"/>
      <c r="R9" s="357"/>
      <c r="S9" s="365"/>
      <c r="T9" s="364"/>
      <c r="U9" s="364"/>
      <c r="V9" s="364"/>
      <c r="W9" s="364"/>
      <c r="X9" s="364"/>
      <c r="Y9" s="364"/>
      <c r="Z9" s="364"/>
      <c r="AA9" s="364"/>
    </row>
    <row r="10" customFormat="false" ht="46.5" hidden="false" customHeight="true" outlineLevel="0" collapsed="false">
      <c r="A10" s="370" t="s">
        <v>847</v>
      </c>
      <c r="B10" s="370"/>
      <c r="C10" s="357"/>
      <c r="D10" s="357"/>
      <c r="E10" s="371"/>
      <c r="F10" s="372" t="s">
        <v>848</v>
      </c>
      <c r="G10" s="373" t="s">
        <v>849</v>
      </c>
      <c r="H10" s="374" t="s">
        <v>850</v>
      </c>
      <c r="I10" s="373" t="s">
        <v>7</v>
      </c>
      <c r="J10" s="357"/>
      <c r="K10" s="375"/>
      <c r="L10" s="376" t="s">
        <v>848</v>
      </c>
      <c r="M10" s="377" t="s">
        <v>851</v>
      </c>
      <c r="N10" s="377" t="s">
        <v>852</v>
      </c>
      <c r="O10" s="357"/>
      <c r="P10" s="357"/>
      <c r="Q10" s="357"/>
      <c r="R10" s="357"/>
      <c r="S10" s="365"/>
      <c r="T10" s="378" t="s">
        <v>853</v>
      </c>
      <c r="U10" s="379"/>
      <c r="V10" s="379"/>
      <c r="W10" s="379"/>
      <c r="X10" s="379"/>
      <c r="Y10" s="379"/>
      <c r="Z10" s="379"/>
      <c r="AA10" s="379"/>
    </row>
    <row r="11" customFormat="false" ht="31.5" hidden="false" customHeight="false" outlineLevel="0" collapsed="false">
      <c r="A11" s="380" t="s">
        <v>34</v>
      </c>
      <c r="B11" s="381" t="str">
        <f aca="false">IFERROR(VLOOKUP($S$4,'Living Wage &amp; Income Database'!$A$5:$CC$101,4,TRUE()),"")</f>
        <v>Coffee growing regions / Triângulo Mineiro/Alto Paranaíba</v>
      </c>
      <c r="C11" s="382"/>
      <c r="D11" s="357"/>
      <c r="E11" s="383" t="s">
        <v>34</v>
      </c>
      <c r="F11" s="384"/>
      <c r="G11" s="385" t="str">
        <f aca="false">IFERROR(INDEX('Living Wage &amp; Income Database'!$J$6:$V$103,MATCH($S$4,'Living Wage &amp; Income Database'!$J$6:$J$103,0),MATCH(R11,'Living Wage &amp; Income Database'!$J$6:$V$6,0)),"")</f>
        <v>GLWC Living income estimate</v>
      </c>
      <c r="H11" s="386" t="str">
        <f aca="false" t="array" ref="H11:H11">IFERROR(INDEX('Living Wage &amp; Income Database'!$W$6:$AJ$101,MATCH($S$4,'Living Wage &amp; Income Database'!$W$6:$W$101,0),MATCH(R11,'Living Wage &amp; Income Database'!$W$6:$AJ$6,0)),"")</f>
        <v/>
      </c>
      <c r="I11" s="387" t="str">
        <f aca="false" t="array" ref="I11:I11">IFERROR(INDEX('Living Wage &amp; Income Database'!$AK$6:$AW$101,MATCH($S$4,'Living Wage &amp; Income Database'!$AK$6:$AK$101,0),MATCH(R11,'Living Wage &amp; Income Database'!$AK$6:$AW$6,0)),"")</f>
        <v>Our World in Data (from WB 2022)</v>
      </c>
      <c r="J11" s="365"/>
      <c r="K11" s="388" t="s">
        <v>34</v>
      </c>
      <c r="L11" s="389"/>
      <c r="M11" s="390" t="str">
        <f aca="false" t="array" ref="M11:M11">IFERROR(INDEX('Living Wage &amp; Income Database'!$AX$6:$BH$101,MATCH($S$4,'Living Wage &amp; Income Database'!$AX$6:$AX$101,0),MATCH(S11,'Living Wage &amp; Income Database'!$AX$6:$BH$6,0)),"")</f>
        <v>NA</v>
      </c>
      <c r="N11" s="390" t="str">
        <f aca="false" t="array" ref="N11:N11">IFERROR(INDEX('Living Wage &amp; Income Database'!$BI$6:$BT$101,MATCH($S$4,'Living Wage &amp; Income Database'!$BI$6:$BI$101,0),MATCH(S11,'Living Wage &amp; Income Database'!$BI$6:$BT$6,0)),"")</f>
        <v>Wage Indicator</v>
      </c>
      <c r="O11" s="357"/>
      <c r="P11" s="357"/>
      <c r="Q11" s="357"/>
      <c r="R11" s="364" t="str">
        <f aca="false">E11</f>
        <v>Source</v>
      </c>
      <c r="S11" s="379" t="str">
        <f aca="false">K11</f>
        <v>Source</v>
      </c>
      <c r="T11" s="379" t="s">
        <v>854</v>
      </c>
      <c r="U11" s="379" t="n">
        <f aca="false">G12</f>
        <v>2021</v>
      </c>
      <c r="V11" s="379" t="n">
        <f aca="false">H12</f>
        <v>2021</v>
      </c>
      <c r="W11" s="379" t="n">
        <f aca="false">I12</f>
        <v>2013</v>
      </c>
      <c r="X11" s="379" t="str">
        <f aca="false">M13</f>
        <v>NA</v>
      </c>
      <c r="Y11" s="379" t="n">
        <f aca="false">N13</f>
        <v>2022</v>
      </c>
      <c r="Z11" s="379"/>
      <c r="AA11" s="379"/>
    </row>
    <row r="12" customFormat="false" ht="15.75" hidden="false" customHeight="true" outlineLevel="0" collapsed="false">
      <c r="A12" s="380" t="s">
        <v>855</v>
      </c>
      <c r="B12" s="391" t="str">
        <f aca="false">IFERROR(VLOOKUP($S$4,'Living Wage &amp; Income Database'!$A$5:$CC$101,5,TRUE()),"")</f>
        <v>Living Income Benchmark</v>
      </c>
      <c r="C12" s="392"/>
      <c r="D12" s="357"/>
      <c r="E12" s="393" t="s">
        <v>35</v>
      </c>
      <c r="F12" s="393"/>
      <c r="G12" s="394" t="n">
        <f aca="false" t="array" ref="G12:G12">IFERROR(INDEX('Living Wage &amp; Income Database'!$J$6:$V$101,MATCH($S$4,'Living Wage &amp; Income Database'!$J$6:$J$101,0),MATCH(R12,'Living Wage &amp; Income Database'!$J$6:$V$6,0)),"")</f>
        <v>2021</v>
      </c>
      <c r="H12" s="394" t="n">
        <f aca="false" t="array" ref="H12:H12">IFERROR(INDEX('Living Wage &amp; Income Database'!$W$6:$AJ$101,MATCH($S$4,'Living Wage &amp; Income Database'!$W$6:$W$101,0),MATCH(R12,'Living Wage &amp; Income Database'!$W$6:$AJ$6,0)),"")</f>
        <v>2021</v>
      </c>
      <c r="I12" s="394" t="n">
        <f aca="false" t="array" ref="I12:I12">IFERROR(INDEX('Living Wage &amp; Income Database'!$AK$6:$AW$101,MATCH($S$4,'Living Wage &amp; Income Database'!$AK$6:$AK$101,0),MATCH(R12,'Living Wage &amp; Income Database'!$AK$6:$AW$6,0)),"")</f>
        <v>2013</v>
      </c>
      <c r="J12" s="357"/>
      <c r="K12" s="395" t="s">
        <v>53</v>
      </c>
      <c r="L12" s="396"/>
      <c r="M12" s="397"/>
      <c r="N12" s="398" t="str">
        <f aca="false" t="array" ref="N12:N12">IFERROR(INDEX('Living Wage &amp; Income Database'!$BI$6:$BT$101,MATCH($S$4,'Living Wage &amp; Income Database'!$BI$6:$BI$101,0),MATCH(S12,'Living Wage &amp; Income Database'!$BI$6:$BT$6,0)),"")</f>
        <v>44 weekly hours</v>
      </c>
      <c r="O12" s="357"/>
      <c r="P12" s="357"/>
      <c r="Q12" s="357"/>
      <c r="R12" s="379" t="str">
        <f aca="false">E12</f>
        <v>Year</v>
      </c>
      <c r="S12" s="379" t="str">
        <f aca="false">K12</f>
        <v>Type</v>
      </c>
      <c r="T12" s="399" t="s">
        <v>856</v>
      </c>
      <c r="U12" s="379" t="n">
        <f aca="false" t="array" ref="U12:U12">INDEX('Inflation rate, CPI'!$A$3:$M$265,MATCH($S$5,'Inflation rate, CPI'!$A$3:$A$265),MATCH(U11,'Inflation rate, CPI'!$A$3:$M$3))</f>
        <v>5827.78</v>
      </c>
      <c r="V12" s="379" t="n">
        <f aca="false" t="array" ref="V12:V12">INDEX('Inflation rate, CPI'!$A$3:$M$265,MATCH($S$5,'Inflation rate, CPI'!$A$3:$A$265),MATCH(V11,'Inflation rate, CPI'!$A$3:$M$3))</f>
        <v>5827.78</v>
      </c>
      <c r="W12" s="379" t="n">
        <f aca="false" t="array" ref="W12:W12">INDEX('Inflation rate, CPI'!$A$3:$M$265,MATCH($S$5,'Inflation rate, CPI'!$A$3:$A$265),MATCH(W11,'Inflation rate, CPI'!$A$3:$M$3))</f>
        <v>3717.84916666667</v>
      </c>
      <c r="X12" s="379" t="e">
        <f aca="false" t="array" ref="X12:X12">INDEX('Inflation rate, CPI'!$A$3:$M$265,MATCH($S$5,'Inflation rate, CPI'!$A$3:$A$265),MATCH(X11,'Inflation rate, CPI'!$A$3:$M$3))</f>
        <v>#N/A</v>
      </c>
      <c r="Y12" s="379" t="n">
        <f aca="false" t="array" ref="Y12:Y12">INDEX('Inflation rate, CPI'!$A$3:$M$265,MATCH($S$5,'Inflation rate, CPI'!$A$3:$A$265),MATCH(Y11,'Inflation rate, CPI'!$A$3:$M$3))</f>
        <v>6368.60416666667</v>
      </c>
      <c r="Z12" s="379"/>
      <c r="AA12" s="379"/>
    </row>
    <row r="13" customFormat="false" ht="15.75" hidden="false" customHeight="true" outlineLevel="0" collapsed="false">
      <c r="A13" s="400" t="s">
        <v>857</v>
      </c>
      <c r="B13" s="391" t="n">
        <f aca="false">IFERROR(VLOOKUP($S$4,'Living Wage &amp; Income Database'!$A$5:$CC$101,6,TRUE()),"")</f>
        <v>2021</v>
      </c>
      <c r="C13" s="392"/>
      <c r="D13" s="357"/>
      <c r="E13" s="401" t="s">
        <v>45</v>
      </c>
      <c r="F13" s="402" t="s">
        <v>858</v>
      </c>
      <c r="G13" s="394" t="str">
        <f aca="false" t="array" ref="G13:G13">IFERROR(INDEX('Living Wage &amp; Income Database'!$J$6:$V$101,MATCH($S$4,'Living Wage &amp; Income Database'!$J$6:$J$101,0),MATCH(R13,'Living Wage &amp; Income Database'!$J$6:$V$6,0)),"")</f>
        <v/>
      </c>
      <c r="H13" s="403" t="n">
        <f aca="false" t="array" ref="H13:H13">IFERROR(INDEX('Living Wage &amp; Income Database'!$W$6:$AJ$101,MATCH($S$4,'Living Wage &amp; Income Database'!$W$6:$W$101,0),MATCH(R13,'Living Wage &amp; Income Database'!$W$6:$AJ$6,0)),"")</f>
        <v>0.284</v>
      </c>
      <c r="I13" s="394" t="str">
        <f aca="false" t="array" ref="I13:I13">IFERROR(INDEX('Living Wage &amp; Income Database'!$AK$6:$AW$101,MATCH($S$4,'Living Wage &amp; Income Database'!$AK$6:$AK$101,0),MATCH(R13,'Living Wage &amp; Income Database'!$AK$6:$AW$6,0)),"")</f>
        <v/>
      </c>
      <c r="J13" s="357"/>
      <c r="K13" s="404" t="s">
        <v>35</v>
      </c>
      <c r="L13" s="404"/>
      <c r="M13" s="398" t="str">
        <f aca="false" t="array" ref="M13:M13">IFERROR(INDEX('Living Wage &amp; Income Database'!$AX$6:$BH$101,MATCH($S$4,'Living Wage &amp; Income Database'!$AX$6:$AX$101,0),MATCH(S13,'Living Wage &amp; Income Database'!$AX$6:$BH$6,0)),"")</f>
        <v>NA</v>
      </c>
      <c r="N13" s="398" t="n">
        <f aca="false" t="array" ref="N13:N13">IFERROR(INDEX('Living Wage &amp; Income Database'!$BI$6:$BT$101,MATCH($S$4,'Living Wage &amp; Income Database'!$BI$6:$BI$101,0),MATCH(S13,'Living Wage &amp; Income Database'!$BI$6:$BT$6,0)),"")</f>
        <v>2022</v>
      </c>
      <c r="O13" s="357"/>
      <c r="P13" s="357"/>
      <c r="Q13" s="357"/>
      <c r="R13" s="379" t="str">
        <f aca="false">E13</f>
        <v>Poverty headcount ratio (% of population)</v>
      </c>
      <c r="S13" s="379" t="str">
        <f aca="false">K13</f>
        <v>Year</v>
      </c>
      <c r="T13" s="379" t="s">
        <v>859</v>
      </c>
      <c r="U13" s="379" t="n">
        <f aca="false">G17</f>
        <v>0</v>
      </c>
      <c r="V13" s="379"/>
      <c r="W13" s="379"/>
      <c r="X13" s="379"/>
      <c r="Y13" s="379"/>
      <c r="Z13" s="379"/>
      <c r="AA13" s="379"/>
    </row>
    <row r="14" customFormat="false" ht="15.75" hidden="false" customHeight="true" outlineLevel="0" collapsed="false">
      <c r="A14" s="405" t="s">
        <v>56</v>
      </c>
      <c r="B14" s="391" t="n">
        <f aca="false">IFERROR(VLOOKUP($S$4,'Living Wage &amp; Income Database'!$A$5:$CC$101,7,TRUE()),"")</f>
        <v>4</v>
      </c>
      <c r="C14" s="392"/>
      <c r="D14" s="357"/>
      <c r="E14" s="401" t="s">
        <v>30</v>
      </c>
      <c r="F14" s="402" t="str">
        <f aca="false">IF(ISBLANK($H$4),"",$H$4)</f>
        <v>LCU</v>
      </c>
      <c r="G14" s="406" t="str">
        <f aca="false" t="array" ref="G14:G14">IFERROR(INDEX('Living Wage &amp; Income Database'!$J$6:$V$101,MATCH($S$4,'Living Wage &amp; Income Database'!$J$6:$J$101,0),MATCH(R14,'Living Wage &amp; Income Database'!$J$6:$V$6,0)),"")</f>
        <v/>
      </c>
      <c r="H14" s="406" t="n">
        <f aca="false" t="array" ref="H14:H14">IFERROR(INDEX('Living Wage &amp; Income Database'!$W$6:$AJ$101,MATCH($S$4,'Living Wage &amp; Income Database'!$W$6:$W$101,0),MATCH(R14,'Living Wage &amp; Income Database'!$W$6:$AJ$6,0)),"")</f>
        <v>19.2</v>
      </c>
      <c r="I14" s="406" t="n">
        <f aca="false" t="array" ref="I14:I14">IFERROR(INDEX('Living Wage &amp; Income Database'!$AK$6:$AW$101,MATCH($S$4,'Living Wage &amp; Income Database'!$AK$6:$AK$101,0),MATCH(R14,'Living Wage &amp; Income Database'!$AK$6:$AW$6,0)),"")</f>
        <v>15.1788676248923</v>
      </c>
      <c r="J14" s="357"/>
      <c r="K14" s="395" t="s">
        <v>31</v>
      </c>
      <c r="L14" s="407" t="str">
        <f aca="false">IF(ISBLANK($H$4),"",$H$4)</f>
        <v>LCU</v>
      </c>
      <c r="M14" s="398" t="str">
        <f aca="false" t="array" ref="M14:M14">IFERROR(INDEX('Living Wage &amp; Income Database'!$AX$6:$BH$101,MATCH($S$4,'Living Wage &amp; Income Database'!$AX$6:$AX$101,0),MATCH(S14,'Living Wage &amp; Income Database'!$AX$6:$BH$6,0)),"")</f>
        <v>NA</v>
      </c>
      <c r="N14" s="408" t="n">
        <f aca="false" t="array" ref="N14:N14">IFERROR(INDEX('Living Wage &amp; Income Database'!$BI$6:$BT$101,MATCH($S$4,'Living Wage &amp; Income Database'!$BI$6:$BI$101,0),MATCH(S14,'Living Wage &amp; Income Database'!$BI$6:$BT$6,0)),"")</f>
        <v>1212</v>
      </c>
      <c r="O14" s="357"/>
      <c r="P14" s="357"/>
      <c r="Q14" s="357"/>
      <c r="R14" s="379" t="str">
        <f aca="false">CONCATENATE(E14,$H$4)</f>
        <v>Per person/dayLCU</v>
      </c>
      <c r="S14" s="379" t="str">
        <f aca="false">CONCATENATE(K14,$H$4)</f>
        <v>Per fulltime worker/monthLCU</v>
      </c>
      <c r="T14" s="399" t="s">
        <v>860</v>
      </c>
      <c r="U14" s="379"/>
      <c r="V14" s="379"/>
      <c r="W14" s="379"/>
      <c r="X14" s="379"/>
      <c r="Y14" s="379"/>
      <c r="Z14" s="379"/>
      <c r="AA14" s="379"/>
    </row>
    <row r="15" customFormat="false" ht="15.75" hidden="false" customHeight="true" outlineLevel="0" collapsed="false">
      <c r="A15" s="405" t="s">
        <v>861</v>
      </c>
      <c r="B15" s="391" t="n">
        <f aca="false">IFERROR(VLOOKUP($S$4,'Living Wage &amp; Income Database'!$A$5:$CC$101,8,TRUE()),"")</f>
        <v>2</v>
      </c>
      <c r="C15" s="392"/>
      <c r="D15" s="357"/>
      <c r="E15" s="401" t="s">
        <v>27</v>
      </c>
      <c r="F15" s="402" t="str">
        <f aca="false">IF(ISBLANK($H$4),"",$H$4)</f>
        <v>LCU</v>
      </c>
      <c r="G15" s="406" t="n">
        <f aca="false" t="array" ref="G15:G15">IFERROR(INDEX('Living Wage &amp; Income Database'!$J$6:$V$101,MATCH($S$4,'Living Wage &amp; Income Database'!$J$6:$J$101,0),MATCH(R15,'Living Wage &amp; Income Database'!$J$6:$V$6,0)),"")</f>
        <v>818.5</v>
      </c>
      <c r="H15" s="406" t="n">
        <f aca="false" t="array" ref="H15:H15">IFERROR(INDEX('Living Wage &amp; Income Database'!$W$6:$AJ$101,MATCH($S$4,'Living Wage &amp; Income Database'!$W$6:$W$101,0),MATCH(R15,'Living Wage &amp; Income Database'!$W$6:$AJ$6,0)),"")</f>
        <v>584.064</v>
      </c>
      <c r="I15" s="406" t="n">
        <f aca="false" t="array" ref="I15:I15">IFERROR(INDEX('Living Wage &amp; Income Database'!$AK$6:$AW$101,MATCH($S$4,'Living Wage &amp; Income Database'!$AK$6:$AK$101,0),MATCH(R15,'Living Wage &amp; Income Database'!$AK$6:$AW$6,0)),"")</f>
        <v>461.741153149224</v>
      </c>
      <c r="J15" s="357"/>
      <c r="K15" s="395" t="s">
        <v>28</v>
      </c>
      <c r="L15" s="407" t="str">
        <f aca="false">IF(ISBLANK($H$4),"",$H$4)</f>
        <v>LCU</v>
      </c>
      <c r="M15" s="398" t="str">
        <f aca="false" t="array" ref="M15:M15">IFERROR(INDEX('Living Wage &amp; Income Database'!$AX$6:$BH$101,MATCH($S$4,'Living Wage &amp; Income Database'!$AX$6:$AX$101,0),MATCH(S15,'Living Wage &amp; Income Database'!$AX$6:$BH$6,0)),"")</f>
        <v>NA</v>
      </c>
      <c r="N15" s="408" t="str">
        <f aca="false" t="array" ref="N15:N15">IFERROR(INDEX('Living Wage &amp; Income Database'!$BI$6:$BT$101,MATCH($S$4,'Living Wage &amp; Income Database'!$BI$6:$BI$101,0),MATCH(S15,'Living Wage &amp; Income Database'!$BI$6:$BT$6,0)),"")</f>
        <v>NA</v>
      </c>
      <c r="O15" s="357"/>
      <c r="P15" s="357"/>
      <c r="Q15" s="357"/>
      <c r="R15" s="379" t="str">
        <f aca="false">CONCATENATE(E15,$H$4)</f>
        <v>Per person/monthLCU</v>
      </c>
      <c r="S15" s="379" t="str">
        <f aca="false">CONCATENATE(K15,$H$4)</f>
        <v>Per household/monthLCU</v>
      </c>
      <c r="T15" s="409" t="s">
        <v>862</v>
      </c>
      <c r="U15" s="379"/>
      <c r="V15" s="379"/>
      <c r="W15" s="379"/>
      <c r="X15" s="379"/>
      <c r="Y15" s="379"/>
      <c r="Z15" s="379"/>
      <c r="AA15" s="379"/>
    </row>
    <row r="16" customFormat="false" ht="15.75" hidden="false" customHeight="false" outlineLevel="0" collapsed="false">
      <c r="A16" s="357"/>
      <c r="B16" s="357"/>
      <c r="C16" s="357"/>
      <c r="D16" s="357"/>
      <c r="E16" s="401" t="s">
        <v>28</v>
      </c>
      <c r="F16" s="402" t="str">
        <f aca="false">IF(ISBLANK($H$4),"",$H$4)</f>
        <v>LCU</v>
      </c>
      <c r="G16" s="406" t="n">
        <f aca="false" t="array" ref="G16:G16">IFERROR(INDEX('Living Wage &amp; Income Database'!$J$6:$V$101,MATCH($S$4,'Living Wage &amp; Income Database'!$J$6:$J$101,0),MATCH(R16,'Living Wage &amp; Income Database'!$J$6:$V$6,0)),"")</f>
        <v>3274</v>
      </c>
      <c r="H16" s="406" t="n">
        <f aca="false" t="array" ref="H16:H16">IFERROR(INDEX('Living Wage &amp; Income Database'!$W$6:$AJ$101,MATCH($S$4,'Living Wage &amp; Income Database'!$W$6:$W$101,0),MATCH(R16,'Living Wage &amp; Income Database'!$W$6:$AJ$6,0)),"")</f>
        <v>2336.256</v>
      </c>
      <c r="I16" s="406" t="str">
        <f aca="false" t="array" ref="I16:I16">IFERROR(INDEX('Living Wage &amp; Income Database'!$AK$6:$AW$101,MATCH($S$4,'Living Wage &amp; Income Database'!$AK$6:$AK$101,0),MATCH(R16,'Living Wage &amp; Income Database'!$AK$6:$AW$6,0)),"")</f>
        <v/>
      </c>
      <c r="J16" s="357"/>
      <c r="K16" s="357"/>
      <c r="L16" s="357"/>
      <c r="M16" s="357"/>
      <c r="N16" s="357"/>
      <c r="O16" s="357"/>
      <c r="P16" s="357"/>
      <c r="Q16" s="357"/>
      <c r="R16" s="379" t="str">
        <f aca="false">CONCATENATE(E16,$H$4)</f>
        <v>Per household/monthLCU</v>
      </c>
      <c r="S16" s="357"/>
      <c r="T16" s="379"/>
      <c r="U16" s="379"/>
      <c r="V16" s="379"/>
      <c r="W16" s="379"/>
      <c r="X16" s="379"/>
      <c r="Y16" s="379"/>
      <c r="Z16" s="379"/>
      <c r="AA16" s="379"/>
    </row>
    <row r="17" customFormat="false" ht="15" hidden="false" customHeight="false" outlineLevel="0" collapsed="false">
      <c r="A17" s="410"/>
      <c r="B17" s="410"/>
      <c r="C17" s="410"/>
      <c r="D17" s="410"/>
      <c r="E17" s="410"/>
      <c r="F17" s="410"/>
      <c r="G17" s="410"/>
      <c r="H17" s="410"/>
      <c r="I17" s="410"/>
      <c r="J17" s="410"/>
      <c r="K17" s="410"/>
      <c r="L17" s="410"/>
      <c r="M17" s="410"/>
      <c r="N17" s="410"/>
      <c r="O17" s="410"/>
      <c r="P17" s="410"/>
      <c r="Q17" s="410"/>
      <c r="R17" s="410"/>
      <c r="S17" s="410"/>
      <c r="T17" s="411"/>
      <c r="U17" s="411"/>
      <c r="V17" s="411"/>
      <c r="W17" s="411"/>
      <c r="X17" s="411"/>
      <c r="Y17" s="411"/>
      <c r="Z17" s="411"/>
      <c r="AA17" s="411"/>
    </row>
    <row r="18" customFormat="false" ht="15" hidden="false" customHeight="false" outlineLevel="0" collapsed="false">
      <c r="A18" s="344"/>
      <c r="B18" s="344"/>
      <c r="C18" s="344"/>
      <c r="D18" s="412"/>
      <c r="E18" s="412"/>
      <c r="F18" s="412"/>
      <c r="G18" s="412"/>
      <c r="H18" s="412"/>
      <c r="I18" s="412"/>
      <c r="J18" s="412"/>
      <c r="K18" s="412"/>
      <c r="L18" s="412"/>
      <c r="M18" s="412"/>
      <c r="N18" s="412"/>
      <c r="O18" s="412"/>
      <c r="P18" s="412"/>
      <c r="Q18" s="412"/>
      <c r="R18" s="413"/>
      <c r="S18" s="414"/>
      <c r="T18" s="415"/>
      <c r="U18" s="415"/>
      <c r="V18" s="415"/>
      <c r="W18" s="415"/>
      <c r="X18" s="415"/>
      <c r="Y18" s="415"/>
      <c r="Z18" s="415"/>
      <c r="AA18" s="415"/>
    </row>
    <row r="19" customFormat="false" ht="52.5" hidden="false" customHeight="true" outlineLevel="0" collapsed="false">
      <c r="A19" s="346" t="s">
        <v>863</v>
      </c>
      <c r="B19" s="346"/>
      <c r="C19" s="416"/>
      <c r="D19" s="417"/>
      <c r="E19" s="418" t="s">
        <v>864</v>
      </c>
      <c r="F19" s="418"/>
      <c r="G19" s="418"/>
      <c r="H19" s="418"/>
      <c r="I19" s="418"/>
      <c r="J19" s="418"/>
      <c r="K19" s="418"/>
      <c r="L19" s="418"/>
      <c r="M19" s="418"/>
      <c r="N19" s="418"/>
      <c r="O19" s="419"/>
      <c r="P19" s="420"/>
      <c r="Q19" s="420"/>
      <c r="R19" s="420"/>
      <c r="S19" s="420"/>
      <c r="T19" s="420"/>
      <c r="U19" s="420"/>
      <c r="V19" s="420"/>
      <c r="W19" s="420"/>
      <c r="X19" s="420"/>
      <c r="Y19" s="420"/>
      <c r="Z19" s="1"/>
      <c r="AA19" s="1"/>
    </row>
    <row r="20" customFormat="false" ht="36" hidden="false" customHeight="false" outlineLevel="0" collapsed="false">
      <c r="A20" s="421" t="s">
        <v>865</v>
      </c>
      <c r="B20" s="421"/>
      <c r="C20" s="344"/>
      <c r="D20" s="422"/>
      <c r="E20" s="423" t="s">
        <v>845</v>
      </c>
      <c r="F20" s="424"/>
      <c r="G20" s="425"/>
      <c r="H20" s="424"/>
      <c r="I20" s="425"/>
      <c r="J20" s="426"/>
      <c r="K20" s="427" t="s">
        <v>846</v>
      </c>
      <c r="L20" s="424"/>
      <c r="M20" s="428"/>
      <c r="N20" s="429"/>
      <c r="O20" s="430"/>
      <c r="P20" s="431"/>
      <c r="Q20" s="431"/>
      <c r="R20" s="431"/>
      <c r="S20" s="431"/>
      <c r="T20" s="432"/>
      <c r="U20" s="432"/>
      <c r="V20" s="432"/>
      <c r="W20" s="432"/>
      <c r="X20" s="432"/>
      <c r="Y20" s="433"/>
      <c r="Z20" s="1"/>
      <c r="AA20" s="1"/>
    </row>
    <row r="21" customFormat="false" ht="33.75" hidden="false" customHeight="true" outlineLevel="0" collapsed="false">
      <c r="A21" s="434" t="s">
        <v>866</v>
      </c>
      <c r="B21" s="434"/>
      <c r="C21" s="434"/>
      <c r="D21" s="422"/>
      <c r="E21" s="435"/>
      <c r="F21" s="436" t="s">
        <v>848</v>
      </c>
      <c r="G21" s="437" t="s">
        <v>849</v>
      </c>
      <c r="H21" s="438" t="s">
        <v>850</v>
      </c>
      <c r="I21" s="437" t="s">
        <v>7</v>
      </c>
      <c r="J21" s="422"/>
      <c r="K21" s="439"/>
      <c r="L21" s="440" t="s">
        <v>848</v>
      </c>
      <c r="M21" s="441" t="s">
        <v>851</v>
      </c>
      <c r="N21" s="441" t="s">
        <v>852</v>
      </c>
      <c r="O21" s="430"/>
      <c r="P21" s="431"/>
      <c r="Q21" s="431"/>
      <c r="R21" s="431"/>
      <c r="S21" s="431"/>
      <c r="T21" s="442" t="s">
        <v>853</v>
      </c>
      <c r="U21" s="432"/>
      <c r="V21" s="432"/>
      <c r="W21" s="432"/>
      <c r="X21" s="432"/>
      <c r="Y21" s="433"/>
      <c r="Z21" s="443" t="s">
        <v>867</v>
      </c>
      <c r="AA21" s="444" t="e">
        <f aca="false">VLOOKUP(H28,Z23:AA32,2,FALSE())</f>
        <v>#N/A</v>
      </c>
    </row>
    <row r="22" customFormat="false" ht="15.75" hidden="false" customHeight="false" outlineLevel="0" collapsed="false">
      <c r="A22" s="445" t="s">
        <v>34</v>
      </c>
      <c r="B22" s="446" t="str">
        <f aca="false">IFERROR(VLOOKUP($S$4,'Living Wage &amp; Income Database'!$A$5:$CC$101,4,TRUE()),"")</f>
        <v>Coffee growing regions / Triângulo Mineiro/Alto Paranaíba</v>
      </c>
      <c r="C22" s="447"/>
      <c r="D22" s="422"/>
      <c r="E22" s="448" t="s">
        <v>35</v>
      </c>
      <c r="F22" s="448"/>
      <c r="G22" s="449" t="str">
        <f aca="false">IF(G12="NA","",$B$28)&amp;""</f>
        <v>2021</v>
      </c>
      <c r="H22" s="449" t="str">
        <f aca="false">IF(H12="NA","",$B$28)&amp;""</f>
        <v>2021</v>
      </c>
      <c r="I22" s="449" t="str">
        <f aca="false">IF(I12="NA","",$B$28)&amp;""</f>
        <v>2021</v>
      </c>
      <c r="J22" s="450"/>
      <c r="K22" s="451" t="s">
        <v>35</v>
      </c>
      <c r="L22" s="452"/>
      <c r="M22" s="451" t="str">
        <f aca="false">IF(M13="NA","",$B$28)&amp;""</f>
        <v/>
      </c>
      <c r="N22" s="451" t="str">
        <f aca="false">IF(N13="NA","",$B$28)&amp;""</f>
        <v>2021</v>
      </c>
      <c r="O22" s="430"/>
      <c r="P22" s="431"/>
      <c r="Q22" s="431"/>
      <c r="R22" s="453"/>
      <c r="S22" s="432"/>
      <c r="T22" s="432" t="s">
        <v>854</v>
      </c>
      <c r="U22" s="432" t="n">
        <f aca="false">$G$12</f>
        <v>2021</v>
      </c>
      <c r="V22" s="432" t="n">
        <f aca="false">$H$12</f>
        <v>2021</v>
      </c>
      <c r="W22" s="432" t="n">
        <f aca="false">$I$12</f>
        <v>2013</v>
      </c>
      <c r="X22" s="432" t="str">
        <f aca="false">$M$13</f>
        <v>NA</v>
      </c>
      <c r="Y22" s="433" t="n">
        <f aca="false">$N$13</f>
        <v>2022</v>
      </c>
      <c r="Z22" s="432"/>
      <c r="AA22" s="1"/>
    </row>
    <row r="23" customFormat="false" ht="12.75" hidden="false" customHeight="true" outlineLevel="0" collapsed="false">
      <c r="A23" s="445" t="s">
        <v>855</v>
      </c>
      <c r="B23" s="454" t="str">
        <f aca="false">IFERROR(VLOOKUP($S$4,'Living Wage &amp; Income Database'!$A$5:$CC$101,5,TRUE()),"")</f>
        <v>Living Income Benchmark</v>
      </c>
      <c r="C23" s="455"/>
      <c r="D23" s="422"/>
      <c r="E23" s="456" t="s">
        <v>30</v>
      </c>
      <c r="F23" s="457" t="str">
        <f aca="false">IF(ISBLANK($H$4),"",$H$4)</f>
        <v>LCU</v>
      </c>
      <c r="G23" s="458" t="str">
        <f aca="false">IFERROR(IF(G14="","",G14*(1+U$26)),"")</f>
        <v/>
      </c>
      <c r="H23" s="458" t="n">
        <f aca="false">IFERROR(IF(H14="","",H14*(1+V$26)),"")</f>
        <v>19.2</v>
      </c>
      <c r="I23" s="458" t="n">
        <f aca="false">IFERROR(IF(I14="","",I14*(1+W$26)),"")</f>
        <v>23.7930849804499</v>
      </c>
      <c r="J23" s="422"/>
      <c r="K23" s="459" t="s">
        <v>31</v>
      </c>
      <c r="L23" s="452" t="str">
        <f aca="false">IF(ISBLANK($H$4),"",$H$4)</f>
        <v>LCU</v>
      </c>
      <c r="M23" s="460" t="str">
        <f aca="false">IFERROR(IF(M14="","",M14*(1+$X$26)),"")</f>
        <v/>
      </c>
      <c r="N23" s="460" t="n">
        <f aca="false">IFERROR(IF(N14="","",N14*(1+$Y$26)),"")</f>
        <v>1109.07652213168</v>
      </c>
      <c r="O23" s="430"/>
      <c r="P23" s="431"/>
      <c r="Q23" s="431"/>
      <c r="R23" s="432" t="str">
        <f aca="false">E22</f>
        <v>Year</v>
      </c>
      <c r="S23" s="432" t="str">
        <f aca="false">CONCATENATE(K22,$H$4)</f>
        <v>YearLCU</v>
      </c>
      <c r="T23" s="461" t="s">
        <v>856</v>
      </c>
      <c r="U23" s="462" t="n">
        <f aca="false" t="array" ref="U23:U23">INDEX('Inflation rate, CPI'!$A$3:$M$265,MATCH($S$5,'Inflation rate, CPI'!$A$3:$A$265),MATCH(U22,'Inflation rate, CPI'!$A$3:$M$3))</f>
        <v>5827.78</v>
      </c>
      <c r="V23" s="462" t="n">
        <f aca="false" t="array" ref="V23:V23">INDEX('Inflation rate, CPI'!$A$3:$M$265,MATCH($S$5,'Inflation rate, CPI'!$A$3:$A$265),MATCH(V22,'Inflation rate, CPI'!$A$3:$M$3))</f>
        <v>5827.78</v>
      </c>
      <c r="W23" s="462" t="n">
        <f aca="false" t="array" ref="W23:W23">INDEX('Inflation rate, CPI'!$A$3:$M$265,MATCH($S$5,'Inflation rate, CPI'!$A$3:$A$265),MATCH(W22,'Inflation rate, CPI'!$A$3:$M$3))</f>
        <v>3717.84916666667</v>
      </c>
      <c r="X23" s="462" t="e">
        <f aca="false" t="array" ref="X23:X23">INDEX('Inflation rate, CPI'!$A$3:$M$265,MATCH($S$5,'Inflation rate, CPI'!$A$3:$A$265),MATCH(X22,'Inflation rate, CPI'!$A$3:$M$3))</f>
        <v>#N/A</v>
      </c>
      <c r="Y23" s="462" t="n">
        <f aca="false" t="array" ref="Y23:Y23">INDEX('Inflation rate, CPI'!$A$3:$M$265,MATCH($S$5,'Inflation rate, CPI'!$A$3:$A$265),MATCH(Y22,'Inflation rate, CPI'!$A$3:$M$3))</f>
        <v>6368.60416666667</v>
      </c>
      <c r="Z23" s="432" t="str">
        <f aca="false">CONCATENATE($G$21," ",E24)</f>
        <v>Living Income Per person/month</v>
      </c>
      <c r="AA23" s="463" t="n">
        <f aca="false">G24</f>
        <v>818.5</v>
      </c>
    </row>
    <row r="24" customFormat="false" ht="15.75" hidden="false" customHeight="false" outlineLevel="0" collapsed="false">
      <c r="A24" s="344"/>
      <c r="B24" s="454"/>
      <c r="C24" s="455"/>
      <c r="D24" s="422"/>
      <c r="E24" s="456" t="s">
        <v>27</v>
      </c>
      <c r="F24" s="457" t="str">
        <f aca="false">IF(ISBLANK($H$4),"",$H$4)</f>
        <v>LCU</v>
      </c>
      <c r="G24" s="458" t="n">
        <f aca="false">IFERROR(IF(G15="","",G15*(1+U$26)),"")</f>
        <v>818.5</v>
      </c>
      <c r="H24" s="458" t="n">
        <f aca="false">IFERROR(IF(H15="","",H15*(1+V$26)),"")</f>
        <v>584.064</v>
      </c>
      <c r="I24" s="458" t="n">
        <f aca="false">IFERROR(IF(I15="","",I15*(1+W$26)),"")</f>
        <v>723.785645105285</v>
      </c>
      <c r="J24" s="422"/>
      <c r="K24" s="459" t="s">
        <v>28</v>
      </c>
      <c r="L24" s="452" t="str">
        <f aca="false">IF(ISBLANK($H$4),"",$H$4)</f>
        <v>LCU</v>
      </c>
      <c r="M24" s="460" t="str">
        <f aca="false">IFERROR(IF(M15="","",M15*(1+$X$26)),"")</f>
        <v/>
      </c>
      <c r="N24" s="460" t="str">
        <f aca="false">IFERROR(IF(N15="","",N15*(1+$Y$26)),"")</f>
        <v/>
      </c>
      <c r="O24" s="430"/>
      <c r="P24" s="431"/>
      <c r="Q24" s="431"/>
      <c r="R24" s="432" t="str">
        <f aca="false">CONCATENATE(E23,$H$4)</f>
        <v>Per person/dayLCU</v>
      </c>
      <c r="S24" s="432"/>
      <c r="T24" s="432" t="s">
        <v>859</v>
      </c>
      <c r="U24" s="432" t="n">
        <f aca="false">$B$28</f>
        <v>2021</v>
      </c>
      <c r="V24" s="432" t="n">
        <f aca="false">$B$28</f>
        <v>2021</v>
      </c>
      <c r="W24" s="432" t="n">
        <f aca="false">$B$28</f>
        <v>2021</v>
      </c>
      <c r="X24" s="432" t="n">
        <f aca="false">$B$28</f>
        <v>2021</v>
      </c>
      <c r="Y24" s="432" t="n">
        <f aca="false">$B$28</f>
        <v>2021</v>
      </c>
      <c r="Z24" s="432" t="str">
        <f aca="false">CONCATENATE($G$21," ",E25)</f>
        <v>Living Income Per household/month</v>
      </c>
      <c r="AA24" s="463" t="n">
        <f aca="false">G25</f>
        <v>3274</v>
      </c>
    </row>
    <row r="25" customFormat="false" ht="15.75" hidden="false" customHeight="false" outlineLevel="0" collapsed="false">
      <c r="A25" s="464" t="s">
        <v>857</v>
      </c>
      <c r="B25" s="454" t="n">
        <f aca="false">IFERROR(VLOOKUP($S$4,'Living Wage &amp; Income Database'!$A$5:$CC$101,6,TRUE()),"")</f>
        <v>2021</v>
      </c>
      <c r="C25" s="465"/>
      <c r="D25" s="422"/>
      <c r="E25" s="456" t="s">
        <v>28</v>
      </c>
      <c r="F25" s="457" t="str">
        <f aca="false">IF(ISBLANK($H$4),"",$H$4)</f>
        <v>LCU</v>
      </c>
      <c r="G25" s="466" t="n">
        <f aca="false">IFERROR(IF(G16="","",G16*(1+U$26)),"")</f>
        <v>3274</v>
      </c>
      <c r="H25" s="466" t="n">
        <f aca="false">IFERROR(IF(H16="","",H16*(1+V$26)),"")</f>
        <v>2336.256</v>
      </c>
      <c r="I25" s="466" t="str">
        <f aca="false">IFERROR(IF(I16="","",I16*(1+W$26)),"")</f>
        <v/>
      </c>
      <c r="J25" s="422"/>
      <c r="K25" s="467"/>
      <c r="L25" s="467"/>
      <c r="M25" s="467"/>
      <c r="N25" s="467"/>
      <c r="O25" s="430"/>
      <c r="P25" s="431"/>
      <c r="Q25" s="431"/>
      <c r="R25" s="432" t="str">
        <f aca="false">CONCATENATE(E24,$H$4)</f>
        <v>Per person/monthLCU</v>
      </c>
      <c r="S25" s="432" t="str">
        <f aca="false">CONCATENATE(K23,$H$4)</f>
        <v>Per fulltime worker/monthLCU</v>
      </c>
      <c r="T25" s="461" t="s">
        <v>860</v>
      </c>
      <c r="U25" s="462" t="n">
        <f aca="false" t="array" ref="U25:U25">INDEX('Inflation rate, CPI'!$A$3:$M$265,MATCH($S$5,'Inflation rate, CPI'!$A$3:$A$265),MATCH(U24,'Inflation rate, CPI'!$A$3:$M$3))</f>
        <v>5827.78</v>
      </c>
      <c r="V25" s="462" t="n">
        <f aca="false" t="array" ref="V25:V25">INDEX('Inflation rate, CPI'!$A$3:$M$265,MATCH($S$5,'Inflation rate, CPI'!$A$3:$A$265),MATCH(V24,'Inflation rate, CPI'!$A$3:$M$3))</f>
        <v>5827.78</v>
      </c>
      <c r="W25" s="462" t="n">
        <f aca="false" t="array" ref="W25:W25">INDEX('Inflation rate, CPI'!$A$3:$M$265,MATCH($S$5,'Inflation rate, CPI'!$A$3:$A$265),MATCH(W24,'Inflation rate, CPI'!$A$3:$M$3))</f>
        <v>5827.78</v>
      </c>
      <c r="X25" s="462" t="n">
        <f aca="false" t="array" ref="X25:X25">INDEX('Inflation rate, CPI'!$A$3:$M$265,MATCH($S$5,'Inflation rate, CPI'!$A$3:$A$265),MATCH(X24,'Inflation rate, CPI'!$A$3:$M$3))</f>
        <v>5827.78</v>
      </c>
      <c r="Y25" s="462" t="n">
        <f aca="false" t="array" ref="Y25:Y25">INDEX('Inflation rate, CPI'!$A$3:$M$265,MATCH($S$5,'Inflation rate, CPI'!$A$3:$A$265),MATCH(Y24,'Inflation rate, CPI'!$A$3:$M$3))</f>
        <v>5827.78</v>
      </c>
      <c r="Z25" s="432" t="str">
        <f aca="false">CONCATENATE($H$21," ",E23)</f>
        <v>International Poverty Lines Per person/day</v>
      </c>
      <c r="AA25" s="463" t="n">
        <f aca="false">H23</f>
        <v>19.2</v>
      </c>
    </row>
    <row r="26" customFormat="false" ht="13.5" hidden="false" customHeight="true" outlineLevel="0" collapsed="false">
      <c r="A26" s="468" t="s">
        <v>56</v>
      </c>
      <c r="B26" s="454" t="n">
        <f aca="false">IFERROR(VLOOKUP($S$4,'Living Wage &amp; Income Database'!$A$5:$CC$101,7,TRUE()),"")</f>
        <v>4</v>
      </c>
      <c r="C26" s="465"/>
      <c r="D26" s="469"/>
      <c r="E26" s="412"/>
      <c r="F26" s="412"/>
      <c r="G26" s="412"/>
      <c r="H26" s="412"/>
      <c r="I26" s="412"/>
      <c r="J26" s="469"/>
      <c r="K26" s="470"/>
      <c r="L26" s="470"/>
      <c r="M26" s="471"/>
      <c r="N26" s="471"/>
      <c r="O26" s="430"/>
      <c r="P26" s="431"/>
      <c r="Q26" s="431"/>
      <c r="R26" s="432" t="str">
        <f aca="false">CONCATENATE(E25,$H$4)</f>
        <v>Per household/monthLCU</v>
      </c>
      <c r="S26" s="432" t="str">
        <f aca="false">CONCATENATE(K24,$H$4)</f>
        <v>Per household/monthLCU</v>
      </c>
      <c r="T26" s="472" t="s">
        <v>862</v>
      </c>
      <c r="U26" s="462" t="n">
        <f aca="false">(U25-U23)/U23</f>
        <v>0</v>
      </c>
      <c r="V26" s="462" t="n">
        <f aca="false">(V25-V23)/V23</f>
        <v>0</v>
      </c>
      <c r="W26" s="462" t="n">
        <f aca="false">(W25-W23)/W23</f>
        <v>0.567513833603164</v>
      </c>
      <c r="X26" s="462" t="e">
        <f aca="false">(X25-X23)/X23</f>
        <v>#N/A</v>
      </c>
      <c r="Y26" s="462" t="n">
        <f aca="false">(Y25-Y23)/Y23</f>
        <v>-0.0849203612774913</v>
      </c>
      <c r="Z26" s="432" t="str">
        <f aca="false">CONCATENATE($H$21," ",E24)</f>
        <v>International Poverty Lines Per person/month</v>
      </c>
      <c r="AA26" s="463" t="n">
        <f aca="false">H24</f>
        <v>584.064</v>
      </c>
    </row>
    <row r="27" customFormat="false" ht="15.75" hidden="false" customHeight="true" outlineLevel="0" collapsed="false">
      <c r="A27" s="468" t="s">
        <v>861</v>
      </c>
      <c r="B27" s="454" t="n">
        <f aca="false">IFERROR(VLOOKUP($S$4,'Living Wage &amp; Income Database'!$A$5:$CC$101,8,TRUE()),"")</f>
        <v>2</v>
      </c>
      <c r="C27" s="465"/>
      <c r="D27" s="412"/>
      <c r="E27" s="473"/>
      <c r="F27" s="474"/>
      <c r="G27" s="474"/>
      <c r="H27" s="474"/>
      <c r="I27" s="474"/>
      <c r="J27" s="474"/>
      <c r="K27" s="474"/>
      <c r="L27" s="475"/>
      <c r="M27" s="476"/>
      <c r="N27" s="467"/>
      <c r="O27" s="430"/>
      <c r="P27" s="431"/>
      <c r="Q27" s="431"/>
      <c r="R27" s="431"/>
      <c r="S27" s="431"/>
      <c r="T27" s="432"/>
      <c r="U27" s="432"/>
      <c r="V27" s="462"/>
      <c r="W27" s="432"/>
      <c r="X27" s="432"/>
      <c r="Y27" s="433"/>
      <c r="Z27" s="432" t="str">
        <f aca="false">CONCATENATE($H$21," ",E25)</f>
        <v>International Poverty Lines Per household/month</v>
      </c>
      <c r="AA27" s="463" t="n">
        <f aca="false">H25</f>
        <v>2336.256</v>
      </c>
    </row>
    <row r="28" customFormat="false" ht="27.75" hidden="false" customHeight="true" outlineLevel="0" collapsed="false">
      <c r="A28" s="477" t="s">
        <v>868</v>
      </c>
      <c r="B28" s="353" t="n">
        <v>2021</v>
      </c>
      <c r="C28" s="345"/>
      <c r="D28" s="412"/>
      <c r="E28" s="478" t="s">
        <v>869</v>
      </c>
      <c r="F28" s="478"/>
      <c r="G28" s="478"/>
      <c r="H28" s="353"/>
      <c r="I28" s="353"/>
      <c r="J28" s="353"/>
      <c r="K28" s="353"/>
      <c r="L28" s="479"/>
      <c r="M28" s="480"/>
      <c r="N28" s="471"/>
      <c r="O28" s="430"/>
      <c r="P28" s="431"/>
      <c r="Q28" s="431"/>
      <c r="R28" s="431"/>
      <c r="S28" s="431"/>
      <c r="T28" s="432"/>
      <c r="U28" s="432"/>
      <c r="V28" s="432"/>
      <c r="W28" s="432"/>
      <c r="X28" s="432"/>
      <c r="Y28" s="433"/>
      <c r="Z28" s="432" t="str">
        <f aca="false">CONCATENATE($I$21," ",E23)</f>
        <v>National Poverty Lines Per person/day</v>
      </c>
      <c r="AA28" s="463" t="n">
        <f aca="false">I23</f>
        <v>23.7930849804499</v>
      </c>
    </row>
    <row r="29" customFormat="false" ht="15" hidden="false" customHeight="true" outlineLevel="0" collapsed="false">
      <c r="A29" s="477"/>
      <c r="B29" s="481"/>
      <c r="C29" s="345"/>
      <c r="D29" s="412"/>
      <c r="E29" s="482" t="s">
        <v>870</v>
      </c>
      <c r="F29" s="345"/>
      <c r="G29" s="344"/>
      <c r="H29" s="344"/>
      <c r="I29" s="483"/>
      <c r="J29" s="344"/>
      <c r="K29" s="344"/>
      <c r="L29" s="479"/>
      <c r="M29" s="480"/>
      <c r="N29" s="471"/>
      <c r="O29" s="430"/>
      <c r="P29" s="431"/>
      <c r="Q29" s="431"/>
      <c r="R29" s="261"/>
      <c r="S29" s="431"/>
      <c r="T29" s="432"/>
      <c r="U29" s="432"/>
      <c r="V29" s="432"/>
      <c r="W29" s="432"/>
      <c r="X29" s="432"/>
      <c r="Y29" s="433"/>
      <c r="Z29" s="432" t="str">
        <f aca="false">CONCATENATE($I$21," ",E24)</f>
        <v>National Poverty Lines Per person/month</v>
      </c>
      <c r="AA29" s="463" t="n">
        <f aca="false">I24</f>
        <v>723.785645105285</v>
      </c>
    </row>
    <row r="30" customFormat="false" ht="13.5" hidden="false" customHeight="true" outlineLevel="0" collapsed="false">
      <c r="A30" s="477"/>
      <c r="B30" s="481"/>
      <c r="C30" s="345"/>
      <c r="D30" s="412"/>
      <c r="E30" s="484"/>
      <c r="F30" s="6"/>
      <c r="G30" s="412"/>
      <c r="H30" s="412"/>
      <c r="I30" s="485"/>
      <c r="J30" s="412"/>
      <c r="K30" s="412"/>
      <c r="L30" s="486"/>
      <c r="M30" s="480"/>
      <c r="N30" s="471"/>
      <c r="O30" s="430"/>
      <c r="P30" s="431"/>
      <c r="Q30" s="431"/>
      <c r="R30" s="261"/>
      <c r="S30" s="431"/>
      <c r="T30" s="432"/>
      <c r="U30" s="432"/>
      <c r="V30" s="432"/>
      <c r="W30" s="432"/>
      <c r="X30" s="432"/>
      <c r="Y30" s="433"/>
      <c r="Z30" s="487"/>
      <c r="AA30" s="463"/>
    </row>
    <row r="31" customFormat="false" ht="16.5" hidden="false" customHeight="true" outlineLevel="0" collapsed="false">
      <c r="A31" s="488" t="s">
        <v>871</v>
      </c>
      <c r="B31" s="488"/>
      <c r="C31" s="344"/>
      <c r="D31" s="412"/>
      <c r="E31" s="484"/>
      <c r="F31" s="6"/>
      <c r="G31" s="489" t="s">
        <v>61</v>
      </c>
      <c r="H31" s="490" t="str">
        <f aca="false" t="array" ref="H31:H31">IFERROR(AA21/(INDEX('LCU per US$, period average'!$A$4:$O$270,MATCH($S$5,'LCU per US$, period average'!$A$4:$A$270),MATCH(B28,'LCU per US$, period average'!$A$4:$O$4))),"NA")</f>
        <v>NA</v>
      </c>
      <c r="I31" s="491"/>
      <c r="J31" s="412"/>
      <c r="K31" s="412"/>
      <c r="L31" s="486"/>
      <c r="M31" s="492"/>
      <c r="N31" s="493"/>
      <c r="O31" s="430"/>
      <c r="P31" s="431"/>
      <c r="Q31" s="431"/>
      <c r="R31" s="412"/>
      <c r="S31" s="431"/>
      <c r="T31" s="432"/>
      <c r="U31" s="432"/>
      <c r="V31" s="432"/>
      <c r="W31" s="432"/>
      <c r="X31" s="432"/>
      <c r="Y31" s="433"/>
      <c r="Z31" s="487" t="str">
        <f aca="false">CONCATENATE($I$21," ",E25)</f>
        <v>National Poverty Lines Per household/month</v>
      </c>
      <c r="AA31" s="463" t="str">
        <f aca="false">I25</f>
        <v/>
      </c>
    </row>
    <row r="32" customFormat="false" ht="16.5" hidden="false" customHeight="true" outlineLevel="0" collapsed="false">
      <c r="A32" s="488"/>
      <c r="B32" s="488"/>
      <c r="C32" s="344"/>
      <c r="D32" s="412"/>
      <c r="E32" s="494"/>
      <c r="F32" s="412"/>
      <c r="G32" s="489" t="s">
        <v>62</v>
      </c>
      <c r="H32" s="495" t="str">
        <f aca="false">IFERROR(H31*HLOOKUP(B28,'LCU per US$, period average'!$A$4:$O$270,76),"NA")</f>
        <v>NA</v>
      </c>
      <c r="I32" s="496"/>
      <c r="J32" s="412"/>
      <c r="K32" s="412"/>
      <c r="L32" s="486"/>
      <c r="M32" s="497"/>
      <c r="N32" s="498"/>
      <c r="O32" s="499"/>
      <c r="P32" s="500"/>
      <c r="Q32" s="500"/>
      <c r="R32" s="500"/>
      <c r="S32" s="500"/>
      <c r="T32" s="487"/>
      <c r="U32" s="487"/>
      <c r="V32" s="487"/>
      <c r="W32" s="487"/>
      <c r="X32" s="487"/>
      <c r="Y32" s="501"/>
      <c r="Z32" s="502" t="str">
        <f aca="false">CONCATENATE($M$21," ",K23)</f>
        <v>Living Wages Per fulltime worker/month</v>
      </c>
      <c r="AA32" s="503" t="str">
        <f aca="false">M23</f>
        <v/>
      </c>
    </row>
    <row r="33" customFormat="false" ht="33.75" hidden="false" customHeight="true" outlineLevel="0" collapsed="false">
      <c r="A33" s="504" t="s">
        <v>872</v>
      </c>
      <c r="B33" s="504"/>
      <c r="C33" s="344"/>
      <c r="D33" s="412"/>
      <c r="E33" s="505"/>
      <c r="F33" s="506"/>
      <c r="G33" s="507" t="str">
        <f aca="false">CONCATENATE(B28," $ ppp")</f>
        <v>2021 $ ppp</v>
      </c>
      <c r="H33" s="508" t="str">
        <f aca="false" t="array" ref="H33:H33">IFERROR(AA21/(INDEX('PPP private conversion factor'!$A$4:$O$270,MATCH($S$5,'PPP private conversion factor'!$A$4:$A$270),MATCH(B28,'PPP private conversion factor'!$A$4:$O$4))),"NA")</f>
        <v>NA</v>
      </c>
      <c r="I33" s="509" t="str">
        <f aca="false">IF(I12="NA","",IF(ISBLANK(I$12),"", IF(ISBLANK($B$28),"",IF(ABS($B$28-I$12)&gt;5,"WARNING: The year you indicate is at least 5 years different to the year the information for the National Poverty Line was retreived. We cannot assure that the value calculated for the benchmark is representative for the year you indicated.",""))))</f>
        <v>WARNING: The year you indicate is at least 5 years different to the year the information for the National Poverty Line was retreived. We cannot assure that the value calculated for the benchmark is representative for the year you indicated.</v>
      </c>
      <c r="J33" s="506"/>
      <c r="K33" s="506"/>
      <c r="L33" s="510"/>
      <c r="M33" s="511" t="str">
        <f aca="false">IF(M13="NA","",IF(ISBLANK(M$13),"", IF(ISBLANK($B$28),"",IF(ABS($B$28-M$13)&gt;5,"WARNING! The year you indicate is at least 5 years different to the year the information for the Living Wage benchmark was retreived. We cannot assure that the value calculated for the benchmark is representative for the year you indicated.",""))))</f>
        <v/>
      </c>
      <c r="N33" s="512" t="str">
        <f aca="false">IF(N13="NA","",IF(ISBLANK(N$13),"", IF(ISBLANK($B$28),"",IF(ABS($B$28-N$13)&gt;5,"WARNING! The year you indicate is at least 5 years different to the year the information for the Minimum Wage benchmark was retreived. We cannot assure that the value calculated for the benchmark is representative for the year you indicated.",""))))</f>
        <v/>
      </c>
      <c r="O33" s="470"/>
      <c r="P33" s="470"/>
      <c r="Q33" s="470"/>
      <c r="R33" s="470"/>
      <c r="S33" s="470"/>
      <c r="T33" s="502"/>
      <c r="U33" s="502"/>
      <c r="V33" s="502"/>
      <c r="W33" s="502"/>
      <c r="X33" s="502"/>
      <c r="Y33" s="502"/>
      <c r="Z33" s="470"/>
      <c r="AA33" s="470"/>
    </row>
    <row r="34" customFormat="false" ht="21" hidden="false" customHeight="true" outlineLevel="0" collapsed="false">
      <c r="A34" s="504"/>
      <c r="B34" s="504"/>
      <c r="C34" s="344"/>
      <c r="D34" s="506"/>
      <c r="E34" s="506"/>
      <c r="F34" s="506"/>
      <c r="G34" s="507"/>
      <c r="H34" s="508"/>
      <c r="I34" s="509"/>
      <c r="J34" s="506"/>
      <c r="K34" s="506"/>
      <c r="L34" s="513"/>
      <c r="M34" s="514"/>
      <c r="N34" s="514"/>
      <c r="O34" s="515"/>
      <c r="P34" s="515"/>
      <c r="Q34" s="515"/>
      <c r="R34" s="515"/>
      <c r="S34" s="515"/>
      <c r="T34" s="516"/>
      <c r="U34" s="516"/>
      <c r="V34" s="516"/>
      <c r="W34" s="516"/>
      <c r="X34" s="516"/>
      <c r="Y34" s="516"/>
      <c r="Z34" s="515"/>
      <c r="AA34" s="515"/>
    </row>
    <row r="35" customFormat="false" ht="37.5" hidden="false" customHeight="true" outlineLevel="0" collapsed="false">
      <c r="A35" s="474"/>
      <c r="B35" s="474"/>
      <c r="C35" s="474"/>
      <c r="D35" s="517"/>
      <c r="E35" s="518"/>
      <c r="F35" s="518"/>
      <c r="G35" s="518"/>
      <c r="H35" s="518"/>
      <c r="I35" s="518"/>
      <c r="J35" s="518"/>
      <c r="K35" s="518"/>
      <c r="L35" s="518"/>
      <c r="M35" s="518"/>
      <c r="N35" s="518"/>
      <c r="O35" s="467"/>
      <c r="P35" s="467"/>
      <c r="Q35" s="467"/>
      <c r="R35" s="467"/>
      <c r="S35" s="467"/>
      <c r="T35" s="519"/>
      <c r="U35" s="519"/>
      <c r="V35" s="519"/>
      <c r="W35" s="519"/>
      <c r="X35" s="519"/>
      <c r="Y35" s="519"/>
      <c r="Z35" s="519"/>
      <c r="AA35" s="519"/>
    </row>
    <row r="36" customFormat="false" ht="58.5" hidden="false" customHeight="true" outlineLevel="0" collapsed="false">
      <c r="A36" s="346" t="s">
        <v>873</v>
      </c>
      <c r="B36" s="346"/>
      <c r="C36" s="416"/>
      <c r="D36" s="417"/>
      <c r="E36" s="418" t="s">
        <v>874</v>
      </c>
      <c r="F36" s="418"/>
      <c r="G36" s="418"/>
      <c r="H36" s="418"/>
      <c r="I36" s="418"/>
      <c r="J36" s="418"/>
      <c r="K36" s="418"/>
      <c r="L36" s="418"/>
      <c r="M36" s="418"/>
      <c r="N36" s="418"/>
      <c r="O36" s="419"/>
      <c r="P36" s="520"/>
      <c r="Q36" s="520"/>
      <c r="R36" s="520"/>
      <c r="S36" s="520"/>
      <c r="T36" s="521"/>
      <c r="U36" s="521"/>
      <c r="V36" s="521"/>
      <c r="W36" s="521"/>
      <c r="X36" s="521"/>
      <c r="Y36" s="522"/>
      <c r="Z36" s="1"/>
      <c r="AA36" s="1"/>
    </row>
    <row r="37" customFormat="false" ht="18" hidden="false" customHeight="true" outlineLevel="0" collapsed="false">
      <c r="A37" s="344"/>
      <c r="B37" s="344"/>
      <c r="C37" s="344"/>
      <c r="D37" s="430"/>
      <c r="E37" s="523"/>
      <c r="F37" s="524"/>
      <c r="G37" s="525"/>
      <c r="H37" s="524"/>
      <c r="I37" s="525"/>
      <c r="J37" s="520"/>
      <c r="K37" s="526"/>
      <c r="L37" s="526"/>
      <c r="M37" s="526"/>
      <c r="N37" s="526"/>
      <c r="O37" s="430"/>
      <c r="P37" s="431"/>
      <c r="Q37" s="431"/>
      <c r="R37" s="431"/>
      <c r="S37" s="431"/>
      <c r="T37" s="432"/>
      <c r="U37" s="432"/>
      <c r="V37" s="432"/>
      <c r="W37" s="432"/>
      <c r="X37" s="432"/>
      <c r="Y37" s="433"/>
      <c r="Z37" s="1"/>
      <c r="AA37" s="1"/>
    </row>
    <row r="38" customFormat="false" ht="63" hidden="false" customHeight="true" outlineLevel="0" collapsed="false">
      <c r="A38" s="527" t="s">
        <v>875</v>
      </c>
      <c r="B38" s="527"/>
      <c r="C38" s="344"/>
      <c r="D38" s="528"/>
      <c r="E38" s="529" t="s">
        <v>845</v>
      </c>
      <c r="F38" s="530"/>
      <c r="G38" s="531"/>
      <c r="H38" s="532"/>
      <c r="I38" s="533"/>
      <c r="J38" s="534"/>
      <c r="K38" s="535"/>
      <c r="L38" s="535"/>
      <c r="M38" s="535"/>
      <c r="N38" s="536"/>
      <c r="O38" s="430"/>
      <c r="P38" s="431"/>
      <c r="Q38" s="431"/>
      <c r="R38" s="431"/>
      <c r="S38" s="431"/>
      <c r="T38" s="432"/>
      <c r="U38" s="432"/>
      <c r="V38" s="432"/>
      <c r="W38" s="432"/>
      <c r="X38" s="432"/>
      <c r="Y38" s="433"/>
      <c r="Z38" s="1"/>
      <c r="AA38" s="1"/>
    </row>
    <row r="39" customFormat="false" ht="34.5" hidden="false" customHeight="true" outlineLevel="0" collapsed="false">
      <c r="A39" s="434" t="s">
        <v>847</v>
      </c>
      <c r="B39" s="434"/>
      <c r="C39" s="434"/>
      <c r="D39" s="422"/>
      <c r="E39" s="435"/>
      <c r="F39" s="537" t="s">
        <v>848</v>
      </c>
      <c r="G39" s="437" t="s">
        <v>849</v>
      </c>
      <c r="H39" s="538" t="s">
        <v>876</v>
      </c>
      <c r="I39" s="538"/>
      <c r="J39" s="538"/>
      <c r="K39" s="538"/>
      <c r="L39" s="538"/>
      <c r="M39" s="538"/>
      <c r="N39" s="539"/>
      <c r="O39" s="430"/>
      <c r="P39" s="431"/>
      <c r="Q39" s="431"/>
      <c r="R39" s="431"/>
      <c r="S39" s="431"/>
      <c r="T39" s="432"/>
      <c r="U39" s="432"/>
      <c r="V39" s="432"/>
      <c r="W39" s="432"/>
      <c r="X39" s="432"/>
      <c r="Y39" s="433"/>
      <c r="Z39" s="1"/>
      <c r="AA39" s="1"/>
    </row>
    <row r="40" customFormat="false" ht="18" hidden="false" customHeight="true" outlineLevel="0" collapsed="false">
      <c r="A40" s="540" t="s">
        <v>877</v>
      </c>
      <c r="B40" s="541" t="n">
        <v>5</v>
      </c>
      <c r="C40" s="542"/>
      <c r="D40" s="422"/>
      <c r="E40" s="543" t="s">
        <v>35</v>
      </c>
      <c r="F40" s="543"/>
      <c r="G40" s="544" t="n">
        <f aca="false">IF(ISBLANK($B$40),"",IF(ISBLANK($B$42),"",IF(G15="NA","",$B$28)))</f>
        <v>2021</v>
      </c>
      <c r="H40" s="545"/>
      <c r="I40" s="545"/>
      <c r="J40" s="545"/>
      <c r="K40" s="545"/>
      <c r="L40" s="545"/>
      <c r="M40" s="545"/>
      <c r="N40" s="539"/>
      <c r="O40" s="430"/>
      <c r="P40" s="431"/>
      <c r="Q40" s="431"/>
      <c r="R40" s="453"/>
      <c r="S40" s="432"/>
      <c r="T40" s="432"/>
      <c r="U40" s="432"/>
      <c r="V40" s="432"/>
      <c r="W40" s="432"/>
      <c r="X40" s="432"/>
      <c r="Y40" s="433"/>
      <c r="Z40" s="1"/>
      <c r="AA40" s="1"/>
    </row>
    <row r="41" customFormat="false" ht="18" hidden="false" customHeight="true" outlineLevel="0" collapsed="false">
      <c r="A41" s="540"/>
      <c r="B41" s="541"/>
      <c r="C41" s="455"/>
      <c r="D41" s="422"/>
      <c r="E41" s="546" t="s">
        <v>878</v>
      </c>
      <c r="F41" s="547" t="str">
        <f aca="false">IF(ISBLANK($H$4),"",$H$4)</f>
        <v>LCU</v>
      </c>
      <c r="G41" s="548" t="n">
        <f aca="false">IFERROR(IF(ISBLANK($B$40),"",IF(ISBLANK($B$42),"",IF(ISBLANK($B$44),"",G42/B40))),"")</f>
        <v>2.8019749835418</v>
      </c>
      <c r="H41" s="549" t="s">
        <v>879</v>
      </c>
      <c r="I41" s="549"/>
      <c r="J41" s="549"/>
      <c r="K41" s="549"/>
      <c r="L41" s="549"/>
      <c r="M41" s="549"/>
      <c r="N41" s="539"/>
      <c r="O41" s="430"/>
      <c r="P41" s="431"/>
      <c r="Q41" s="431"/>
      <c r="R41" s="432" t="str">
        <f aca="false">E40</f>
        <v>Year</v>
      </c>
      <c r="S41" s="432" t="str">
        <f aca="false">CONCATENATE(K40,$H$4)</f>
        <v>LCU</v>
      </c>
      <c r="T41" s="432"/>
      <c r="U41" s="432"/>
      <c r="V41" s="432"/>
      <c r="W41" s="432"/>
      <c r="X41" s="432"/>
      <c r="Y41" s="433"/>
      <c r="Z41" s="1"/>
      <c r="AA41" s="1"/>
    </row>
    <row r="42" customFormat="false" ht="15" hidden="false" customHeight="true" outlineLevel="0" collapsed="false">
      <c r="A42" s="550" t="s">
        <v>56</v>
      </c>
      <c r="B42" s="541" t="n">
        <v>3</v>
      </c>
      <c r="C42" s="455"/>
      <c r="D42" s="422"/>
      <c r="E42" s="546" t="s">
        <v>880</v>
      </c>
      <c r="F42" s="547" t="str">
        <f aca="false">IF(ISBLANK($H$4),"",$H$4)</f>
        <v>LCU</v>
      </c>
      <c r="G42" s="548" t="n">
        <f aca="false">IFERROR(IF(ISBLANK($B$40),"",IF(ISBLANK($B$42),"",IF(ISBLANK($B$44),"",((G$25/(1+(0.5*($B$14-1))+(0.3*($B$13-$B$14))))*(1+(0.5*($B$42-1))+0.3*($B$44)))))),"")</f>
        <v>14.009874917709</v>
      </c>
      <c r="H42" s="549"/>
      <c r="I42" s="549"/>
      <c r="J42" s="549"/>
      <c r="K42" s="549"/>
      <c r="L42" s="549"/>
      <c r="M42" s="549"/>
      <c r="N42" s="539"/>
      <c r="O42" s="430"/>
      <c r="P42" s="431"/>
      <c r="Q42" s="431"/>
      <c r="R42" s="432"/>
      <c r="S42" s="432"/>
      <c r="T42" s="432"/>
      <c r="U42" s="432"/>
      <c r="V42" s="432"/>
      <c r="W42" s="432"/>
      <c r="X42" s="432"/>
      <c r="Y42" s="433"/>
      <c r="Z42" s="1"/>
      <c r="AA42" s="1"/>
    </row>
    <row r="43" customFormat="false" ht="15" hidden="false" customHeight="true" outlineLevel="0" collapsed="false">
      <c r="A43" s="550"/>
      <c r="B43" s="541"/>
      <c r="C43" s="455"/>
      <c r="D43" s="422"/>
      <c r="E43" s="546" t="s">
        <v>881</v>
      </c>
      <c r="F43" s="547" t="str">
        <f aca="false">IF(ISBLANK($H$4),"",$H$4)</f>
        <v>LCU</v>
      </c>
      <c r="G43" s="548" t="n">
        <f aca="false">IFERROR(IF(ISBLANK($B$40),"",G44/B40),"")</f>
        <v>1.61999010390896</v>
      </c>
      <c r="H43" s="549" t="s">
        <v>882</v>
      </c>
      <c r="I43" s="549"/>
      <c r="J43" s="549"/>
      <c r="K43" s="549"/>
      <c r="L43" s="549"/>
      <c r="M43" s="549"/>
      <c r="N43" s="539"/>
      <c r="O43" s="430"/>
      <c r="P43" s="431"/>
      <c r="Q43" s="431"/>
      <c r="R43" s="432"/>
      <c r="S43" s="432"/>
      <c r="T43" s="432"/>
      <c r="U43" s="432"/>
      <c r="V43" s="432"/>
      <c r="W43" s="432"/>
      <c r="X43" s="432"/>
      <c r="Y43" s="433"/>
      <c r="Z43" s="1"/>
      <c r="AA43" s="1"/>
    </row>
    <row r="44" customFormat="false" ht="15.75" hidden="false" customHeight="true" outlineLevel="0" collapsed="false">
      <c r="A44" s="550" t="s">
        <v>883</v>
      </c>
      <c r="B44" s="541" t="n">
        <v>2</v>
      </c>
      <c r="C44" s="551"/>
      <c r="D44" s="422"/>
      <c r="E44" s="546" t="s">
        <v>884</v>
      </c>
      <c r="F44" s="547" t="str">
        <f aca="false">IF(ISBLANK($H$4),"",$H$4)</f>
        <v>LCU</v>
      </c>
      <c r="G44" s="548" t="n">
        <f aca="false">IFERROR(IF(ISBLANK($B$40),"",((G$25/$B$13)*$B$40)),"")</f>
        <v>8.09995051954478</v>
      </c>
      <c r="H44" s="549"/>
      <c r="I44" s="549"/>
      <c r="J44" s="549"/>
      <c r="K44" s="549"/>
      <c r="L44" s="549"/>
      <c r="M44" s="549"/>
      <c r="N44" s="419"/>
      <c r="O44" s="430"/>
      <c r="P44" s="431"/>
      <c r="Q44" s="431"/>
      <c r="R44" s="432"/>
      <c r="S44" s="432"/>
      <c r="T44" s="432"/>
      <c r="U44" s="432"/>
      <c r="V44" s="432"/>
      <c r="W44" s="432"/>
      <c r="X44" s="432"/>
      <c r="Y44" s="433"/>
      <c r="Z44" s="1"/>
      <c r="AA44" s="1"/>
    </row>
    <row r="45" customFormat="false" ht="15.75" hidden="false" customHeight="true" outlineLevel="0" collapsed="false">
      <c r="A45" s="550"/>
      <c r="B45" s="541"/>
      <c r="C45" s="344"/>
      <c r="D45" s="422"/>
      <c r="E45" s="552"/>
      <c r="F45" s="552"/>
      <c r="G45" s="552"/>
      <c r="H45" s="552"/>
      <c r="I45" s="552"/>
      <c r="J45" s="417"/>
      <c r="K45" s="520"/>
      <c r="L45" s="520"/>
      <c r="M45" s="520"/>
      <c r="N45" s="431"/>
      <c r="O45" s="430"/>
      <c r="P45" s="431"/>
      <c r="Q45" s="431"/>
      <c r="R45" s="431"/>
      <c r="S45" s="431"/>
      <c r="T45" s="432"/>
      <c r="U45" s="432"/>
      <c r="V45" s="432"/>
      <c r="W45" s="432"/>
      <c r="X45" s="432"/>
      <c r="Y45" s="433"/>
      <c r="Z45" s="1"/>
      <c r="AA45" s="1"/>
    </row>
    <row r="46" customFormat="false" ht="15" hidden="false" customHeight="false" outlineLevel="0" collapsed="false">
      <c r="A46" s="344"/>
      <c r="B46" s="344"/>
      <c r="C46" s="344"/>
      <c r="D46" s="528"/>
      <c r="E46" s="552"/>
      <c r="F46" s="552"/>
      <c r="G46" s="552"/>
      <c r="H46" s="552"/>
      <c r="I46" s="552"/>
      <c r="J46" s="431"/>
      <c r="K46" s="431"/>
      <c r="L46" s="431"/>
      <c r="M46" s="431"/>
      <c r="N46" s="431"/>
      <c r="O46" s="430"/>
      <c r="P46" s="553"/>
      <c r="Q46" s="553"/>
      <c r="R46" s="553"/>
      <c r="S46" s="553"/>
      <c r="T46" s="554"/>
      <c r="U46" s="554"/>
      <c r="V46" s="554"/>
      <c r="W46" s="554"/>
      <c r="X46" s="554"/>
      <c r="Y46" s="555"/>
      <c r="Z46" s="1"/>
      <c r="AA46" s="1"/>
    </row>
    <row r="47" customFormat="false" ht="15" hidden="false" customHeight="false" outlineLevel="0" collapsed="false">
      <c r="A47" s="344"/>
      <c r="B47" s="344"/>
      <c r="C47" s="344"/>
      <c r="D47" s="412"/>
      <c r="E47" s="412"/>
      <c r="F47" s="412"/>
      <c r="G47" s="412"/>
      <c r="H47" s="412"/>
      <c r="I47" s="412"/>
      <c r="J47" s="412"/>
      <c r="K47" s="412"/>
      <c r="L47" s="412"/>
      <c r="M47" s="412"/>
      <c r="N47" s="412"/>
      <c r="O47" s="412"/>
      <c r="P47" s="412"/>
      <c r="Q47" s="412"/>
      <c r="R47" s="412"/>
      <c r="S47" s="412"/>
      <c r="T47" s="6"/>
      <c r="U47" s="6"/>
      <c r="V47" s="6"/>
      <c r="W47" s="6"/>
      <c r="X47" s="6"/>
      <c r="Y47" s="6"/>
      <c r="Z47" s="6"/>
      <c r="AA47" s="6"/>
    </row>
    <row r="48" customFormat="false" ht="15" hidden="false" customHeight="false" outlineLevel="0" collapsed="false">
      <c r="A48" s="344"/>
      <c r="B48" s="344"/>
      <c r="C48" s="344"/>
      <c r="D48" s="412"/>
      <c r="E48" s="412"/>
      <c r="F48" s="412"/>
      <c r="G48" s="412"/>
      <c r="H48" s="412"/>
      <c r="I48" s="412"/>
      <c r="J48" s="412"/>
      <c r="K48" s="412"/>
      <c r="L48" s="412"/>
      <c r="M48" s="412"/>
      <c r="N48" s="412"/>
      <c r="O48" s="412"/>
      <c r="P48" s="412"/>
      <c r="Q48" s="412"/>
      <c r="R48" s="412"/>
      <c r="S48" s="412"/>
      <c r="T48" s="6"/>
      <c r="U48" s="6"/>
      <c r="V48" s="6"/>
      <c r="W48" s="6"/>
      <c r="X48" s="6"/>
      <c r="Y48" s="6"/>
      <c r="Z48" s="6"/>
      <c r="AA48" s="6"/>
    </row>
    <row r="49" customFormat="false" ht="15" hidden="false" customHeight="false" outlineLevel="0" collapsed="false">
      <c r="A49" s="344"/>
      <c r="B49" s="344"/>
      <c r="C49" s="344"/>
      <c r="D49" s="412"/>
      <c r="E49" s="412"/>
      <c r="F49" s="412"/>
      <c r="G49" s="412"/>
      <c r="H49" s="412"/>
      <c r="I49" s="412"/>
      <c r="J49" s="412"/>
      <c r="K49" s="412"/>
      <c r="L49" s="412"/>
      <c r="M49" s="412"/>
      <c r="N49" s="412"/>
      <c r="O49" s="412"/>
      <c r="P49" s="412"/>
      <c r="Q49" s="412"/>
      <c r="R49" s="412"/>
      <c r="S49" s="412"/>
      <c r="T49" s="6"/>
      <c r="U49" s="6"/>
      <c r="V49" s="6"/>
      <c r="W49" s="6"/>
      <c r="X49" s="6"/>
      <c r="Y49" s="6"/>
      <c r="Z49" s="6"/>
      <c r="AA49" s="6"/>
    </row>
    <row r="50" customFormat="false" ht="15" hidden="false" customHeight="false" outlineLevel="0" collapsed="false">
      <c r="A50" s="344"/>
      <c r="B50" s="344"/>
      <c r="C50" s="344"/>
      <c r="D50" s="412"/>
      <c r="E50" s="412"/>
      <c r="F50" s="412"/>
      <c r="G50" s="412"/>
      <c r="H50" s="412"/>
      <c r="I50" s="412"/>
      <c r="J50" s="412"/>
      <c r="K50" s="412"/>
      <c r="L50" s="412"/>
      <c r="M50" s="412"/>
      <c r="N50" s="412"/>
      <c r="O50" s="412"/>
      <c r="P50" s="412"/>
      <c r="Q50" s="412"/>
      <c r="R50" s="412"/>
      <c r="S50" s="412"/>
      <c r="T50" s="6"/>
      <c r="U50" s="6"/>
      <c r="V50" s="6"/>
      <c r="W50" s="6"/>
      <c r="X50" s="6"/>
      <c r="Y50" s="6"/>
      <c r="Z50" s="6"/>
      <c r="AA50" s="6"/>
    </row>
    <row r="51" customFormat="false" ht="15" hidden="false" customHeight="false" outlineLevel="0" collapsed="false">
      <c r="A51" s="344"/>
      <c r="B51" s="344"/>
      <c r="C51" s="344"/>
      <c r="D51" s="412"/>
      <c r="E51" s="412"/>
      <c r="F51" s="412"/>
      <c r="G51" s="412"/>
      <c r="H51" s="412"/>
      <c r="I51" s="412"/>
      <c r="J51" s="412"/>
      <c r="K51" s="412"/>
      <c r="L51" s="412"/>
      <c r="M51" s="412"/>
      <c r="N51" s="412"/>
      <c r="O51" s="412"/>
      <c r="P51" s="412"/>
      <c r="Q51" s="412"/>
      <c r="R51" s="412"/>
      <c r="S51" s="412"/>
      <c r="T51" s="6"/>
      <c r="U51" s="6"/>
      <c r="V51" s="6"/>
      <c r="W51" s="6"/>
      <c r="X51" s="6"/>
      <c r="Y51" s="6"/>
      <c r="Z51" s="6"/>
      <c r="AA51" s="6"/>
    </row>
    <row r="52" customFormat="false" ht="15" hidden="false" customHeight="false" outlineLevel="0" collapsed="false">
      <c r="A52" s="344"/>
      <c r="B52" s="344"/>
      <c r="C52" s="344"/>
      <c r="D52" s="412"/>
      <c r="E52" s="412"/>
      <c r="F52" s="412"/>
      <c r="G52" s="412"/>
      <c r="H52" s="412"/>
      <c r="I52" s="412"/>
      <c r="J52" s="412"/>
      <c r="K52" s="412"/>
      <c r="L52" s="412"/>
      <c r="M52" s="412"/>
      <c r="N52" s="412"/>
      <c r="O52" s="412"/>
      <c r="P52" s="412"/>
      <c r="Q52" s="412"/>
      <c r="R52" s="412"/>
      <c r="S52" s="412"/>
      <c r="T52" s="6"/>
      <c r="U52" s="6"/>
      <c r="V52" s="6"/>
      <c r="W52" s="6"/>
      <c r="X52" s="6"/>
      <c r="Y52" s="6"/>
      <c r="Z52" s="6"/>
      <c r="AA52" s="6"/>
    </row>
    <row r="53" customFormat="false" ht="15" hidden="false" customHeight="false" outlineLevel="0" collapsed="false">
      <c r="A53" s="344"/>
      <c r="B53" s="344"/>
      <c r="C53" s="344"/>
      <c r="D53" s="412"/>
      <c r="E53" s="412"/>
      <c r="F53" s="412"/>
      <c r="G53" s="412"/>
      <c r="H53" s="412"/>
      <c r="I53" s="412"/>
      <c r="J53" s="412"/>
      <c r="K53" s="412"/>
      <c r="L53" s="412"/>
      <c r="M53" s="412"/>
      <c r="N53" s="412"/>
      <c r="O53" s="412"/>
      <c r="P53" s="412"/>
      <c r="Q53" s="412"/>
      <c r="R53" s="412"/>
      <c r="S53" s="412"/>
      <c r="T53" s="6"/>
      <c r="U53" s="6"/>
      <c r="V53" s="6"/>
      <c r="W53" s="6"/>
      <c r="X53" s="6"/>
      <c r="Y53" s="6"/>
      <c r="Z53" s="6"/>
      <c r="AA53" s="6"/>
    </row>
    <row r="54" customFormat="false" ht="15" hidden="false" customHeight="false" outlineLevel="0" collapsed="false">
      <c r="A54" s="344"/>
      <c r="B54" s="344"/>
      <c r="C54" s="344"/>
      <c r="D54" s="412"/>
      <c r="E54" s="412"/>
      <c r="F54" s="412"/>
      <c r="G54" s="412"/>
      <c r="H54" s="412"/>
      <c r="I54" s="412"/>
      <c r="J54" s="412"/>
      <c r="K54" s="412"/>
      <c r="L54" s="412"/>
      <c r="M54" s="412"/>
      <c r="N54" s="412"/>
      <c r="O54" s="412"/>
      <c r="P54" s="412"/>
      <c r="Q54" s="412"/>
      <c r="R54" s="412"/>
      <c r="S54" s="412"/>
      <c r="T54" s="6"/>
      <c r="U54" s="6"/>
      <c r="V54" s="6"/>
      <c r="W54" s="6"/>
      <c r="X54" s="6"/>
      <c r="Y54" s="6"/>
      <c r="Z54" s="6"/>
      <c r="AA54" s="6"/>
    </row>
    <row r="55" customFormat="false" ht="15" hidden="false" customHeight="false" outlineLevel="0" collapsed="false">
      <c r="A55" s="344"/>
      <c r="B55" s="344"/>
      <c r="C55" s="344"/>
      <c r="D55" s="412"/>
      <c r="E55" s="412"/>
      <c r="F55" s="412"/>
      <c r="G55" s="412"/>
      <c r="H55" s="412"/>
      <c r="I55" s="412"/>
      <c r="J55" s="412"/>
      <c r="K55" s="412"/>
      <c r="L55" s="412"/>
      <c r="M55" s="412"/>
      <c r="N55" s="412"/>
      <c r="O55" s="412"/>
      <c r="P55" s="412"/>
      <c r="Q55" s="412"/>
      <c r="R55" s="412"/>
      <c r="S55" s="412"/>
      <c r="T55" s="6"/>
      <c r="U55" s="6"/>
      <c r="V55" s="6"/>
      <c r="W55" s="6"/>
      <c r="X55" s="6"/>
      <c r="Y55" s="6"/>
      <c r="Z55" s="6"/>
      <c r="AA55" s="6"/>
    </row>
    <row r="56" customFormat="false" ht="15" hidden="false" customHeight="false" outlineLevel="0" collapsed="false">
      <c r="A56" s="344"/>
      <c r="B56" s="344"/>
      <c r="C56" s="344"/>
      <c r="D56" s="412"/>
      <c r="E56" s="412"/>
      <c r="F56" s="412"/>
      <c r="G56" s="412"/>
      <c r="H56" s="412"/>
      <c r="I56" s="412"/>
      <c r="J56" s="412"/>
      <c r="K56" s="412"/>
      <c r="L56" s="412"/>
      <c r="M56" s="412"/>
      <c r="N56" s="412"/>
      <c r="O56" s="412"/>
      <c r="P56" s="412"/>
      <c r="Q56" s="412"/>
      <c r="R56" s="412"/>
      <c r="S56" s="412"/>
      <c r="T56" s="6"/>
      <c r="U56" s="6"/>
      <c r="V56" s="6"/>
      <c r="W56" s="6"/>
      <c r="X56" s="6"/>
      <c r="Y56" s="6"/>
      <c r="Z56" s="6"/>
      <c r="AA56" s="6"/>
    </row>
    <row r="57" customFormat="false" ht="15" hidden="false" customHeight="false" outlineLevel="0" collapsed="false">
      <c r="A57" s="344"/>
      <c r="B57" s="344"/>
      <c r="C57" s="344"/>
      <c r="D57" s="412"/>
      <c r="E57" s="412"/>
      <c r="F57" s="412"/>
      <c r="G57" s="412"/>
      <c r="H57" s="412"/>
      <c r="I57" s="412"/>
      <c r="J57" s="412"/>
      <c r="K57" s="412"/>
      <c r="L57" s="412"/>
      <c r="M57" s="412"/>
      <c r="N57" s="412"/>
      <c r="O57" s="412"/>
      <c r="P57" s="412"/>
      <c r="Q57" s="412"/>
      <c r="R57" s="412"/>
      <c r="S57" s="412"/>
      <c r="T57" s="6"/>
      <c r="U57" s="6"/>
      <c r="V57" s="6"/>
      <c r="W57" s="6"/>
      <c r="X57" s="6"/>
      <c r="Y57" s="6"/>
      <c r="Z57" s="6"/>
      <c r="AA57" s="6"/>
    </row>
    <row r="58" customFormat="false" ht="15" hidden="false" customHeight="false" outlineLevel="0" collapsed="false">
      <c r="A58" s="344"/>
      <c r="B58" s="344"/>
      <c r="C58" s="344"/>
      <c r="D58" s="412"/>
      <c r="E58" s="412"/>
      <c r="F58" s="412"/>
      <c r="G58" s="412"/>
      <c r="H58" s="412"/>
      <c r="I58" s="412"/>
      <c r="J58" s="412"/>
      <c r="K58" s="412"/>
      <c r="L58" s="412"/>
      <c r="M58" s="412"/>
      <c r="N58" s="412"/>
      <c r="O58" s="412"/>
      <c r="P58" s="412"/>
      <c r="Q58" s="412"/>
      <c r="R58" s="412"/>
      <c r="S58" s="412"/>
      <c r="T58" s="6"/>
      <c r="U58" s="6"/>
      <c r="V58" s="6"/>
      <c r="W58" s="6"/>
      <c r="X58" s="6"/>
      <c r="Y58" s="6"/>
      <c r="Z58" s="6"/>
      <c r="AA58" s="6"/>
    </row>
    <row r="59" customFormat="false" ht="15" hidden="false" customHeight="false" outlineLevel="0" collapsed="false">
      <c r="A59" s="344"/>
      <c r="B59" s="344"/>
      <c r="C59" s="344"/>
      <c r="D59" s="412"/>
      <c r="E59" s="412"/>
      <c r="F59" s="412"/>
      <c r="G59" s="412"/>
      <c r="H59" s="412"/>
      <c r="I59" s="412"/>
      <c r="J59" s="412"/>
      <c r="K59" s="412"/>
      <c r="L59" s="412"/>
      <c r="M59" s="412"/>
      <c r="N59" s="412"/>
      <c r="O59" s="412"/>
      <c r="P59" s="412"/>
      <c r="Q59" s="412"/>
      <c r="R59" s="412"/>
      <c r="S59" s="412"/>
      <c r="T59" s="6"/>
      <c r="U59" s="6"/>
      <c r="V59" s="6"/>
      <c r="W59" s="6"/>
      <c r="X59" s="6"/>
      <c r="Y59" s="6"/>
      <c r="Z59" s="6"/>
      <c r="AA59" s="6"/>
    </row>
    <row r="60" customFormat="false" ht="15" hidden="false" customHeight="false" outlineLevel="0" collapsed="false">
      <c r="A60" s="344"/>
      <c r="B60" s="344"/>
      <c r="C60" s="344"/>
      <c r="D60" s="412"/>
      <c r="E60" s="412"/>
      <c r="F60" s="412"/>
      <c r="G60" s="412"/>
      <c r="H60" s="412"/>
      <c r="I60" s="412"/>
      <c r="J60" s="412"/>
      <c r="K60" s="412"/>
      <c r="L60" s="412"/>
      <c r="M60" s="412"/>
      <c r="N60" s="412"/>
      <c r="O60" s="412"/>
      <c r="P60" s="412"/>
      <c r="Q60" s="412"/>
      <c r="R60" s="412"/>
      <c r="S60" s="412"/>
      <c r="T60" s="6"/>
      <c r="U60" s="6"/>
      <c r="V60" s="6"/>
      <c r="W60" s="6"/>
      <c r="X60" s="6"/>
      <c r="Y60" s="6"/>
      <c r="Z60" s="6"/>
      <c r="AA60" s="6"/>
    </row>
    <row r="61" customFormat="false" ht="15" hidden="false" customHeight="false" outlineLevel="0" collapsed="false">
      <c r="A61" s="344"/>
      <c r="B61" s="344"/>
      <c r="C61" s="344"/>
      <c r="D61" s="412"/>
      <c r="E61" s="412"/>
      <c r="F61" s="412"/>
      <c r="G61" s="412"/>
      <c r="H61" s="412"/>
      <c r="I61" s="412"/>
      <c r="J61" s="412"/>
      <c r="K61" s="412"/>
      <c r="L61" s="412"/>
      <c r="M61" s="412"/>
      <c r="N61" s="412"/>
      <c r="O61" s="412"/>
      <c r="P61" s="412"/>
      <c r="Q61" s="412"/>
      <c r="R61" s="412"/>
      <c r="S61" s="412"/>
      <c r="T61" s="6"/>
      <c r="U61" s="6"/>
      <c r="V61" s="6"/>
      <c r="W61" s="6"/>
      <c r="X61" s="6"/>
      <c r="Y61" s="6"/>
      <c r="Z61" s="6"/>
      <c r="AA61" s="6"/>
    </row>
    <row r="62" customFormat="false" ht="15" hidden="false" customHeight="false" outlineLevel="0" collapsed="false">
      <c r="A62" s="344"/>
      <c r="B62" s="344"/>
      <c r="C62" s="344"/>
      <c r="D62" s="412"/>
      <c r="E62" s="412"/>
      <c r="F62" s="412"/>
      <c r="G62" s="412"/>
      <c r="H62" s="412"/>
      <c r="I62" s="412"/>
      <c r="J62" s="412"/>
      <c r="K62" s="412"/>
      <c r="L62" s="412"/>
      <c r="M62" s="412"/>
      <c r="N62" s="412"/>
      <c r="O62" s="412"/>
      <c r="P62" s="412"/>
      <c r="Q62" s="412"/>
      <c r="R62" s="412"/>
      <c r="S62" s="412"/>
      <c r="T62" s="6"/>
      <c r="U62" s="6"/>
      <c r="V62" s="6"/>
      <c r="W62" s="6"/>
      <c r="X62" s="6"/>
      <c r="Y62" s="6"/>
      <c r="Z62" s="6"/>
      <c r="AA62" s="6"/>
    </row>
    <row r="63" customFormat="false" ht="15" hidden="false" customHeight="false" outlineLevel="0" collapsed="false">
      <c r="A63" s="344"/>
      <c r="B63" s="344"/>
      <c r="C63" s="344"/>
      <c r="D63" s="412"/>
      <c r="E63" s="412"/>
      <c r="F63" s="412"/>
      <c r="G63" s="412"/>
      <c r="H63" s="412"/>
      <c r="I63" s="412"/>
      <c r="J63" s="412"/>
      <c r="K63" s="412"/>
      <c r="L63" s="412"/>
      <c r="M63" s="412"/>
      <c r="N63" s="412"/>
      <c r="O63" s="412"/>
      <c r="P63" s="412"/>
      <c r="Q63" s="412"/>
      <c r="R63" s="412"/>
      <c r="S63" s="412"/>
      <c r="T63" s="6"/>
      <c r="U63" s="6"/>
      <c r="V63" s="6"/>
      <c r="W63" s="6"/>
      <c r="X63" s="6"/>
      <c r="Y63" s="6"/>
      <c r="Z63" s="6"/>
      <c r="AA63" s="6"/>
    </row>
    <row r="64" customFormat="false" ht="15" hidden="false" customHeight="false" outlineLevel="0" collapsed="false">
      <c r="A64" s="344"/>
      <c r="B64" s="344"/>
      <c r="C64" s="344"/>
      <c r="D64" s="412"/>
      <c r="E64" s="412"/>
      <c r="F64" s="412"/>
      <c r="G64" s="412"/>
      <c r="H64" s="412"/>
      <c r="I64" s="412"/>
      <c r="J64" s="412"/>
      <c r="K64" s="412"/>
      <c r="L64" s="412"/>
      <c r="M64" s="412"/>
      <c r="N64" s="412"/>
      <c r="O64" s="412"/>
      <c r="P64" s="412"/>
      <c r="Q64" s="412"/>
      <c r="R64" s="412"/>
      <c r="S64" s="412"/>
      <c r="T64" s="6"/>
      <c r="U64" s="6"/>
      <c r="V64" s="6"/>
      <c r="W64" s="6"/>
      <c r="X64" s="6"/>
      <c r="Y64" s="6"/>
      <c r="Z64" s="6"/>
      <c r="AA64" s="6"/>
    </row>
    <row r="65" customFormat="false" ht="15" hidden="false" customHeight="false" outlineLevel="0" collapsed="false">
      <c r="A65" s="344"/>
      <c r="B65" s="344"/>
      <c r="C65" s="344"/>
      <c r="D65" s="412"/>
      <c r="E65" s="412"/>
      <c r="F65" s="412"/>
      <c r="G65" s="412"/>
      <c r="H65" s="412"/>
      <c r="I65" s="412"/>
      <c r="J65" s="412"/>
      <c r="K65" s="412"/>
      <c r="L65" s="412"/>
      <c r="M65" s="412"/>
      <c r="N65" s="412"/>
      <c r="O65" s="412"/>
      <c r="P65" s="412"/>
      <c r="Q65" s="412"/>
      <c r="R65" s="412"/>
      <c r="S65" s="412"/>
      <c r="T65" s="6"/>
      <c r="U65" s="6"/>
      <c r="V65" s="6"/>
      <c r="W65" s="6"/>
      <c r="X65" s="6"/>
      <c r="Y65" s="6"/>
      <c r="Z65" s="6"/>
      <c r="AA65" s="6"/>
    </row>
    <row r="66" customFormat="false" ht="15" hidden="false" customHeight="false" outlineLevel="0" collapsed="false">
      <c r="A66" s="344"/>
      <c r="B66" s="344"/>
      <c r="C66" s="344"/>
      <c r="D66" s="412"/>
      <c r="E66" s="412"/>
      <c r="F66" s="412"/>
      <c r="G66" s="412"/>
      <c r="H66" s="412"/>
      <c r="I66" s="412"/>
      <c r="J66" s="412"/>
      <c r="K66" s="412"/>
      <c r="L66" s="412"/>
      <c r="M66" s="412"/>
      <c r="N66" s="412"/>
      <c r="O66" s="412"/>
      <c r="P66" s="412"/>
      <c r="Q66" s="412"/>
      <c r="R66" s="412"/>
      <c r="S66" s="412"/>
      <c r="T66" s="6"/>
      <c r="U66" s="6"/>
      <c r="V66" s="6"/>
      <c r="W66" s="6"/>
      <c r="X66" s="6"/>
      <c r="Y66" s="6"/>
      <c r="Z66" s="6"/>
      <c r="AA66" s="6"/>
    </row>
    <row r="67" customFormat="false" ht="15" hidden="false" customHeight="false" outlineLevel="0" collapsed="false">
      <c r="A67" s="344"/>
      <c r="B67" s="344"/>
      <c r="C67" s="344"/>
      <c r="D67" s="412"/>
      <c r="E67" s="412"/>
      <c r="F67" s="412"/>
      <c r="G67" s="412"/>
      <c r="H67" s="412"/>
      <c r="I67" s="412"/>
      <c r="J67" s="412"/>
      <c r="K67" s="412"/>
      <c r="L67" s="412"/>
      <c r="M67" s="412"/>
      <c r="N67" s="412"/>
      <c r="O67" s="412"/>
      <c r="P67" s="412"/>
      <c r="Q67" s="412"/>
      <c r="R67" s="412"/>
      <c r="S67" s="412"/>
      <c r="T67" s="6"/>
      <c r="U67" s="6"/>
      <c r="V67" s="6"/>
      <c r="W67" s="6"/>
      <c r="X67" s="6"/>
      <c r="Y67" s="6"/>
      <c r="Z67" s="6"/>
      <c r="AA67" s="6"/>
    </row>
    <row r="68" customFormat="false" ht="15" hidden="false" customHeight="false" outlineLevel="0" collapsed="false">
      <c r="A68" s="344"/>
      <c r="B68" s="344"/>
      <c r="C68" s="344"/>
      <c r="D68" s="412"/>
      <c r="E68" s="412"/>
      <c r="F68" s="412"/>
      <c r="G68" s="412"/>
      <c r="H68" s="412"/>
      <c r="I68" s="412"/>
      <c r="J68" s="412"/>
      <c r="K68" s="412"/>
      <c r="L68" s="412"/>
      <c r="M68" s="412"/>
      <c r="N68" s="412"/>
      <c r="O68" s="412"/>
      <c r="P68" s="412"/>
      <c r="Q68" s="412"/>
      <c r="R68" s="412"/>
      <c r="S68" s="412"/>
      <c r="T68" s="6"/>
      <c r="U68" s="6"/>
      <c r="V68" s="6"/>
      <c r="W68" s="6"/>
      <c r="X68" s="6"/>
      <c r="Y68" s="6"/>
      <c r="Z68" s="6"/>
      <c r="AA68" s="6"/>
    </row>
  </sheetData>
  <mergeCells count="35">
    <mergeCell ref="A1:M1"/>
    <mergeCell ref="A3:B3"/>
    <mergeCell ref="E3:F3"/>
    <mergeCell ref="H3:I3"/>
    <mergeCell ref="L3:M3"/>
    <mergeCell ref="A4:B4"/>
    <mergeCell ref="E4:F4"/>
    <mergeCell ref="L4:M4"/>
    <mergeCell ref="A6:B6"/>
    <mergeCell ref="A8:B8"/>
    <mergeCell ref="A10:B10"/>
    <mergeCell ref="A19:B19"/>
    <mergeCell ref="E19:N19"/>
    <mergeCell ref="A20:B20"/>
    <mergeCell ref="A21:B21"/>
    <mergeCell ref="B23:B24"/>
    <mergeCell ref="E28:G28"/>
    <mergeCell ref="H28:K28"/>
    <mergeCell ref="A31:B32"/>
    <mergeCell ref="A33:B33"/>
    <mergeCell ref="A36:B36"/>
    <mergeCell ref="E36:N36"/>
    <mergeCell ref="A38:B38"/>
    <mergeCell ref="A39:B39"/>
    <mergeCell ref="H39:M39"/>
    <mergeCell ref="A40:A41"/>
    <mergeCell ref="B40:B41"/>
    <mergeCell ref="H40:M40"/>
    <mergeCell ref="H41:M42"/>
    <mergeCell ref="A42:A43"/>
    <mergeCell ref="B42:B43"/>
    <mergeCell ref="H43:M44"/>
    <mergeCell ref="A44:A45"/>
    <mergeCell ref="B44:B45"/>
    <mergeCell ref="E45:I46"/>
  </mergeCells>
  <dataValidations count="6">
    <dataValidation allowBlank="true" errorStyle="stop" operator="between" showDropDown="false" showErrorMessage="false" showInputMessage="false" sqref="H4" type="list">
      <formula1>"LCU,USD,EUR,2019 PPP$"</formula1>
      <formula2>0</formula2>
    </dataValidation>
    <dataValidation allowBlank="true" errorStyle="stop" operator="between" prompt="The nr. of fulltime workers in the family can not exceed the family size." showDropDown="false" showErrorMessage="true" showInputMessage="true" sqref="B44" type="custom">
      <formula1>B44&lt;=B40</formula1>
      <formula2>0</formula2>
    </dataValidation>
    <dataValidation allowBlank="true" errorStyle="stop" operator="between" showDropDown="false" showErrorMessage="true" showInputMessage="false" sqref="B28:C28 C29:C30" type="list">
      <formula1>"2016,2017,2018,2019,2020,2021,2022"</formula1>
      <formula2>0</formula2>
    </dataValidation>
    <dataValidation allowBlank="true" errorStyle="stop" operator="between" prompt="The nr. of adults can not exceed the household size." showDropDown="false" showErrorMessage="true" showInputMessage="true" sqref="B42" type="custom">
      <formula1>B42&lt;=B40</formula1>
      <formula2>0</formula2>
    </dataValidation>
    <dataValidation allowBlank="true" errorStyle="stop" operator="between" showDropDown="false" showErrorMessage="false" showInputMessage="false" sqref="H28" type="list">
      <formula1>$AA$23:$AA$32</formula1>
      <formula2>0</formula2>
    </dataValidation>
    <dataValidation allowBlank="true" errorStyle="stop" operator="between" showDropDown="false" showErrorMessage="true" showInputMessage="false" sqref="E4:F4" type="list">
      <formula1>'Living Wage &amp; Income Database'!$CC$8:$CC$103</formula1>
      <formula2>0</formula2>
    </dataValidation>
  </dataValidations>
  <hyperlinks>
    <hyperlink ref="G10" location="Google_Sheet_Link_1457431106" display="Living Income"/>
    <hyperlink ref="H10" location="Google_Sheet_Link_84522528" display="International Poverty Lines"/>
    <hyperlink ref="I10" location="Google_Sheet_Link_246149807" display="National Poverty Lines"/>
    <hyperlink ref="M10" location="Google_Sheet_Link_1845917726" display="Living Wages"/>
    <hyperlink ref="N10" location="Google_Sheet_Link_2035446208" display="Minimum Wag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625" defaultRowHeight="15" zeroHeight="false" outlineLevelRow="0" outlineLevelCol="0"/>
  <cols>
    <col collapsed="false" customWidth="true" hidden="false" outlineLevel="0" max="27" min="1" style="0" width="10.83"/>
  </cols>
  <sheetData>
    <row r="1" customFormat="false" ht="42.75" hidden="false" customHeight="true" outlineLevel="0" collapsed="false">
      <c r="A1" s="340" t="s">
        <v>885</v>
      </c>
      <c r="B1" s="340"/>
      <c r="C1" s="340"/>
      <c r="D1" s="340"/>
      <c r="E1" s="340"/>
      <c r="F1" s="340"/>
      <c r="G1" s="340"/>
      <c r="H1" s="340"/>
      <c r="I1" s="340"/>
      <c r="J1" s="340"/>
      <c r="K1" s="340"/>
      <c r="L1" s="340"/>
      <c r="M1" s="340"/>
      <c r="N1" s="341"/>
      <c r="O1" s="341"/>
      <c r="P1" s="341"/>
      <c r="Q1" s="341"/>
      <c r="R1" s="341"/>
      <c r="S1" s="341"/>
      <c r="T1" s="342"/>
      <c r="U1" s="342"/>
      <c r="V1" s="342"/>
      <c r="W1" s="342"/>
      <c r="X1" s="342"/>
      <c r="Y1" s="342"/>
      <c r="Z1" s="342"/>
      <c r="AA1" s="342"/>
    </row>
    <row r="2" customFormat="false" ht="15" hidden="false" customHeight="false" outlineLevel="0" collapsed="false">
      <c r="A2" s="556"/>
      <c r="B2" s="556"/>
      <c r="C2" s="556"/>
      <c r="D2" s="556"/>
      <c r="E2" s="556"/>
      <c r="F2" s="556"/>
      <c r="G2" s="556"/>
      <c r="H2" s="556"/>
      <c r="I2" s="556"/>
      <c r="J2" s="556"/>
      <c r="K2" s="556"/>
      <c r="L2" s="556"/>
      <c r="M2" s="556"/>
      <c r="N2" s="556"/>
      <c r="O2" s="556"/>
      <c r="P2" s="556"/>
      <c r="Q2" s="556"/>
      <c r="R2" s="556"/>
      <c r="S2" s="556"/>
      <c r="T2" s="556"/>
      <c r="U2" s="556"/>
      <c r="V2" s="557"/>
      <c r="W2" s="556"/>
      <c r="X2" s="556"/>
      <c r="Y2" s="556"/>
      <c r="Z2" s="556"/>
      <c r="AA2" s="556"/>
    </row>
    <row r="3" customFormat="false" ht="15" hidden="false" customHeight="false" outlineLevel="0" collapsed="false">
      <c r="A3" s="556"/>
      <c r="B3" s="556"/>
      <c r="C3" s="556"/>
      <c r="D3" s="556"/>
      <c r="E3" s="556"/>
      <c r="F3" s="556"/>
      <c r="G3" s="556"/>
      <c r="H3" s="556"/>
      <c r="I3" s="556"/>
      <c r="J3" s="556"/>
      <c r="K3" s="556"/>
      <c r="L3" s="556"/>
      <c r="M3" s="556"/>
      <c r="N3" s="556"/>
      <c r="O3" s="556"/>
      <c r="P3" s="556"/>
      <c r="Q3" s="556"/>
      <c r="R3" s="556"/>
      <c r="S3" s="556"/>
      <c r="T3" s="556"/>
      <c r="U3" s="556"/>
      <c r="V3" s="557"/>
      <c r="W3" s="556"/>
      <c r="X3" s="556"/>
      <c r="Y3" s="556"/>
      <c r="Z3" s="556"/>
      <c r="AA3" s="556"/>
    </row>
    <row r="4" customFormat="false" ht="15" hidden="false" customHeight="false" outlineLevel="0" collapsed="false">
      <c r="A4" s="556"/>
      <c r="B4" s="556"/>
      <c r="C4" s="556"/>
      <c r="D4" s="556"/>
      <c r="E4" s="556"/>
      <c r="F4" s="556"/>
      <c r="G4" s="556"/>
      <c r="H4" s="556"/>
      <c r="I4" s="556"/>
      <c r="J4" s="556"/>
      <c r="K4" s="556"/>
      <c r="L4" s="556"/>
      <c r="M4" s="556"/>
      <c r="N4" s="556"/>
      <c r="O4" s="556"/>
      <c r="P4" s="556"/>
      <c r="Q4" s="556"/>
      <c r="R4" s="556"/>
      <c r="S4" s="556"/>
      <c r="T4" s="556"/>
      <c r="U4" s="556"/>
      <c r="V4" s="557"/>
      <c r="W4" s="556"/>
      <c r="X4" s="556"/>
      <c r="Y4" s="556"/>
      <c r="Z4" s="556"/>
      <c r="AA4" s="556"/>
    </row>
    <row r="5" customFormat="false" ht="15" hidden="false" customHeight="false" outlineLevel="0" collapsed="false">
      <c r="A5" s="556"/>
      <c r="B5" s="556"/>
      <c r="C5" s="556"/>
      <c r="D5" s="556"/>
      <c r="E5" s="556"/>
      <c r="F5" s="556"/>
      <c r="G5" s="556"/>
      <c r="H5" s="556"/>
      <c r="I5" s="556"/>
      <c r="J5" s="556"/>
      <c r="K5" s="556"/>
      <c r="L5" s="556"/>
      <c r="M5" s="556"/>
      <c r="N5" s="556"/>
      <c r="O5" s="556"/>
      <c r="P5" s="556"/>
      <c r="Q5" s="556"/>
      <c r="R5" s="556"/>
      <c r="S5" s="556"/>
      <c r="T5" s="556"/>
      <c r="U5" s="556"/>
      <c r="V5" s="557"/>
      <c r="W5" s="556"/>
      <c r="X5" s="556"/>
      <c r="Y5" s="556"/>
      <c r="Z5" s="556"/>
      <c r="AA5" s="556"/>
    </row>
    <row r="6" customFormat="false" ht="15" hidden="false" customHeight="false" outlineLevel="0" collapsed="false">
      <c r="A6" s="556"/>
      <c r="B6" s="556"/>
      <c r="C6" s="556"/>
      <c r="D6" s="556"/>
      <c r="E6" s="556"/>
      <c r="F6" s="556"/>
      <c r="G6" s="556"/>
      <c r="H6" s="556"/>
      <c r="I6" s="556"/>
      <c r="J6" s="556"/>
      <c r="K6" s="556"/>
      <c r="L6" s="556"/>
      <c r="M6" s="556"/>
      <c r="N6" s="556"/>
      <c r="O6" s="556"/>
      <c r="P6" s="556"/>
      <c r="Q6" s="556"/>
      <c r="R6" s="556"/>
      <c r="S6" s="556"/>
      <c r="T6" s="556"/>
      <c r="U6" s="556"/>
      <c r="V6" s="557"/>
      <c r="W6" s="556"/>
      <c r="X6" s="556"/>
      <c r="Y6" s="556"/>
      <c r="Z6" s="556"/>
      <c r="AA6" s="556"/>
    </row>
    <row r="7" customFormat="false" ht="15" hidden="false" customHeight="false" outlineLevel="0" collapsed="false">
      <c r="A7" s="556"/>
      <c r="B7" s="556"/>
      <c r="C7" s="556"/>
      <c r="D7" s="556"/>
      <c r="E7" s="556"/>
      <c r="F7" s="556"/>
      <c r="G7" s="556"/>
      <c r="H7" s="556"/>
      <c r="I7" s="556"/>
      <c r="J7" s="556"/>
      <c r="K7" s="556"/>
      <c r="L7" s="556"/>
      <c r="M7" s="556"/>
      <c r="N7" s="556"/>
      <c r="O7" s="556"/>
      <c r="P7" s="556"/>
      <c r="Q7" s="556"/>
      <c r="R7" s="556"/>
      <c r="S7" s="556"/>
      <c r="T7" s="556"/>
      <c r="U7" s="556"/>
      <c r="V7" s="557"/>
      <c r="W7" s="556"/>
      <c r="X7" s="556"/>
      <c r="Y7" s="556"/>
      <c r="Z7" s="556"/>
      <c r="AA7" s="556"/>
    </row>
    <row r="8" customFormat="false" ht="15" hidden="false" customHeight="false" outlineLevel="0" collapsed="false">
      <c r="A8" s="556"/>
      <c r="B8" s="556"/>
      <c r="C8" s="556"/>
      <c r="D8" s="556"/>
      <c r="E8" s="556"/>
      <c r="F8" s="556"/>
      <c r="G8" s="556"/>
      <c r="H8" s="556"/>
      <c r="I8" s="556"/>
      <c r="J8" s="556"/>
      <c r="K8" s="556"/>
      <c r="L8" s="556"/>
      <c r="M8" s="556"/>
      <c r="N8" s="556"/>
      <c r="O8" s="556"/>
      <c r="P8" s="556"/>
      <c r="Q8" s="556"/>
      <c r="R8" s="556"/>
      <c r="S8" s="556"/>
      <c r="T8" s="556"/>
      <c r="U8" s="556"/>
      <c r="V8" s="557"/>
      <c r="W8" s="556"/>
      <c r="X8" s="556"/>
      <c r="Y8" s="556"/>
      <c r="Z8" s="556"/>
      <c r="AA8" s="556"/>
    </row>
    <row r="9" customFormat="false" ht="15" hidden="false" customHeight="false" outlineLevel="0" collapsed="false">
      <c r="A9" s="556"/>
      <c r="B9" s="556"/>
      <c r="C9" s="556"/>
      <c r="D9" s="556"/>
      <c r="E9" s="556"/>
      <c r="F9" s="556"/>
      <c r="G9" s="556"/>
      <c r="H9" s="556"/>
      <c r="I9" s="556"/>
      <c r="J9" s="556"/>
      <c r="K9" s="556"/>
      <c r="L9" s="556"/>
      <c r="M9" s="556"/>
      <c r="N9" s="556"/>
      <c r="O9" s="556"/>
      <c r="P9" s="556"/>
      <c r="Q9" s="556"/>
      <c r="R9" s="556"/>
      <c r="S9" s="556"/>
      <c r="T9" s="556"/>
      <c r="U9" s="556"/>
      <c r="V9" s="557"/>
      <c r="W9" s="556"/>
      <c r="X9" s="556"/>
      <c r="Y9" s="556"/>
      <c r="Z9" s="556"/>
      <c r="AA9" s="556"/>
    </row>
    <row r="10" customFormat="false" ht="15" hidden="false" customHeight="false" outlineLevel="0" collapsed="false">
      <c r="A10" s="556"/>
      <c r="B10" s="556"/>
      <c r="C10" s="556"/>
      <c r="D10" s="556"/>
      <c r="E10" s="556"/>
      <c r="F10" s="556"/>
      <c r="G10" s="556"/>
      <c r="H10" s="556"/>
      <c r="I10" s="556"/>
      <c r="J10" s="556"/>
      <c r="K10" s="556"/>
      <c r="L10" s="556"/>
      <c r="M10" s="556"/>
      <c r="N10" s="556"/>
      <c r="O10" s="556"/>
      <c r="P10" s="556"/>
      <c r="Q10" s="556"/>
      <c r="R10" s="556"/>
      <c r="S10" s="556"/>
      <c r="T10" s="556"/>
      <c r="U10" s="556"/>
      <c r="V10" s="557"/>
      <c r="W10" s="556"/>
      <c r="X10" s="556"/>
      <c r="Y10" s="556"/>
      <c r="Z10" s="556"/>
      <c r="AA10" s="556"/>
    </row>
    <row r="11" customFormat="false" ht="15" hidden="false" customHeight="false" outlineLevel="0" collapsed="false">
      <c r="A11" s="556"/>
      <c r="B11" s="556"/>
      <c r="C11" s="556"/>
      <c r="D11" s="556"/>
      <c r="E11" s="556"/>
      <c r="F11" s="556"/>
      <c r="G11" s="556"/>
      <c r="H11" s="556"/>
      <c r="I11" s="556"/>
      <c r="J11" s="556"/>
      <c r="K11" s="556"/>
      <c r="L11" s="556"/>
      <c r="M11" s="556"/>
      <c r="N11" s="556"/>
      <c r="O11" s="556"/>
      <c r="P11" s="556"/>
      <c r="Q11" s="556"/>
      <c r="R11" s="556"/>
      <c r="S11" s="556"/>
      <c r="T11" s="556"/>
      <c r="U11" s="556"/>
      <c r="V11" s="557"/>
      <c r="W11" s="556"/>
      <c r="X11" s="556"/>
      <c r="Y11" s="556"/>
      <c r="Z11" s="556"/>
      <c r="AA11" s="556"/>
    </row>
    <row r="12" customFormat="false" ht="15" hidden="false" customHeight="false" outlineLevel="0" collapsed="false">
      <c r="A12" s="556"/>
      <c r="B12" s="556"/>
      <c r="C12" s="556"/>
      <c r="D12" s="556"/>
      <c r="E12" s="556"/>
      <c r="F12" s="556"/>
      <c r="G12" s="556"/>
      <c r="H12" s="556"/>
      <c r="I12" s="556"/>
      <c r="J12" s="556"/>
      <c r="K12" s="556"/>
      <c r="L12" s="556"/>
      <c r="M12" s="556"/>
      <c r="N12" s="556"/>
      <c r="O12" s="556"/>
      <c r="P12" s="556"/>
      <c r="Q12" s="556"/>
      <c r="R12" s="556"/>
      <c r="S12" s="556"/>
      <c r="T12" s="556"/>
      <c r="U12" s="556"/>
      <c r="V12" s="557"/>
      <c r="W12" s="556"/>
      <c r="X12" s="556"/>
      <c r="Y12" s="556"/>
      <c r="Z12" s="556"/>
      <c r="AA12" s="556"/>
    </row>
    <row r="13" customFormat="false" ht="15" hidden="false" customHeight="false" outlineLevel="0" collapsed="false">
      <c r="A13" s="556"/>
      <c r="B13" s="556"/>
      <c r="C13" s="556"/>
      <c r="D13" s="556"/>
      <c r="E13" s="556"/>
      <c r="F13" s="556"/>
      <c r="G13" s="556"/>
      <c r="H13" s="556"/>
      <c r="I13" s="556"/>
      <c r="J13" s="556"/>
      <c r="K13" s="556"/>
      <c r="L13" s="556"/>
      <c r="M13" s="556"/>
      <c r="N13" s="556"/>
      <c r="O13" s="556"/>
      <c r="P13" s="556"/>
      <c r="Q13" s="556"/>
      <c r="R13" s="556"/>
      <c r="S13" s="556"/>
      <c r="T13" s="556"/>
      <c r="U13" s="556"/>
      <c r="V13" s="557"/>
      <c r="W13" s="556"/>
      <c r="X13" s="556"/>
      <c r="Y13" s="556"/>
      <c r="Z13" s="556"/>
      <c r="AA13" s="556"/>
    </row>
    <row r="14" customFormat="false" ht="15" hidden="false" customHeight="false" outlineLevel="0" collapsed="false">
      <c r="A14" s="556"/>
      <c r="B14" s="556"/>
      <c r="C14" s="556"/>
      <c r="D14" s="556"/>
      <c r="E14" s="556"/>
      <c r="F14" s="556"/>
      <c r="G14" s="556"/>
      <c r="H14" s="556"/>
      <c r="I14" s="556"/>
      <c r="J14" s="556"/>
      <c r="K14" s="556"/>
      <c r="L14" s="556"/>
      <c r="M14" s="556"/>
      <c r="N14" s="556"/>
      <c r="O14" s="556"/>
      <c r="P14" s="556"/>
      <c r="Q14" s="556"/>
      <c r="R14" s="556"/>
      <c r="S14" s="556"/>
      <c r="T14" s="556"/>
      <c r="U14" s="556"/>
      <c r="V14" s="557"/>
      <c r="W14" s="556"/>
      <c r="X14" s="556"/>
      <c r="Y14" s="556"/>
      <c r="Z14" s="556"/>
      <c r="AA14" s="556"/>
    </row>
    <row r="15" customFormat="false" ht="15" hidden="false" customHeight="false" outlineLevel="0" collapsed="false">
      <c r="A15" s="556"/>
      <c r="B15" s="556"/>
      <c r="C15" s="556"/>
      <c r="D15" s="556"/>
      <c r="E15" s="556"/>
      <c r="F15" s="556"/>
      <c r="G15" s="556"/>
      <c r="H15" s="556"/>
      <c r="I15" s="556"/>
      <c r="J15" s="556"/>
      <c r="K15" s="556"/>
      <c r="L15" s="556"/>
      <c r="M15" s="556"/>
      <c r="N15" s="556"/>
      <c r="O15" s="556"/>
      <c r="P15" s="556"/>
      <c r="Q15" s="556"/>
      <c r="R15" s="556"/>
      <c r="S15" s="556"/>
      <c r="T15" s="556"/>
      <c r="U15" s="556"/>
      <c r="V15" s="557"/>
      <c r="W15" s="556"/>
      <c r="X15" s="556"/>
      <c r="Y15" s="556"/>
      <c r="Z15" s="556"/>
      <c r="AA15" s="556"/>
    </row>
    <row r="16" customFormat="false" ht="15" hidden="false" customHeight="false" outlineLevel="0" collapsed="false">
      <c r="A16" s="556"/>
      <c r="B16" s="556"/>
      <c r="C16" s="556"/>
      <c r="D16" s="556"/>
      <c r="E16" s="556"/>
      <c r="F16" s="556"/>
      <c r="G16" s="556"/>
      <c r="H16" s="556"/>
      <c r="I16" s="556"/>
      <c r="J16" s="556"/>
      <c r="K16" s="556"/>
      <c r="L16" s="556"/>
      <c r="M16" s="556"/>
      <c r="N16" s="556"/>
      <c r="O16" s="556"/>
      <c r="P16" s="556"/>
      <c r="Q16" s="556"/>
      <c r="R16" s="556"/>
      <c r="S16" s="556"/>
      <c r="T16" s="556"/>
      <c r="U16" s="556"/>
      <c r="V16" s="557"/>
      <c r="W16" s="556"/>
      <c r="X16" s="556"/>
      <c r="Y16" s="556"/>
      <c r="Z16" s="556"/>
      <c r="AA16" s="556"/>
    </row>
    <row r="17" customFormat="false" ht="15" hidden="false" customHeight="false" outlineLevel="0" collapsed="false">
      <c r="A17" s="556"/>
      <c r="B17" s="556"/>
      <c r="C17" s="556"/>
      <c r="D17" s="556"/>
      <c r="E17" s="556"/>
      <c r="F17" s="556"/>
      <c r="G17" s="556"/>
      <c r="H17" s="556"/>
      <c r="I17" s="556"/>
      <c r="J17" s="556"/>
      <c r="K17" s="556"/>
      <c r="L17" s="556"/>
      <c r="M17" s="556"/>
      <c r="N17" s="556"/>
      <c r="O17" s="556"/>
      <c r="P17" s="556"/>
      <c r="Q17" s="556"/>
      <c r="R17" s="556"/>
      <c r="S17" s="556"/>
      <c r="T17" s="556"/>
      <c r="U17" s="556"/>
      <c r="V17" s="557"/>
      <c r="W17" s="556"/>
      <c r="X17" s="556"/>
      <c r="Y17" s="556"/>
      <c r="Z17" s="556"/>
      <c r="AA17" s="556"/>
    </row>
    <row r="18" customFormat="false" ht="15" hidden="false" customHeight="false" outlineLevel="0" collapsed="false">
      <c r="A18" s="556"/>
      <c r="B18" s="556"/>
      <c r="C18" s="556"/>
      <c r="D18" s="556"/>
      <c r="E18" s="556"/>
      <c r="F18" s="556"/>
      <c r="G18" s="556"/>
      <c r="H18" s="556"/>
      <c r="I18" s="556"/>
      <c r="J18" s="556"/>
      <c r="K18" s="556"/>
      <c r="L18" s="556"/>
      <c r="M18" s="556"/>
      <c r="N18" s="556"/>
      <c r="O18" s="556"/>
      <c r="P18" s="556"/>
      <c r="Q18" s="556"/>
      <c r="R18" s="556"/>
      <c r="S18" s="556"/>
      <c r="T18" s="556"/>
      <c r="U18" s="556"/>
      <c r="V18" s="557"/>
      <c r="W18" s="556"/>
      <c r="X18" s="556"/>
      <c r="Y18" s="556"/>
      <c r="Z18" s="556"/>
      <c r="AA18" s="556"/>
    </row>
    <row r="19" customFormat="false" ht="15" hidden="false" customHeight="false" outlineLevel="0" collapsed="false">
      <c r="A19" s="556"/>
      <c r="B19" s="556"/>
      <c r="C19" s="556"/>
      <c r="D19" s="556"/>
      <c r="E19" s="556"/>
      <c r="F19" s="556"/>
      <c r="G19" s="556"/>
      <c r="H19" s="556"/>
      <c r="I19" s="556"/>
      <c r="J19" s="556"/>
      <c r="K19" s="556"/>
      <c r="L19" s="556"/>
      <c r="M19" s="556"/>
      <c r="N19" s="556"/>
      <c r="O19" s="556"/>
      <c r="P19" s="556"/>
      <c r="Q19" s="556"/>
      <c r="R19" s="556"/>
      <c r="S19" s="556"/>
      <c r="T19" s="556"/>
      <c r="U19" s="556"/>
      <c r="V19" s="557"/>
      <c r="W19" s="556"/>
      <c r="X19" s="556"/>
      <c r="Y19" s="556"/>
      <c r="Z19" s="556"/>
      <c r="AA19" s="556"/>
    </row>
    <row r="20" customFormat="false" ht="15" hidden="false" customHeight="false" outlineLevel="0" collapsed="false">
      <c r="A20" s="556"/>
      <c r="B20" s="556"/>
      <c r="C20" s="556"/>
      <c r="D20" s="556"/>
      <c r="E20" s="556"/>
      <c r="F20" s="556"/>
      <c r="G20" s="556"/>
      <c r="H20" s="556"/>
      <c r="I20" s="556"/>
      <c r="J20" s="556"/>
      <c r="K20" s="556"/>
      <c r="L20" s="556"/>
      <c r="M20" s="556"/>
      <c r="N20" s="556"/>
      <c r="O20" s="556"/>
      <c r="P20" s="556"/>
      <c r="Q20" s="556"/>
      <c r="R20" s="556"/>
      <c r="S20" s="556"/>
      <c r="T20" s="556"/>
      <c r="U20" s="556"/>
      <c r="V20" s="557"/>
      <c r="W20" s="556"/>
      <c r="X20" s="556"/>
      <c r="Y20" s="556"/>
      <c r="Z20" s="556"/>
      <c r="AA20" s="556"/>
    </row>
    <row r="21" customFormat="false" ht="15.75" hidden="false" customHeight="true" outlineLevel="0" collapsed="false">
      <c r="A21" s="556"/>
      <c r="B21" s="556"/>
      <c r="C21" s="556"/>
      <c r="D21" s="556"/>
      <c r="E21" s="556"/>
      <c r="F21" s="556"/>
      <c r="G21" s="556"/>
      <c r="H21" s="556"/>
      <c r="I21" s="556"/>
      <c r="J21" s="556"/>
      <c r="K21" s="556"/>
      <c r="L21" s="556"/>
      <c r="M21" s="556"/>
      <c r="N21" s="556"/>
      <c r="O21" s="556"/>
      <c r="P21" s="556"/>
      <c r="Q21" s="556"/>
      <c r="R21" s="556"/>
      <c r="S21" s="556"/>
      <c r="T21" s="556"/>
      <c r="U21" s="556"/>
      <c r="V21" s="557"/>
      <c r="W21" s="556"/>
      <c r="X21" s="556"/>
      <c r="Y21" s="556"/>
      <c r="Z21" s="556"/>
      <c r="AA21" s="556"/>
    </row>
    <row r="22" customFormat="false" ht="15.75" hidden="false" customHeight="true" outlineLevel="0" collapsed="false">
      <c r="A22" s="556"/>
      <c r="B22" s="556"/>
      <c r="C22" s="556"/>
      <c r="D22" s="556"/>
      <c r="E22" s="556"/>
      <c r="F22" s="556"/>
      <c r="G22" s="556"/>
      <c r="H22" s="556"/>
      <c r="I22" s="556"/>
      <c r="J22" s="556"/>
      <c r="K22" s="556"/>
      <c r="L22" s="556"/>
      <c r="M22" s="556"/>
      <c r="N22" s="556"/>
      <c r="O22" s="556"/>
      <c r="P22" s="556"/>
      <c r="Q22" s="556"/>
      <c r="R22" s="556"/>
      <c r="S22" s="556"/>
      <c r="T22" s="556"/>
      <c r="U22" s="556"/>
      <c r="V22" s="557"/>
      <c r="W22" s="556"/>
      <c r="X22" s="556"/>
      <c r="Y22" s="556"/>
      <c r="Z22" s="556"/>
      <c r="AA22" s="556"/>
    </row>
    <row r="23" customFormat="false" ht="15.75" hidden="false" customHeight="true" outlineLevel="0" collapsed="false">
      <c r="A23" s="556"/>
      <c r="B23" s="556"/>
      <c r="C23" s="556"/>
      <c r="D23" s="556"/>
      <c r="E23" s="556"/>
      <c r="F23" s="556"/>
      <c r="G23" s="556"/>
      <c r="H23" s="556"/>
      <c r="I23" s="556"/>
      <c r="J23" s="556"/>
      <c r="K23" s="556"/>
      <c r="L23" s="556"/>
      <c r="M23" s="556"/>
      <c r="N23" s="556"/>
      <c r="O23" s="556"/>
      <c r="P23" s="556"/>
      <c r="Q23" s="556"/>
      <c r="R23" s="556"/>
      <c r="S23" s="556"/>
      <c r="T23" s="556"/>
      <c r="U23" s="556"/>
      <c r="V23" s="557"/>
      <c r="W23" s="556"/>
      <c r="X23" s="556"/>
      <c r="Y23" s="556"/>
      <c r="Z23" s="556"/>
      <c r="AA23" s="556"/>
    </row>
    <row r="24" customFormat="false" ht="15.75" hidden="false" customHeight="true" outlineLevel="0" collapsed="false">
      <c r="A24" s="556"/>
      <c r="B24" s="556"/>
      <c r="C24" s="556"/>
      <c r="D24" s="556"/>
      <c r="E24" s="556"/>
      <c r="F24" s="556"/>
      <c r="G24" s="556"/>
      <c r="H24" s="556"/>
      <c r="I24" s="556"/>
      <c r="J24" s="556"/>
      <c r="K24" s="556"/>
      <c r="L24" s="556"/>
      <c r="M24" s="556"/>
      <c r="N24" s="556"/>
      <c r="O24" s="556"/>
      <c r="P24" s="556"/>
      <c r="Q24" s="556"/>
      <c r="R24" s="556"/>
      <c r="S24" s="556"/>
      <c r="T24" s="556"/>
      <c r="U24" s="556"/>
      <c r="V24" s="557"/>
      <c r="W24" s="556"/>
      <c r="X24" s="556"/>
      <c r="Y24" s="556"/>
      <c r="Z24" s="556"/>
      <c r="AA24" s="556"/>
    </row>
    <row r="25" customFormat="false" ht="15.75" hidden="false" customHeight="true" outlineLevel="0" collapsed="false">
      <c r="A25" s="556"/>
      <c r="B25" s="556"/>
      <c r="C25" s="556"/>
      <c r="D25" s="556"/>
      <c r="E25" s="556"/>
      <c r="F25" s="556"/>
      <c r="G25" s="556"/>
      <c r="H25" s="556"/>
      <c r="I25" s="556"/>
      <c r="J25" s="556"/>
      <c r="K25" s="556"/>
      <c r="L25" s="556"/>
      <c r="M25" s="556"/>
      <c r="N25" s="556"/>
      <c r="O25" s="556"/>
      <c r="P25" s="556"/>
      <c r="Q25" s="556"/>
      <c r="R25" s="556"/>
      <c r="S25" s="556"/>
      <c r="T25" s="556"/>
      <c r="U25" s="556"/>
      <c r="V25" s="557"/>
      <c r="W25" s="556"/>
      <c r="X25" s="556"/>
      <c r="Y25" s="556"/>
      <c r="Z25" s="556"/>
      <c r="AA25" s="556"/>
    </row>
    <row r="26" customFormat="false" ht="15.75" hidden="false" customHeight="true" outlineLevel="0" collapsed="false">
      <c r="A26" s="556"/>
      <c r="B26" s="556"/>
      <c r="C26" s="556"/>
      <c r="D26" s="556"/>
      <c r="E26" s="556"/>
      <c r="F26" s="556"/>
      <c r="G26" s="556"/>
      <c r="H26" s="556"/>
      <c r="I26" s="556"/>
      <c r="J26" s="556"/>
      <c r="K26" s="556"/>
      <c r="L26" s="556"/>
      <c r="M26" s="556"/>
      <c r="N26" s="556"/>
      <c r="O26" s="556"/>
      <c r="P26" s="556"/>
      <c r="Q26" s="556"/>
      <c r="R26" s="556"/>
      <c r="S26" s="556"/>
      <c r="T26" s="556"/>
      <c r="U26" s="556"/>
      <c r="V26" s="557"/>
      <c r="W26" s="556"/>
      <c r="X26" s="556"/>
      <c r="Y26" s="556"/>
      <c r="Z26" s="556"/>
      <c r="AA26" s="556"/>
    </row>
    <row r="27" customFormat="false" ht="15.75" hidden="false" customHeight="true" outlineLevel="0" collapsed="false">
      <c r="A27" s="556"/>
      <c r="B27" s="556"/>
      <c r="C27" s="556"/>
      <c r="D27" s="556"/>
      <c r="E27" s="556"/>
      <c r="F27" s="556"/>
      <c r="G27" s="556"/>
      <c r="H27" s="556"/>
      <c r="I27" s="556"/>
      <c r="J27" s="556"/>
      <c r="K27" s="556"/>
      <c r="L27" s="556"/>
      <c r="M27" s="556"/>
      <c r="N27" s="556"/>
      <c r="O27" s="556"/>
      <c r="P27" s="556"/>
      <c r="Q27" s="556"/>
      <c r="R27" s="556"/>
      <c r="S27" s="556"/>
      <c r="T27" s="556"/>
      <c r="U27" s="556"/>
      <c r="V27" s="557"/>
      <c r="W27" s="556"/>
      <c r="X27" s="556"/>
      <c r="Y27" s="556"/>
      <c r="Z27" s="556"/>
      <c r="AA27" s="556"/>
    </row>
    <row r="28" customFormat="false" ht="15.75" hidden="false" customHeight="true" outlineLevel="0" collapsed="false">
      <c r="A28" s="556"/>
      <c r="B28" s="556"/>
      <c r="C28" s="556"/>
      <c r="D28" s="556"/>
      <c r="E28" s="556"/>
      <c r="F28" s="556"/>
      <c r="G28" s="556"/>
      <c r="H28" s="556"/>
      <c r="I28" s="556"/>
      <c r="J28" s="556"/>
      <c r="K28" s="556"/>
      <c r="L28" s="556"/>
      <c r="M28" s="556"/>
      <c r="N28" s="556"/>
      <c r="O28" s="556"/>
      <c r="P28" s="556"/>
      <c r="Q28" s="556"/>
      <c r="R28" s="556"/>
      <c r="S28" s="556"/>
      <c r="T28" s="556"/>
      <c r="U28" s="556"/>
      <c r="V28" s="557"/>
      <c r="W28" s="556"/>
      <c r="X28" s="556"/>
      <c r="Y28" s="556"/>
      <c r="Z28" s="556"/>
      <c r="AA28" s="556"/>
    </row>
    <row r="29" customFormat="false" ht="15.75" hidden="false" customHeight="true" outlineLevel="0" collapsed="false">
      <c r="A29" s="556"/>
      <c r="B29" s="556"/>
      <c r="C29" s="556"/>
      <c r="D29" s="556"/>
      <c r="E29" s="556"/>
      <c r="F29" s="556"/>
      <c r="G29" s="556"/>
      <c r="H29" s="556"/>
      <c r="I29" s="556"/>
      <c r="J29" s="556"/>
      <c r="K29" s="556"/>
      <c r="L29" s="556"/>
      <c r="M29" s="556"/>
      <c r="N29" s="556"/>
      <c r="O29" s="556"/>
      <c r="P29" s="556"/>
      <c r="Q29" s="556"/>
      <c r="R29" s="556"/>
      <c r="S29" s="556"/>
      <c r="T29" s="556"/>
      <c r="U29" s="556"/>
      <c r="V29" s="557"/>
      <c r="W29" s="556"/>
      <c r="X29" s="556"/>
      <c r="Y29" s="556"/>
      <c r="Z29" s="556"/>
      <c r="AA29" s="556"/>
    </row>
    <row r="30" customFormat="false" ht="15.75" hidden="false" customHeight="true" outlineLevel="0" collapsed="false">
      <c r="A30" s="556"/>
      <c r="B30" s="556"/>
      <c r="C30" s="556"/>
      <c r="D30" s="556"/>
      <c r="E30" s="556"/>
      <c r="F30" s="556"/>
      <c r="G30" s="556"/>
      <c r="H30" s="556"/>
      <c r="I30" s="556"/>
      <c r="J30" s="556"/>
      <c r="K30" s="556"/>
      <c r="L30" s="556"/>
      <c r="M30" s="556"/>
      <c r="N30" s="556"/>
      <c r="O30" s="556"/>
      <c r="P30" s="556"/>
      <c r="Q30" s="556"/>
      <c r="R30" s="556"/>
      <c r="S30" s="556"/>
      <c r="T30" s="556"/>
      <c r="U30" s="556"/>
      <c r="V30" s="557"/>
      <c r="W30" s="556"/>
      <c r="X30" s="556"/>
      <c r="Y30" s="556"/>
      <c r="Z30" s="556"/>
      <c r="AA30" s="556"/>
    </row>
    <row r="31" customFormat="false" ht="40.5" hidden="false" customHeight="true" outlineLevel="0" collapsed="false">
      <c r="A31" s="556"/>
      <c r="B31" s="556"/>
      <c r="C31" s="556"/>
      <c r="D31" s="556"/>
      <c r="E31" s="556"/>
      <c r="F31" s="556"/>
      <c r="G31" s="556"/>
      <c r="H31" s="556"/>
      <c r="I31" s="556"/>
      <c r="J31" s="556"/>
      <c r="K31" s="556"/>
      <c r="L31" s="556"/>
      <c r="M31" s="556"/>
      <c r="N31" s="556"/>
      <c r="O31" s="556"/>
      <c r="P31" s="556"/>
      <c r="Q31" s="556"/>
      <c r="R31" s="556"/>
      <c r="S31" s="556"/>
      <c r="T31" s="556"/>
      <c r="U31" s="556"/>
      <c r="V31" s="557"/>
      <c r="W31" s="556"/>
      <c r="X31" s="556"/>
      <c r="Y31" s="556"/>
      <c r="Z31" s="556"/>
      <c r="AA31" s="556"/>
    </row>
    <row r="32" customFormat="false" ht="31.5" hidden="false" customHeight="true" outlineLevel="0" collapsed="false">
      <c r="A32" s="558"/>
      <c r="B32" s="558"/>
      <c r="C32" s="558"/>
      <c r="D32" s="558"/>
      <c r="E32" s="558"/>
      <c r="F32" s="558"/>
      <c r="G32" s="558"/>
      <c r="H32" s="558"/>
      <c r="I32" s="558"/>
      <c r="J32" s="558"/>
      <c r="K32" s="558"/>
      <c r="L32" s="558"/>
      <c r="M32" s="558"/>
      <c r="N32" s="558"/>
      <c r="O32" s="558"/>
      <c r="P32" s="558"/>
      <c r="Q32" s="558"/>
      <c r="R32" s="558"/>
      <c r="S32" s="558"/>
      <c r="T32" s="558"/>
      <c r="U32" s="558"/>
      <c r="V32" s="559"/>
      <c r="W32" s="558"/>
      <c r="X32" s="558"/>
      <c r="Y32" s="558"/>
      <c r="Z32" s="558"/>
      <c r="AA32" s="558"/>
    </row>
    <row r="33" customFormat="false" ht="15.75" hidden="false" customHeight="true" outlineLevel="0" collapsed="false">
      <c r="A33" s="560"/>
      <c r="B33" s="560"/>
      <c r="C33" s="560"/>
      <c r="D33" s="560"/>
      <c r="E33" s="560"/>
      <c r="F33" s="560"/>
      <c r="G33" s="560"/>
      <c r="H33" s="560"/>
      <c r="I33" s="560"/>
      <c r="J33" s="560"/>
      <c r="K33" s="560"/>
      <c r="L33" s="560"/>
      <c r="M33" s="560"/>
      <c r="N33" s="560"/>
      <c r="O33" s="560"/>
      <c r="P33" s="560"/>
      <c r="Q33" s="560"/>
      <c r="R33" s="560"/>
      <c r="S33" s="560"/>
      <c r="T33" s="560"/>
      <c r="U33" s="560"/>
      <c r="V33" s="561"/>
      <c r="W33" s="560"/>
      <c r="X33" s="560"/>
      <c r="Y33" s="560"/>
      <c r="Z33" s="560"/>
      <c r="AA33" s="560"/>
    </row>
    <row r="34" customFormat="false" ht="15.75" hidden="false" customHeight="true" outlineLevel="0" collapsed="false">
      <c r="A34" s="562"/>
      <c r="B34" s="562"/>
      <c r="C34" s="562"/>
      <c r="D34" s="562"/>
      <c r="E34" s="562"/>
      <c r="F34" s="562"/>
      <c r="G34" s="562"/>
      <c r="H34" s="562"/>
      <c r="I34" s="562"/>
      <c r="J34" s="562"/>
      <c r="K34" s="562"/>
      <c r="L34" s="562"/>
      <c r="M34" s="562"/>
      <c r="N34" s="562"/>
      <c r="O34" s="562"/>
      <c r="P34" s="562"/>
      <c r="Q34" s="562"/>
      <c r="R34" s="562"/>
      <c r="S34" s="562"/>
      <c r="T34" s="562"/>
      <c r="U34" s="562"/>
      <c r="V34" s="563"/>
      <c r="W34" s="562"/>
      <c r="X34" s="562"/>
      <c r="Y34" s="562"/>
      <c r="Z34" s="562"/>
      <c r="AA34" s="562"/>
    </row>
    <row r="35" customFormat="false" ht="15.75" hidden="false" customHeight="true" outlineLevel="0" collapsed="false">
      <c r="A35" s="562"/>
      <c r="B35" s="562"/>
      <c r="C35" s="562"/>
      <c r="D35" s="562"/>
      <c r="E35" s="562"/>
      <c r="F35" s="562"/>
      <c r="G35" s="562"/>
      <c r="H35" s="562"/>
      <c r="I35" s="562"/>
      <c r="J35" s="562"/>
      <c r="K35" s="562"/>
      <c r="L35" s="562"/>
      <c r="M35" s="562"/>
      <c r="N35" s="562"/>
      <c r="O35" s="562"/>
      <c r="P35" s="562"/>
      <c r="Q35" s="562"/>
      <c r="R35" s="562"/>
      <c r="S35" s="562"/>
      <c r="T35" s="562"/>
      <c r="U35" s="562"/>
      <c r="V35" s="563"/>
      <c r="W35" s="562"/>
      <c r="X35" s="562"/>
      <c r="Y35" s="562"/>
      <c r="Z35" s="562"/>
      <c r="AA35" s="562"/>
    </row>
    <row r="36" customFormat="false" ht="15.75" hidden="false" customHeight="true" outlineLevel="0" collapsed="false">
      <c r="A36" s="562"/>
      <c r="B36" s="562"/>
      <c r="C36" s="562"/>
      <c r="D36" s="562"/>
      <c r="E36" s="562"/>
      <c r="F36" s="562"/>
      <c r="G36" s="562"/>
      <c r="H36" s="562"/>
      <c r="I36" s="562"/>
      <c r="J36" s="562"/>
      <c r="K36" s="562"/>
      <c r="L36" s="562"/>
      <c r="M36" s="562"/>
      <c r="N36" s="562"/>
      <c r="O36" s="562"/>
      <c r="P36" s="562"/>
      <c r="Q36" s="562"/>
      <c r="R36" s="562"/>
      <c r="S36" s="562"/>
      <c r="T36" s="562"/>
      <c r="U36" s="562"/>
      <c r="V36" s="563"/>
      <c r="W36" s="562"/>
      <c r="X36" s="562"/>
      <c r="Y36" s="562"/>
      <c r="Z36" s="562"/>
      <c r="AA36" s="562"/>
    </row>
    <row r="37" customFormat="false" ht="15.75" hidden="false" customHeight="true" outlineLevel="0" collapsed="false">
      <c r="A37" s="562"/>
      <c r="B37" s="562"/>
      <c r="C37" s="562"/>
      <c r="D37" s="562"/>
      <c r="E37" s="562"/>
      <c r="F37" s="562"/>
      <c r="G37" s="562"/>
      <c r="H37" s="562"/>
      <c r="I37" s="562"/>
      <c r="J37" s="562"/>
      <c r="K37" s="562"/>
      <c r="L37" s="562"/>
      <c r="M37" s="562"/>
      <c r="N37" s="562"/>
      <c r="O37" s="562"/>
      <c r="P37" s="562"/>
      <c r="Q37" s="562"/>
      <c r="R37" s="562"/>
      <c r="S37" s="562"/>
      <c r="T37" s="562"/>
      <c r="U37" s="562"/>
      <c r="V37" s="563"/>
      <c r="W37" s="562"/>
      <c r="X37" s="562"/>
      <c r="Y37" s="562"/>
      <c r="Z37" s="562"/>
      <c r="AA37" s="562"/>
    </row>
    <row r="38" customFormat="false" ht="15.75" hidden="false" customHeight="true" outlineLevel="0" collapsed="false">
      <c r="A38" s="562"/>
      <c r="B38" s="562"/>
      <c r="C38" s="562"/>
      <c r="D38" s="562"/>
      <c r="E38" s="562"/>
      <c r="F38" s="562"/>
      <c r="G38" s="562"/>
      <c r="H38" s="562"/>
      <c r="I38" s="562"/>
      <c r="J38" s="562"/>
      <c r="K38" s="562"/>
      <c r="L38" s="562"/>
      <c r="M38" s="562"/>
      <c r="N38" s="562"/>
      <c r="O38" s="562"/>
      <c r="P38" s="562"/>
      <c r="Q38" s="562"/>
      <c r="R38" s="562"/>
      <c r="S38" s="562"/>
      <c r="T38" s="562"/>
      <c r="U38" s="562"/>
      <c r="V38" s="563"/>
      <c r="W38" s="562"/>
      <c r="X38" s="562"/>
      <c r="Y38" s="562"/>
      <c r="Z38" s="562"/>
      <c r="AA38" s="562"/>
    </row>
    <row r="39" customFormat="false" ht="15.75" hidden="false" customHeight="true" outlineLevel="0" collapsed="false">
      <c r="A39" s="562"/>
      <c r="B39" s="562"/>
      <c r="C39" s="562"/>
      <c r="D39" s="562"/>
      <c r="E39" s="562"/>
      <c r="F39" s="562"/>
      <c r="G39" s="562"/>
      <c r="H39" s="562"/>
      <c r="I39" s="562"/>
      <c r="J39" s="562"/>
      <c r="K39" s="562"/>
      <c r="L39" s="562"/>
      <c r="M39" s="562"/>
      <c r="N39" s="562"/>
      <c r="O39" s="562"/>
      <c r="P39" s="562"/>
      <c r="Q39" s="562"/>
      <c r="R39" s="562"/>
      <c r="S39" s="562"/>
      <c r="T39" s="562"/>
      <c r="U39" s="562"/>
      <c r="V39" s="563"/>
      <c r="W39" s="562"/>
      <c r="X39" s="562"/>
      <c r="Y39" s="562"/>
      <c r="Z39" s="562"/>
      <c r="AA39" s="562"/>
    </row>
    <row r="40" customFormat="false" ht="15.75" hidden="false" customHeight="true" outlineLevel="0" collapsed="false">
      <c r="A40" s="562"/>
      <c r="B40" s="562"/>
      <c r="C40" s="562"/>
      <c r="D40" s="562"/>
      <c r="E40" s="562"/>
      <c r="F40" s="562"/>
      <c r="G40" s="562"/>
      <c r="H40" s="562"/>
      <c r="I40" s="562"/>
      <c r="J40" s="562"/>
      <c r="K40" s="562"/>
      <c r="L40" s="562"/>
      <c r="M40" s="562"/>
      <c r="N40" s="562"/>
      <c r="O40" s="562"/>
      <c r="P40" s="562"/>
      <c r="Q40" s="562"/>
      <c r="R40" s="562"/>
      <c r="S40" s="562"/>
      <c r="T40" s="562"/>
      <c r="U40" s="562"/>
      <c r="V40" s="563"/>
      <c r="W40" s="562"/>
      <c r="X40" s="562"/>
      <c r="Y40" s="562"/>
      <c r="Z40" s="562"/>
      <c r="AA40" s="562"/>
    </row>
    <row r="41" customFormat="false" ht="15.75" hidden="false" customHeight="true" outlineLevel="0" collapsed="false">
      <c r="A41" s="562"/>
      <c r="B41" s="562"/>
      <c r="C41" s="562"/>
      <c r="D41" s="562"/>
      <c r="E41" s="562"/>
      <c r="F41" s="562"/>
      <c r="G41" s="562"/>
      <c r="H41" s="562"/>
      <c r="I41" s="562"/>
      <c r="J41" s="562"/>
      <c r="K41" s="562"/>
      <c r="L41" s="562"/>
      <c r="M41" s="562"/>
      <c r="N41" s="562"/>
      <c r="O41" s="562"/>
      <c r="P41" s="562"/>
      <c r="Q41" s="562"/>
      <c r="R41" s="562"/>
      <c r="S41" s="562"/>
      <c r="T41" s="562"/>
      <c r="U41" s="562"/>
      <c r="V41" s="564"/>
      <c r="W41" s="562"/>
      <c r="X41" s="562"/>
      <c r="Y41" s="562"/>
      <c r="Z41" s="562"/>
      <c r="AA41" s="562"/>
    </row>
    <row r="42" customFormat="false" ht="15.75" hidden="false" customHeight="true" outlineLevel="0" collapsed="false">
      <c r="A42" s="562"/>
      <c r="B42" s="562"/>
      <c r="C42" s="562"/>
      <c r="D42" s="562"/>
      <c r="E42" s="562"/>
      <c r="F42" s="562"/>
      <c r="G42" s="562"/>
      <c r="H42" s="562"/>
      <c r="I42" s="562"/>
      <c r="J42" s="562"/>
      <c r="K42" s="562"/>
      <c r="L42" s="562"/>
      <c r="M42" s="562"/>
      <c r="N42" s="562"/>
      <c r="O42" s="562"/>
      <c r="P42" s="562"/>
      <c r="Q42" s="562"/>
      <c r="R42" s="562"/>
      <c r="S42" s="562"/>
      <c r="T42" s="562"/>
      <c r="U42" s="562"/>
      <c r="V42" s="565" t="s">
        <v>886</v>
      </c>
      <c r="W42" s="562"/>
      <c r="X42" s="562"/>
      <c r="Y42" s="562"/>
      <c r="Z42" s="562"/>
      <c r="AA42" s="562"/>
    </row>
    <row r="43" customFormat="false" ht="15.75" hidden="false" customHeight="true" outlineLevel="0" collapsed="false">
      <c r="A43" s="562"/>
      <c r="B43" s="562"/>
      <c r="C43" s="562"/>
      <c r="D43" s="562"/>
      <c r="E43" s="562"/>
      <c r="F43" s="562"/>
      <c r="G43" s="562"/>
      <c r="H43" s="562"/>
      <c r="I43" s="562"/>
      <c r="J43" s="562"/>
      <c r="K43" s="562"/>
      <c r="L43" s="562"/>
      <c r="M43" s="562"/>
      <c r="N43" s="562"/>
      <c r="O43" s="562"/>
      <c r="P43" s="562"/>
      <c r="Q43" s="562"/>
      <c r="R43" s="562"/>
      <c r="S43" s="562"/>
      <c r="T43" s="562"/>
      <c r="U43" s="562"/>
      <c r="V43" s="564"/>
      <c r="W43" s="562"/>
      <c r="X43" s="562"/>
      <c r="Y43" s="562"/>
      <c r="Z43" s="562"/>
      <c r="AA43" s="562"/>
    </row>
    <row r="44" customFormat="false" ht="15.75" hidden="false" customHeight="true" outlineLevel="0" collapsed="false">
      <c r="A44" s="562"/>
      <c r="B44" s="562"/>
      <c r="C44" s="562"/>
      <c r="D44" s="562"/>
      <c r="E44" s="562"/>
      <c r="F44" s="562"/>
      <c r="G44" s="562"/>
      <c r="H44" s="562"/>
      <c r="I44" s="562"/>
      <c r="J44" s="562"/>
      <c r="K44" s="562"/>
      <c r="L44" s="562"/>
      <c r="M44" s="562"/>
      <c r="N44" s="562"/>
      <c r="O44" s="562"/>
      <c r="P44" s="562"/>
      <c r="Q44" s="562"/>
      <c r="R44" s="562"/>
      <c r="S44" s="562"/>
      <c r="T44" s="562"/>
      <c r="U44" s="562"/>
      <c r="V44" s="564"/>
      <c r="W44" s="562"/>
      <c r="X44" s="562"/>
      <c r="Y44" s="562"/>
      <c r="Z44" s="562"/>
      <c r="AA44" s="562"/>
    </row>
    <row r="45" customFormat="false" ht="15.75" hidden="false" customHeight="true" outlineLevel="0" collapsed="false">
      <c r="A45" s="562"/>
      <c r="B45" s="562"/>
      <c r="C45" s="562"/>
      <c r="D45" s="562"/>
      <c r="E45" s="562"/>
      <c r="F45" s="562"/>
      <c r="G45" s="562"/>
      <c r="H45" s="562"/>
      <c r="I45" s="562"/>
      <c r="J45" s="562"/>
      <c r="K45" s="562"/>
      <c r="L45" s="562"/>
      <c r="M45" s="562"/>
      <c r="N45" s="562"/>
      <c r="O45" s="562"/>
      <c r="P45" s="562"/>
      <c r="Q45" s="562"/>
      <c r="R45" s="562"/>
      <c r="S45" s="562"/>
      <c r="T45" s="562"/>
      <c r="U45" s="562"/>
      <c r="V45" s="564"/>
      <c r="W45" s="562"/>
      <c r="X45" s="562"/>
      <c r="Y45" s="562"/>
      <c r="Z45" s="562"/>
      <c r="AA45" s="562"/>
    </row>
    <row r="46" customFormat="false" ht="15.75" hidden="false" customHeight="true" outlineLevel="0" collapsed="false">
      <c r="A46" s="562"/>
      <c r="B46" s="562"/>
      <c r="C46" s="562"/>
      <c r="D46" s="562"/>
      <c r="E46" s="562"/>
      <c r="F46" s="562"/>
      <c r="G46" s="562"/>
      <c r="H46" s="562"/>
      <c r="I46" s="562"/>
      <c r="J46" s="562"/>
      <c r="K46" s="562"/>
      <c r="L46" s="562"/>
      <c r="M46" s="562"/>
      <c r="N46" s="562"/>
      <c r="O46" s="562"/>
      <c r="P46" s="562"/>
      <c r="Q46" s="562"/>
      <c r="R46" s="562"/>
      <c r="S46" s="562"/>
      <c r="T46" s="562"/>
      <c r="U46" s="562"/>
      <c r="V46" s="564"/>
      <c r="W46" s="562"/>
      <c r="X46" s="562"/>
      <c r="Y46" s="562"/>
      <c r="Z46" s="562"/>
      <c r="AA46" s="562"/>
    </row>
    <row r="47" customFormat="false" ht="15.75" hidden="false" customHeight="true" outlineLevel="0" collapsed="false">
      <c r="A47" s="562"/>
      <c r="B47" s="562"/>
      <c r="C47" s="562"/>
      <c r="D47" s="562"/>
      <c r="E47" s="562"/>
      <c r="F47" s="562"/>
      <c r="G47" s="562"/>
      <c r="H47" s="562"/>
      <c r="I47" s="562"/>
      <c r="J47" s="562"/>
      <c r="K47" s="562"/>
      <c r="L47" s="562"/>
      <c r="M47" s="562"/>
      <c r="N47" s="562"/>
      <c r="O47" s="562"/>
      <c r="P47" s="562"/>
      <c r="Q47" s="562"/>
      <c r="R47" s="562"/>
      <c r="S47" s="562"/>
      <c r="T47" s="562"/>
      <c r="U47" s="562"/>
      <c r="V47" s="565" t="s">
        <v>887</v>
      </c>
      <c r="W47" s="562"/>
      <c r="X47" s="562"/>
      <c r="Y47" s="562"/>
      <c r="Z47" s="562"/>
      <c r="AA47" s="562"/>
    </row>
    <row r="48" customFormat="false" ht="15.75" hidden="false" customHeight="true" outlineLevel="0" collapsed="false">
      <c r="A48" s="562"/>
      <c r="B48" s="562"/>
      <c r="C48" s="562"/>
      <c r="D48" s="562"/>
      <c r="E48" s="562"/>
      <c r="F48" s="562"/>
      <c r="G48" s="562"/>
      <c r="H48" s="562"/>
      <c r="I48" s="562"/>
      <c r="J48" s="562"/>
      <c r="K48" s="562"/>
      <c r="L48" s="562"/>
      <c r="M48" s="562"/>
      <c r="N48" s="562"/>
      <c r="O48" s="562"/>
      <c r="P48" s="562"/>
      <c r="Q48" s="562"/>
      <c r="R48" s="562"/>
      <c r="S48" s="562"/>
      <c r="T48" s="562"/>
      <c r="U48" s="562"/>
      <c r="V48" s="564"/>
      <c r="W48" s="562"/>
      <c r="X48" s="562"/>
      <c r="Y48" s="562"/>
      <c r="Z48" s="562"/>
      <c r="AA48" s="562"/>
    </row>
    <row r="49" customFormat="false" ht="15.75" hidden="false" customHeight="true" outlineLevel="0" collapsed="false">
      <c r="A49" s="562"/>
      <c r="B49" s="562"/>
      <c r="C49" s="562"/>
      <c r="D49" s="562"/>
      <c r="E49" s="562"/>
      <c r="F49" s="562"/>
      <c r="G49" s="562"/>
      <c r="H49" s="562"/>
      <c r="I49" s="562"/>
      <c r="J49" s="562"/>
      <c r="K49" s="562"/>
      <c r="L49" s="562"/>
      <c r="M49" s="562"/>
      <c r="N49" s="562"/>
      <c r="O49" s="562"/>
      <c r="P49" s="562"/>
      <c r="Q49" s="562"/>
      <c r="R49" s="562"/>
      <c r="S49" s="562"/>
      <c r="T49" s="562"/>
      <c r="U49" s="562"/>
      <c r="V49" s="564"/>
      <c r="W49" s="562"/>
      <c r="X49" s="562"/>
      <c r="Y49" s="562"/>
      <c r="Z49" s="562"/>
      <c r="AA49" s="562"/>
    </row>
    <row r="50" customFormat="false" ht="15.75" hidden="false" customHeight="true" outlineLevel="0" collapsed="false">
      <c r="A50" s="562"/>
      <c r="B50" s="562"/>
      <c r="C50" s="562"/>
      <c r="D50" s="562"/>
      <c r="E50" s="562"/>
      <c r="F50" s="562"/>
      <c r="G50" s="562"/>
      <c r="H50" s="562"/>
      <c r="I50" s="562"/>
      <c r="J50" s="562"/>
      <c r="K50" s="562"/>
      <c r="L50" s="562"/>
      <c r="M50" s="562"/>
      <c r="N50" s="562"/>
      <c r="O50" s="562"/>
      <c r="P50" s="562"/>
      <c r="Q50" s="562"/>
      <c r="R50" s="562"/>
      <c r="S50" s="562"/>
      <c r="T50" s="562"/>
      <c r="U50" s="562"/>
      <c r="V50" s="564"/>
      <c r="W50" s="562"/>
      <c r="X50" s="562"/>
      <c r="Y50" s="562"/>
      <c r="Z50" s="562"/>
      <c r="AA50" s="562"/>
    </row>
    <row r="51" customFormat="false" ht="15.75" hidden="false" customHeight="true" outlineLevel="0" collapsed="false">
      <c r="A51" s="562"/>
      <c r="B51" s="562"/>
      <c r="C51" s="562"/>
      <c r="D51" s="562"/>
      <c r="E51" s="562"/>
      <c r="F51" s="562"/>
      <c r="G51" s="562"/>
      <c r="H51" s="562"/>
      <c r="I51" s="562"/>
      <c r="J51" s="562"/>
      <c r="K51" s="562"/>
      <c r="L51" s="562"/>
      <c r="M51" s="562"/>
      <c r="N51" s="562"/>
      <c r="O51" s="562"/>
      <c r="P51" s="562"/>
      <c r="Q51" s="562"/>
      <c r="R51" s="562"/>
      <c r="S51" s="562"/>
      <c r="T51" s="562"/>
      <c r="U51" s="562"/>
      <c r="V51" s="564"/>
      <c r="W51" s="562"/>
      <c r="X51" s="562"/>
      <c r="Y51" s="562"/>
      <c r="Z51" s="562"/>
      <c r="AA51" s="562"/>
    </row>
    <row r="52" customFormat="false" ht="15.75" hidden="false" customHeight="true" outlineLevel="0" collapsed="false">
      <c r="A52" s="562"/>
      <c r="B52" s="562"/>
      <c r="C52" s="562"/>
      <c r="D52" s="562"/>
      <c r="E52" s="562"/>
      <c r="F52" s="562"/>
      <c r="G52" s="562"/>
      <c r="H52" s="562"/>
      <c r="I52" s="562"/>
      <c r="J52" s="562"/>
      <c r="K52" s="562"/>
      <c r="L52" s="562"/>
      <c r="M52" s="562"/>
      <c r="N52" s="562"/>
      <c r="O52" s="562"/>
      <c r="P52" s="562"/>
      <c r="Q52" s="562"/>
      <c r="R52" s="562"/>
      <c r="S52" s="562"/>
      <c r="T52" s="562"/>
      <c r="U52" s="562"/>
      <c r="V52" s="564"/>
      <c r="W52" s="562"/>
      <c r="X52" s="562"/>
      <c r="Y52" s="562"/>
      <c r="Z52" s="562"/>
      <c r="AA52" s="562"/>
    </row>
    <row r="53" customFormat="false" ht="15.75" hidden="false" customHeight="true" outlineLevel="0" collapsed="false">
      <c r="A53" s="562"/>
      <c r="B53" s="562"/>
      <c r="C53" s="562"/>
      <c r="D53" s="562"/>
      <c r="E53" s="562"/>
      <c r="F53" s="562"/>
      <c r="G53" s="562"/>
      <c r="H53" s="562"/>
      <c r="I53" s="562"/>
      <c r="J53" s="562"/>
      <c r="K53" s="562"/>
      <c r="L53" s="562"/>
      <c r="M53" s="562"/>
      <c r="N53" s="562"/>
      <c r="O53" s="562"/>
      <c r="P53" s="562"/>
      <c r="Q53" s="562"/>
      <c r="R53" s="562"/>
      <c r="S53" s="562"/>
      <c r="T53" s="562"/>
      <c r="U53" s="562"/>
      <c r="V53" s="564"/>
      <c r="W53" s="562"/>
      <c r="X53" s="562"/>
      <c r="Y53" s="562"/>
      <c r="Z53" s="562"/>
      <c r="AA53" s="562"/>
    </row>
    <row r="54" customFormat="false" ht="15.75" hidden="false" customHeight="true" outlineLevel="0" collapsed="false">
      <c r="A54" s="562"/>
      <c r="B54" s="562"/>
      <c r="C54" s="562"/>
      <c r="D54" s="562"/>
      <c r="E54" s="562"/>
      <c r="F54" s="562"/>
      <c r="G54" s="562"/>
      <c r="H54" s="562"/>
      <c r="I54" s="562"/>
      <c r="J54" s="562"/>
      <c r="K54" s="562"/>
      <c r="L54" s="562"/>
      <c r="M54" s="562"/>
      <c r="N54" s="562"/>
      <c r="O54" s="562"/>
      <c r="P54" s="562"/>
      <c r="Q54" s="562"/>
      <c r="R54" s="562"/>
      <c r="S54" s="562"/>
      <c r="T54" s="562"/>
      <c r="U54" s="562"/>
      <c r="V54" s="564"/>
      <c r="W54" s="562"/>
      <c r="X54" s="562"/>
      <c r="Y54" s="562"/>
      <c r="Z54" s="562"/>
      <c r="AA54" s="562"/>
    </row>
    <row r="55" customFormat="false" ht="15.75" hidden="false" customHeight="true" outlineLevel="0" collapsed="false">
      <c r="A55" s="562"/>
      <c r="B55" s="562"/>
      <c r="C55" s="562"/>
      <c r="D55" s="562"/>
      <c r="E55" s="562"/>
      <c r="F55" s="562"/>
      <c r="G55" s="562"/>
      <c r="H55" s="562"/>
      <c r="I55" s="562"/>
      <c r="J55" s="562"/>
      <c r="K55" s="562"/>
      <c r="L55" s="562"/>
      <c r="M55" s="562"/>
      <c r="N55" s="562"/>
      <c r="O55" s="562"/>
      <c r="P55" s="562"/>
      <c r="Q55" s="562"/>
      <c r="R55" s="562"/>
      <c r="S55" s="562"/>
      <c r="T55" s="562"/>
      <c r="U55" s="562"/>
      <c r="V55" s="565" t="s">
        <v>888</v>
      </c>
      <c r="W55" s="562"/>
      <c r="X55" s="562"/>
      <c r="Y55" s="562"/>
      <c r="Z55" s="562"/>
      <c r="AA55" s="562"/>
    </row>
    <row r="56" customFormat="false" ht="15.75" hidden="false" customHeight="true" outlineLevel="0" collapsed="false">
      <c r="A56" s="562"/>
      <c r="B56" s="562"/>
      <c r="C56" s="562"/>
      <c r="D56" s="562"/>
      <c r="E56" s="562"/>
      <c r="F56" s="562"/>
      <c r="G56" s="562"/>
      <c r="H56" s="562"/>
      <c r="I56" s="562"/>
      <c r="J56" s="562"/>
      <c r="K56" s="562"/>
      <c r="L56" s="562"/>
      <c r="M56" s="562"/>
      <c r="N56" s="562"/>
      <c r="O56" s="562"/>
      <c r="P56" s="562"/>
      <c r="Q56" s="562"/>
      <c r="R56" s="562"/>
      <c r="S56" s="562"/>
      <c r="T56" s="562"/>
      <c r="U56" s="562"/>
      <c r="V56" s="564"/>
      <c r="W56" s="562"/>
      <c r="X56" s="562"/>
      <c r="Y56" s="562"/>
      <c r="Z56" s="562"/>
      <c r="AA56" s="562"/>
    </row>
    <row r="57" customFormat="false" ht="15.75" hidden="false" customHeight="true" outlineLevel="0" collapsed="false">
      <c r="A57" s="562"/>
      <c r="B57" s="562"/>
      <c r="C57" s="562"/>
      <c r="D57" s="562"/>
      <c r="E57" s="562"/>
      <c r="F57" s="562"/>
      <c r="G57" s="562"/>
      <c r="H57" s="562"/>
      <c r="I57" s="562"/>
      <c r="J57" s="562"/>
      <c r="K57" s="562"/>
      <c r="L57" s="562"/>
      <c r="M57" s="562"/>
      <c r="N57" s="562"/>
      <c r="O57" s="562"/>
      <c r="P57" s="562"/>
      <c r="Q57" s="562"/>
      <c r="R57" s="562"/>
      <c r="S57" s="562"/>
      <c r="T57" s="562"/>
      <c r="U57" s="562"/>
      <c r="V57" s="563"/>
      <c r="W57" s="562"/>
      <c r="X57" s="562"/>
      <c r="Y57" s="562"/>
      <c r="Z57" s="562"/>
      <c r="AA57" s="562"/>
    </row>
    <row r="58" customFormat="false" ht="15.75" hidden="false" customHeight="true" outlineLevel="0" collapsed="false">
      <c r="A58" s="562"/>
      <c r="B58" s="562"/>
      <c r="C58" s="562"/>
      <c r="D58" s="562"/>
      <c r="E58" s="562"/>
      <c r="F58" s="562"/>
      <c r="G58" s="562"/>
      <c r="H58" s="562"/>
      <c r="I58" s="562"/>
      <c r="J58" s="562"/>
      <c r="K58" s="562"/>
      <c r="L58" s="562"/>
      <c r="M58" s="562"/>
      <c r="N58" s="562"/>
      <c r="O58" s="562"/>
      <c r="P58" s="562"/>
      <c r="Q58" s="562"/>
      <c r="R58" s="562"/>
      <c r="S58" s="562"/>
      <c r="T58" s="562"/>
      <c r="U58" s="562"/>
      <c r="V58" s="564"/>
      <c r="W58" s="562"/>
      <c r="X58" s="562"/>
      <c r="Y58" s="562"/>
      <c r="Z58" s="562"/>
      <c r="AA58" s="562"/>
    </row>
    <row r="59" customFormat="false" ht="15.75" hidden="false" customHeight="true" outlineLevel="0" collapsed="false">
      <c r="A59" s="562"/>
      <c r="B59" s="562"/>
      <c r="C59" s="562"/>
      <c r="D59" s="562"/>
      <c r="E59" s="562"/>
      <c r="F59" s="562"/>
      <c r="G59" s="562"/>
      <c r="H59" s="562"/>
      <c r="I59" s="562"/>
      <c r="J59" s="562"/>
      <c r="K59" s="562"/>
      <c r="L59" s="562"/>
      <c r="M59" s="562"/>
      <c r="N59" s="562"/>
      <c r="O59" s="562"/>
      <c r="P59" s="562"/>
      <c r="Q59" s="562"/>
      <c r="R59" s="562"/>
      <c r="S59" s="562"/>
      <c r="T59" s="562"/>
      <c r="U59" s="562"/>
      <c r="V59" s="564"/>
      <c r="W59" s="562"/>
      <c r="X59" s="562"/>
      <c r="Y59" s="562"/>
      <c r="Z59" s="562"/>
      <c r="AA59" s="562"/>
    </row>
    <row r="60" customFormat="false" ht="15.75" hidden="false" customHeight="true" outlineLevel="0" collapsed="false">
      <c r="A60" s="562"/>
      <c r="B60" s="562"/>
      <c r="C60" s="562"/>
      <c r="D60" s="562"/>
      <c r="E60" s="562"/>
      <c r="F60" s="562"/>
      <c r="G60" s="562"/>
      <c r="H60" s="562"/>
      <c r="I60" s="562"/>
      <c r="J60" s="562"/>
      <c r="K60" s="562"/>
      <c r="L60" s="562"/>
      <c r="M60" s="562"/>
      <c r="N60" s="562"/>
      <c r="O60" s="562"/>
      <c r="P60" s="562"/>
      <c r="Q60" s="562"/>
      <c r="R60" s="562"/>
      <c r="S60" s="562"/>
      <c r="T60" s="562"/>
      <c r="U60" s="562"/>
      <c r="V60" s="563"/>
      <c r="W60" s="562"/>
      <c r="X60" s="562"/>
      <c r="Y60" s="562"/>
      <c r="Z60" s="562"/>
      <c r="AA60" s="562"/>
    </row>
    <row r="61" customFormat="false" ht="15.75" hidden="false" customHeight="true" outlineLevel="0" collapsed="false">
      <c r="A61" s="562"/>
      <c r="B61" s="562"/>
      <c r="C61" s="562"/>
      <c r="D61" s="562"/>
      <c r="E61" s="562"/>
      <c r="F61" s="562"/>
      <c r="G61" s="562"/>
      <c r="H61" s="562"/>
      <c r="I61" s="562"/>
      <c r="J61" s="562"/>
      <c r="K61" s="562"/>
      <c r="L61" s="562"/>
      <c r="M61" s="562"/>
      <c r="N61" s="562"/>
      <c r="O61" s="562"/>
      <c r="P61" s="562"/>
      <c r="Q61" s="562"/>
      <c r="R61" s="562"/>
      <c r="S61" s="562"/>
      <c r="T61" s="562"/>
      <c r="U61" s="562"/>
      <c r="V61" s="563"/>
      <c r="W61" s="562"/>
      <c r="X61" s="562"/>
      <c r="Y61" s="562"/>
      <c r="Z61" s="562"/>
      <c r="AA61" s="562"/>
    </row>
    <row r="62" customFormat="false" ht="15.75" hidden="false" customHeight="true" outlineLevel="0" collapsed="false">
      <c r="A62" s="562"/>
      <c r="B62" s="562"/>
      <c r="C62" s="562"/>
      <c r="D62" s="562"/>
      <c r="E62" s="562"/>
      <c r="F62" s="562"/>
      <c r="G62" s="562"/>
      <c r="H62" s="562"/>
      <c r="I62" s="562"/>
      <c r="J62" s="562"/>
      <c r="K62" s="562"/>
      <c r="L62" s="562"/>
      <c r="M62" s="562"/>
      <c r="N62" s="562"/>
      <c r="O62" s="562"/>
      <c r="P62" s="562"/>
      <c r="Q62" s="562"/>
      <c r="R62" s="562"/>
      <c r="S62" s="562"/>
      <c r="T62" s="562"/>
      <c r="U62" s="562"/>
      <c r="V62" s="563"/>
      <c r="W62" s="562"/>
      <c r="X62" s="562"/>
      <c r="Y62" s="562"/>
      <c r="Z62" s="562"/>
      <c r="AA62" s="562"/>
    </row>
    <row r="63" customFormat="false" ht="15.75" hidden="false" customHeight="true" outlineLevel="0" collapsed="false">
      <c r="A63" s="562"/>
      <c r="B63" s="562"/>
      <c r="C63" s="562"/>
      <c r="D63" s="562"/>
      <c r="E63" s="562"/>
      <c r="F63" s="562"/>
      <c r="G63" s="562"/>
      <c r="H63" s="562"/>
      <c r="I63" s="562"/>
      <c r="J63" s="562"/>
      <c r="K63" s="562"/>
      <c r="L63" s="562"/>
      <c r="M63" s="562"/>
      <c r="N63" s="562"/>
      <c r="O63" s="562"/>
      <c r="P63" s="562"/>
      <c r="Q63" s="562"/>
      <c r="R63" s="562"/>
      <c r="S63" s="562"/>
      <c r="T63" s="562"/>
      <c r="U63" s="562"/>
      <c r="V63" s="563"/>
      <c r="W63" s="562"/>
      <c r="X63" s="562"/>
      <c r="Y63" s="562"/>
      <c r="Z63" s="562"/>
      <c r="AA63" s="562"/>
    </row>
    <row r="64" customFormat="false" ht="15.75" hidden="false" customHeight="true" outlineLevel="0" collapsed="false">
      <c r="A64" s="562"/>
      <c r="B64" s="562"/>
      <c r="C64" s="562"/>
      <c r="D64" s="562"/>
      <c r="E64" s="562"/>
      <c r="F64" s="562"/>
      <c r="G64" s="562"/>
      <c r="H64" s="562"/>
      <c r="I64" s="562"/>
      <c r="J64" s="562"/>
      <c r="K64" s="562"/>
      <c r="L64" s="562"/>
      <c r="M64" s="562"/>
      <c r="N64" s="562"/>
      <c r="O64" s="562"/>
      <c r="P64" s="562"/>
      <c r="Q64" s="562"/>
      <c r="R64" s="562"/>
      <c r="S64" s="562"/>
      <c r="T64" s="562"/>
      <c r="U64" s="562"/>
      <c r="V64" s="563"/>
      <c r="W64" s="562"/>
      <c r="X64" s="562"/>
      <c r="Y64" s="562"/>
      <c r="Z64" s="562"/>
      <c r="AA64" s="562"/>
    </row>
    <row r="65" customFormat="false" ht="15.75" hidden="false" customHeight="true" outlineLevel="0" collapsed="false">
      <c r="A65" s="562"/>
      <c r="B65" s="562"/>
      <c r="C65" s="562"/>
      <c r="D65" s="562"/>
      <c r="E65" s="562"/>
      <c r="F65" s="562"/>
      <c r="G65" s="562"/>
      <c r="H65" s="562"/>
      <c r="I65" s="562"/>
      <c r="J65" s="562"/>
      <c r="K65" s="562"/>
      <c r="L65" s="562"/>
      <c r="M65" s="562"/>
      <c r="N65" s="562"/>
      <c r="O65" s="562"/>
      <c r="P65" s="562"/>
      <c r="Q65" s="562"/>
      <c r="R65" s="562"/>
      <c r="S65" s="562"/>
      <c r="T65" s="562"/>
      <c r="U65" s="562"/>
      <c r="V65" s="563"/>
      <c r="W65" s="562"/>
      <c r="X65" s="562"/>
      <c r="Y65" s="562"/>
      <c r="Z65" s="562"/>
      <c r="AA65" s="562"/>
    </row>
    <row r="66" customFormat="false" ht="15.75" hidden="false" customHeight="true" outlineLevel="0" collapsed="false">
      <c r="A66" s="562"/>
      <c r="B66" s="562"/>
      <c r="C66" s="562"/>
      <c r="D66" s="562"/>
      <c r="E66" s="562"/>
      <c r="F66" s="562"/>
      <c r="G66" s="562"/>
      <c r="H66" s="562"/>
      <c r="I66" s="562"/>
      <c r="J66" s="562"/>
      <c r="K66" s="562"/>
      <c r="L66" s="562"/>
      <c r="M66" s="562"/>
      <c r="N66" s="562"/>
      <c r="O66" s="562"/>
      <c r="P66" s="562"/>
      <c r="Q66" s="562"/>
      <c r="R66" s="562"/>
      <c r="S66" s="562"/>
      <c r="T66" s="562"/>
      <c r="U66" s="562"/>
      <c r="V66" s="563"/>
      <c r="W66" s="562"/>
      <c r="X66" s="562"/>
      <c r="Y66" s="562"/>
      <c r="Z66" s="562"/>
      <c r="AA66" s="562"/>
    </row>
    <row r="67" customFormat="false" ht="15.75" hidden="false" customHeight="true" outlineLevel="0" collapsed="false">
      <c r="A67" s="562"/>
      <c r="B67" s="562"/>
      <c r="C67" s="562"/>
      <c r="D67" s="562"/>
      <c r="E67" s="562"/>
      <c r="F67" s="562"/>
      <c r="G67" s="562"/>
      <c r="H67" s="562"/>
      <c r="I67" s="562"/>
      <c r="J67" s="562"/>
      <c r="K67" s="562"/>
      <c r="L67" s="562"/>
      <c r="M67" s="562"/>
      <c r="N67" s="562"/>
      <c r="O67" s="562"/>
      <c r="P67" s="562"/>
      <c r="Q67" s="562"/>
      <c r="R67" s="562"/>
      <c r="S67" s="562"/>
      <c r="T67" s="562"/>
      <c r="U67" s="562"/>
      <c r="V67" s="563"/>
      <c r="W67" s="562"/>
      <c r="X67" s="562"/>
      <c r="Y67" s="562"/>
      <c r="Z67" s="562"/>
      <c r="AA67" s="562"/>
    </row>
    <row r="68" customFormat="false" ht="15.75" hidden="false" customHeight="true" outlineLevel="0" collapsed="false">
      <c r="A68" s="562"/>
      <c r="B68" s="562"/>
      <c r="C68" s="562"/>
      <c r="D68" s="562"/>
      <c r="E68" s="562"/>
      <c r="F68" s="562"/>
      <c r="G68" s="562"/>
      <c r="H68" s="562"/>
      <c r="I68" s="562"/>
      <c r="J68" s="562"/>
      <c r="K68" s="562"/>
      <c r="L68" s="562"/>
      <c r="M68" s="562"/>
      <c r="N68" s="562"/>
      <c r="O68" s="562"/>
      <c r="P68" s="562"/>
      <c r="Q68" s="562"/>
      <c r="R68" s="562"/>
      <c r="S68" s="562"/>
      <c r="T68" s="562"/>
      <c r="U68" s="562"/>
      <c r="V68" s="563"/>
      <c r="W68" s="562"/>
      <c r="X68" s="562"/>
      <c r="Y68" s="562"/>
      <c r="Z68" s="562"/>
      <c r="AA68" s="562"/>
    </row>
    <row r="69" customFormat="false" ht="15.75" hidden="false" customHeight="true" outlineLevel="0" collapsed="false">
      <c r="A69" s="562"/>
      <c r="B69" s="562"/>
      <c r="C69" s="562"/>
      <c r="D69" s="562"/>
      <c r="E69" s="562"/>
      <c r="F69" s="562"/>
      <c r="G69" s="562"/>
      <c r="H69" s="562"/>
      <c r="I69" s="562"/>
      <c r="J69" s="562"/>
      <c r="K69" s="562"/>
      <c r="L69" s="562"/>
      <c r="M69" s="562"/>
      <c r="N69" s="562"/>
      <c r="O69" s="562"/>
      <c r="P69" s="562"/>
      <c r="Q69" s="562"/>
      <c r="R69" s="562"/>
      <c r="S69" s="562"/>
      <c r="T69" s="562"/>
      <c r="U69" s="562"/>
      <c r="V69" s="563"/>
      <c r="W69" s="562"/>
      <c r="X69" s="562"/>
      <c r="Y69" s="562"/>
      <c r="Z69" s="562"/>
      <c r="AA69" s="562"/>
    </row>
    <row r="70" customFormat="false" ht="15.75" hidden="false" customHeight="true" outlineLevel="0" collapsed="false">
      <c r="A70" s="562"/>
      <c r="B70" s="562"/>
      <c r="C70" s="562"/>
      <c r="D70" s="562"/>
      <c r="E70" s="562"/>
      <c r="F70" s="562"/>
      <c r="G70" s="562"/>
      <c r="H70" s="562"/>
      <c r="I70" s="562"/>
      <c r="J70" s="562"/>
      <c r="K70" s="562"/>
      <c r="L70" s="562"/>
      <c r="M70" s="562"/>
      <c r="N70" s="562"/>
      <c r="O70" s="562"/>
      <c r="P70" s="562"/>
      <c r="Q70" s="562"/>
      <c r="R70" s="562"/>
      <c r="S70" s="562"/>
      <c r="T70" s="562"/>
      <c r="U70" s="562"/>
      <c r="V70" s="563"/>
      <c r="W70" s="562"/>
      <c r="X70" s="562"/>
      <c r="Y70" s="562"/>
      <c r="Z70" s="562"/>
      <c r="AA70" s="562"/>
    </row>
    <row r="71" customFormat="false" ht="15.75" hidden="false" customHeight="true" outlineLevel="0" collapsed="false">
      <c r="A71" s="562"/>
      <c r="B71" s="562"/>
      <c r="C71" s="562"/>
      <c r="D71" s="562"/>
      <c r="E71" s="562"/>
      <c r="F71" s="562"/>
      <c r="G71" s="562"/>
      <c r="H71" s="562"/>
      <c r="I71" s="562"/>
      <c r="J71" s="562"/>
      <c r="K71" s="562"/>
      <c r="L71" s="562"/>
      <c r="M71" s="562"/>
      <c r="N71" s="562"/>
      <c r="O71" s="562"/>
      <c r="P71" s="562"/>
      <c r="Q71" s="562"/>
      <c r="R71" s="562"/>
      <c r="S71" s="562"/>
      <c r="T71" s="562"/>
      <c r="U71" s="562"/>
      <c r="V71" s="563"/>
      <c r="W71" s="562"/>
      <c r="X71" s="562"/>
      <c r="Y71" s="562"/>
      <c r="Z71" s="562"/>
      <c r="AA71" s="562"/>
    </row>
    <row r="72" customFormat="false" ht="15.75" hidden="false" customHeight="true" outlineLevel="0" collapsed="false">
      <c r="A72" s="562"/>
      <c r="B72" s="562"/>
      <c r="C72" s="562"/>
      <c r="D72" s="562"/>
      <c r="E72" s="562"/>
      <c r="F72" s="562"/>
      <c r="G72" s="562"/>
      <c r="H72" s="562"/>
      <c r="I72" s="562"/>
      <c r="J72" s="562"/>
      <c r="K72" s="562"/>
      <c r="L72" s="562"/>
      <c r="M72" s="562"/>
      <c r="N72" s="562"/>
      <c r="O72" s="562"/>
      <c r="P72" s="562"/>
      <c r="Q72" s="562"/>
      <c r="R72" s="562"/>
      <c r="S72" s="562"/>
      <c r="T72" s="562"/>
      <c r="U72" s="562"/>
      <c r="V72" s="563"/>
      <c r="W72" s="562"/>
      <c r="X72" s="562"/>
      <c r="Y72" s="562"/>
      <c r="Z72" s="562"/>
      <c r="AA72" s="562"/>
    </row>
    <row r="73" customFormat="false" ht="15.75" hidden="false" customHeight="true" outlineLevel="0" collapsed="false">
      <c r="A73" s="562"/>
      <c r="B73" s="562"/>
      <c r="C73" s="562"/>
      <c r="D73" s="562"/>
      <c r="E73" s="562"/>
      <c r="F73" s="562"/>
      <c r="G73" s="562"/>
      <c r="H73" s="562"/>
      <c r="I73" s="562"/>
      <c r="J73" s="562"/>
      <c r="K73" s="562"/>
      <c r="L73" s="562"/>
      <c r="M73" s="562"/>
      <c r="N73" s="562"/>
      <c r="O73" s="562"/>
      <c r="P73" s="562"/>
      <c r="Q73" s="562"/>
      <c r="R73" s="562"/>
      <c r="S73" s="562"/>
      <c r="T73" s="562"/>
      <c r="U73" s="562"/>
      <c r="V73" s="563"/>
      <c r="W73" s="562"/>
      <c r="X73" s="562"/>
      <c r="Y73" s="562"/>
      <c r="Z73" s="562"/>
      <c r="AA73" s="562"/>
    </row>
    <row r="74" customFormat="false" ht="15.75" hidden="false" customHeight="true" outlineLevel="0" collapsed="false">
      <c r="A74" s="562"/>
      <c r="B74" s="562"/>
      <c r="C74" s="562"/>
      <c r="D74" s="562"/>
      <c r="E74" s="562"/>
      <c r="F74" s="562"/>
      <c r="G74" s="562"/>
      <c r="H74" s="562"/>
      <c r="I74" s="562"/>
      <c r="J74" s="562"/>
      <c r="K74" s="562"/>
      <c r="L74" s="562"/>
      <c r="M74" s="562"/>
      <c r="N74" s="562"/>
      <c r="O74" s="562"/>
      <c r="P74" s="562"/>
      <c r="Q74" s="562"/>
      <c r="R74" s="562"/>
      <c r="S74" s="562"/>
      <c r="T74" s="562"/>
      <c r="U74" s="562"/>
      <c r="V74" s="563"/>
      <c r="W74" s="562"/>
      <c r="X74" s="562"/>
      <c r="Y74" s="562"/>
      <c r="Z74" s="562"/>
      <c r="AA74" s="562"/>
    </row>
    <row r="75" customFormat="false" ht="15.75" hidden="false" customHeight="true" outlineLevel="0" collapsed="false">
      <c r="A75" s="562"/>
      <c r="B75" s="562"/>
      <c r="C75" s="562"/>
      <c r="D75" s="562"/>
      <c r="E75" s="562"/>
      <c r="F75" s="562"/>
      <c r="G75" s="562"/>
      <c r="H75" s="562"/>
      <c r="I75" s="562"/>
      <c r="J75" s="562"/>
      <c r="K75" s="562"/>
      <c r="L75" s="562"/>
      <c r="M75" s="562"/>
      <c r="N75" s="562"/>
      <c r="O75" s="562"/>
      <c r="P75" s="562"/>
      <c r="Q75" s="562"/>
      <c r="R75" s="562"/>
      <c r="S75" s="562"/>
      <c r="T75" s="562"/>
      <c r="U75" s="562"/>
      <c r="V75" s="563"/>
      <c r="W75" s="562"/>
      <c r="X75" s="562"/>
      <c r="Y75" s="562"/>
      <c r="Z75" s="562"/>
      <c r="AA75" s="562"/>
    </row>
    <row r="76" customFormat="false" ht="15.75" hidden="false" customHeight="true" outlineLevel="0" collapsed="false">
      <c r="A76" s="562"/>
      <c r="B76" s="562"/>
      <c r="C76" s="562"/>
      <c r="D76" s="562"/>
      <c r="E76" s="562"/>
      <c r="F76" s="562"/>
      <c r="G76" s="562"/>
      <c r="H76" s="562"/>
      <c r="I76" s="562"/>
      <c r="J76" s="562"/>
      <c r="K76" s="562"/>
      <c r="L76" s="562"/>
      <c r="M76" s="562"/>
      <c r="N76" s="562"/>
      <c r="O76" s="562"/>
      <c r="P76" s="562"/>
      <c r="Q76" s="562"/>
      <c r="R76" s="562"/>
      <c r="S76" s="562"/>
      <c r="T76" s="562"/>
      <c r="U76" s="562"/>
      <c r="V76" s="563"/>
      <c r="W76" s="562"/>
      <c r="X76" s="562"/>
      <c r="Y76" s="562"/>
      <c r="Z76" s="562"/>
      <c r="AA76" s="562"/>
    </row>
    <row r="77" customFormat="false" ht="15.75" hidden="false" customHeight="true" outlineLevel="0" collapsed="false">
      <c r="A77" s="562"/>
      <c r="B77" s="562"/>
      <c r="C77" s="562"/>
      <c r="D77" s="562"/>
      <c r="E77" s="562"/>
      <c r="F77" s="562"/>
      <c r="G77" s="562"/>
      <c r="H77" s="562"/>
      <c r="I77" s="562"/>
      <c r="J77" s="562"/>
      <c r="K77" s="562"/>
      <c r="L77" s="562"/>
      <c r="M77" s="562"/>
      <c r="N77" s="562"/>
      <c r="O77" s="562"/>
      <c r="P77" s="562"/>
      <c r="Q77" s="562"/>
      <c r="R77" s="562"/>
      <c r="S77" s="562"/>
      <c r="T77" s="562"/>
      <c r="U77" s="562"/>
      <c r="V77" s="563"/>
      <c r="W77" s="562"/>
      <c r="X77" s="562"/>
      <c r="Y77" s="562"/>
      <c r="Z77" s="562"/>
      <c r="AA77" s="562"/>
    </row>
    <row r="78" customFormat="false" ht="15.75" hidden="false" customHeight="true" outlineLevel="0" collapsed="false">
      <c r="A78" s="562"/>
      <c r="B78" s="562"/>
      <c r="C78" s="562"/>
      <c r="D78" s="562"/>
      <c r="E78" s="562"/>
      <c r="F78" s="562"/>
      <c r="G78" s="562"/>
      <c r="H78" s="562"/>
      <c r="I78" s="562"/>
      <c r="J78" s="562"/>
      <c r="K78" s="562"/>
      <c r="L78" s="562"/>
      <c r="M78" s="562"/>
      <c r="N78" s="562"/>
      <c r="O78" s="562"/>
      <c r="P78" s="562"/>
      <c r="Q78" s="562"/>
      <c r="R78" s="562"/>
      <c r="S78" s="562"/>
      <c r="T78" s="562"/>
      <c r="U78" s="562"/>
      <c r="V78" s="563"/>
      <c r="W78" s="562"/>
      <c r="X78" s="562"/>
      <c r="Y78" s="562"/>
      <c r="Z78" s="562"/>
      <c r="AA78" s="562"/>
    </row>
    <row r="79" customFormat="false" ht="15.75" hidden="false" customHeight="true" outlineLevel="0" collapsed="false">
      <c r="A79" s="562"/>
      <c r="B79" s="562"/>
      <c r="C79" s="562"/>
      <c r="D79" s="562"/>
      <c r="E79" s="562"/>
      <c r="F79" s="562"/>
      <c r="G79" s="562"/>
      <c r="H79" s="562"/>
      <c r="I79" s="562"/>
      <c r="J79" s="562"/>
      <c r="K79" s="562"/>
      <c r="L79" s="562"/>
      <c r="M79" s="562"/>
      <c r="N79" s="562"/>
      <c r="O79" s="562"/>
      <c r="P79" s="562"/>
      <c r="Q79" s="562"/>
      <c r="R79" s="562"/>
      <c r="S79" s="562"/>
      <c r="T79" s="562"/>
      <c r="U79" s="562"/>
      <c r="V79" s="563"/>
      <c r="W79" s="562"/>
      <c r="X79" s="562"/>
      <c r="Y79" s="562"/>
      <c r="Z79" s="562"/>
      <c r="AA79" s="562"/>
    </row>
    <row r="80" customFormat="false" ht="15.75" hidden="false" customHeight="true" outlineLevel="0" collapsed="false">
      <c r="A80" s="562"/>
      <c r="B80" s="562"/>
      <c r="C80" s="562"/>
      <c r="D80" s="562"/>
      <c r="E80" s="562"/>
      <c r="F80" s="562"/>
      <c r="G80" s="562"/>
      <c r="H80" s="562"/>
      <c r="I80" s="562"/>
      <c r="J80" s="562"/>
      <c r="K80" s="562"/>
      <c r="L80" s="562"/>
      <c r="M80" s="562"/>
      <c r="N80" s="562"/>
      <c r="O80" s="562"/>
      <c r="P80" s="562"/>
      <c r="Q80" s="562"/>
      <c r="R80" s="562"/>
      <c r="S80" s="562"/>
      <c r="T80" s="562"/>
      <c r="U80" s="562"/>
      <c r="V80" s="563"/>
      <c r="W80" s="562"/>
      <c r="X80" s="562"/>
      <c r="Y80" s="562"/>
      <c r="Z80" s="562"/>
      <c r="AA80" s="562"/>
    </row>
    <row r="81" customFormat="false" ht="15.75" hidden="false" customHeight="true" outlineLevel="0" collapsed="false">
      <c r="A81" s="562"/>
      <c r="B81" s="562"/>
      <c r="C81" s="562"/>
      <c r="D81" s="562"/>
      <c r="E81" s="562"/>
      <c r="F81" s="562"/>
      <c r="G81" s="562"/>
      <c r="H81" s="562"/>
      <c r="I81" s="562"/>
      <c r="J81" s="562"/>
      <c r="K81" s="562"/>
      <c r="L81" s="562"/>
      <c r="M81" s="562"/>
      <c r="N81" s="562"/>
      <c r="O81" s="562"/>
      <c r="P81" s="562"/>
      <c r="Q81" s="562"/>
      <c r="R81" s="562"/>
      <c r="S81" s="562"/>
      <c r="T81" s="562"/>
      <c r="U81" s="562"/>
      <c r="V81" s="563"/>
      <c r="W81" s="562"/>
      <c r="X81" s="562"/>
      <c r="Y81" s="562"/>
      <c r="Z81" s="562"/>
      <c r="AA81" s="562"/>
    </row>
    <row r="82" customFormat="false" ht="15.75" hidden="false" customHeight="true" outlineLevel="0" collapsed="false">
      <c r="A82" s="562"/>
      <c r="B82" s="562"/>
      <c r="C82" s="562"/>
      <c r="D82" s="562"/>
      <c r="E82" s="562"/>
      <c r="F82" s="562"/>
      <c r="G82" s="562"/>
      <c r="H82" s="562"/>
      <c r="I82" s="562"/>
      <c r="J82" s="562"/>
      <c r="K82" s="562"/>
      <c r="L82" s="562"/>
      <c r="M82" s="562"/>
      <c r="N82" s="562"/>
      <c r="O82" s="562"/>
      <c r="P82" s="562"/>
      <c r="Q82" s="562"/>
      <c r="R82" s="562"/>
      <c r="S82" s="562"/>
      <c r="T82" s="562"/>
      <c r="U82" s="562"/>
      <c r="V82" s="563"/>
      <c r="W82" s="562"/>
      <c r="X82" s="562"/>
      <c r="Y82" s="562"/>
      <c r="Z82" s="562"/>
      <c r="AA82" s="562"/>
    </row>
    <row r="83" customFormat="false" ht="15.75" hidden="false" customHeight="true" outlineLevel="0" collapsed="false">
      <c r="A83" s="562"/>
      <c r="B83" s="562"/>
      <c r="C83" s="562"/>
      <c r="D83" s="562"/>
      <c r="E83" s="562"/>
      <c r="F83" s="562"/>
      <c r="G83" s="562"/>
      <c r="H83" s="562"/>
      <c r="I83" s="562"/>
      <c r="J83" s="562"/>
      <c r="K83" s="562"/>
      <c r="L83" s="562"/>
      <c r="M83" s="562"/>
      <c r="N83" s="562"/>
      <c r="O83" s="562"/>
      <c r="P83" s="562"/>
      <c r="Q83" s="562"/>
      <c r="R83" s="562"/>
      <c r="S83" s="562"/>
      <c r="T83" s="562"/>
      <c r="U83" s="562"/>
      <c r="V83" s="563"/>
      <c r="W83" s="562"/>
      <c r="X83" s="562"/>
      <c r="Y83" s="562"/>
      <c r="Z83" s="562"/>
      <c r="AA83" s="562"/>
    </row>
    <row r="84" customFormat="false" ht="15.75" hidden="false" customHeight="true" outlineLevel="0" collapsed="false">
      <c r="A84" s="562"/>
      <c r="B84" s="562"/>
      <c r="C84" s="562"/>
      <c r="D84" s="562"/>
      <c r="E84" s="562"/>
      <c r="F84" s="562"/>
      <c r="G84" s="562"/>
      <c r="H84" s="562"/>
      <c r="I84" s="562"/>
      <c r="J84" s="562"/>
      <c r="K84" s="562"/>
      <c r="L84" s="562"/>
      <c r="M84" s="562"/>
      <c r="N84" s="562"/>
      <c r="O84" s="562"/>
      <c r="P84" s="562"/>
      <c r="Q84" s="562"/>
      <c r="R84" s="562"/>
      <c r="S84" s="562"/>
      <c r="T84" s="562"/>
      <c r="U84" s="562"/>
      <c r="V84" s="563"/>
      <c r="W84" s="562"/>
      <c r="X84" s="562"/>
      <c r="Y84" s="562"/>
      <c r="Z84" s="562"/>
      <c r="AA84" s="562"/>
    </row>
    <row r="85" customFormat="false" ht="15.75" hidden="false" customHeight="true" outlineLevel="0" collapsed="false">
      <c r="A85" s="562"/>
      <c r="B85" s="562"/>
      <c r="C85" s="562"/>
      <c r="D85" s="562"/>
      <c r="E85" s="562"/>
      <c r="F85" s="562"/>
      <c r="G85" s="562"/>
      <c r="H85" s="562"/>
      <c r="I85" s="562"/>
      <c r="J85" s="562"/>
      <c r="K85" s="562"/>
      <c r="L85" s="562"/>
      <c r="M85" s="562"/>
      <c r="N85" s="562"/>
      <c r="O85" s="562"/>
      <c r="P85" s="562"/>
      <c r="Q85" s="562"/>
      <c r="R85" s="562"/>
      <c r="S85" s="562"/>
      <c r="T85" s="562"/>
      <c r="U85" s="562"/>
      <c r="V85" s="563"/>
      <c r="W85" s="562"/>
      <c r="X85" s="562"/>
      <c r="Y85" s="562"/>
      <c r="Z85" s="562"/>
      <c r="AA85" s="562"/>
    </row>
    <row r="86" customFormat="false" ht="15.75" hidden="false" customHeight="true" outlineLevel="0" collapsed="false">
      <c r="A86" s="562"/>
      <c r="B86" s="562"/>
      <c r="C86" s="562"/>
      <c r="D86" s="562"/>
      <c r="E86" s="562"/>
      <c r="F86" s="562"/>
      <c r="G86" s="562"/>
      <c r="H86" s="562"/>
      <c r="I86" s="562"/>
      <c r="J86" s="562"/>
      <c r="K86" s="562"/>
      <c r="L86" s="562"/>
      <c r="M86" s="562"/>
      <c r="N86" s="562"/>
      <c r="O86" s="562"/>
      <c r="P86" s="562"/>
      <c r="Q86" s="562"/>
      <c r="R86" s="562"/>
      <c r="S86" s="562"/>
      <c r="T86" s="562"/>
      <c r="U86" s="562"/>
      <c r="V86" s="563"/>
      <c r="W86" s="562"/>
      <c r="X86" s="562"/>
      <c r="Y86" s="562"/>
      <c r="Z86" s="562"/>
      <c r="AA86" s="562"/>
    </row>
    <row r="87" customFormat="false" ht="15.75" hidden="false" customHeight="true" outlineLevel="0" collapsed="false">
      <c r="A87" s="562"/>
      <c r="B87" s="562"/>
      <c r="C87" s="562"/>
      <c r="D87" s="562"/>
      <c r="E87" s="562"/>
      <c r="F87" s="562"/>
      <c r="G87" s="562"/>
      <c r="H87" s="562"/>
      <c r="I87" s="562"/>
      <c r="J87" s="562"/>
      <c r="K87" s="562"/>
      <c r="L87" s="562"/>
      <c r="M87" s="562"/>
      <c r="N87" s="562"/>
      <c r="O87" s="562"/>
      <c r="P87" s="562"/>
      <c r="Q87" s="562"/>
      <c r="R87" s="562"/>
      <c r="S87" s="562"/>
      <c r="T87" s="562"/>
      <c r="U87" s="562"/>
      <c r="V87" s="563"/>
      <c r="W87" s="562"/>
      <c r="X87" s="562"/>
      <c r="Y87" s="562"/>
      <c r="Z87" s="562"/>
      <c r="AA87" s="562"/>
    </row>
    <row r="88" customFormat="false" ht="48" hidden="false" customHeight="true" outlineLevel="0" collapsed="false">
      <c r="A88" s="566"/>
      <c r="B88" s="566"/>
      <c r="C88" s="566"/>
      <c r="D88" s="566"/>
      <c r="E88" s="566"/>
      <c r="F88" s="566"/>
      <c r="G88" s="566"/>
      <c r="H88" s="566"/>
      <c r="I88" s="566"/>
      <c r="J88" s="566"/>
      <c r="K88" s="566"/>
      <c r="L88" s="566"/>
      <c r="M88" s="566"/>
      <c r="N88" s="566"/>
      <c r="O88" s="566"/>
      <c r="P88" s="566"/>
      <c r="Q88" s="566"/>
      <c r="R88" s="566"/>
      <c r="S88" s="566"/>
      <c r="T88" s="566"/>
      <c r="U88" s="566"/>
      <c r="V88" s="567"/>
      <c r="W88" s="566"/>
      <c r="X88" s="566"/>
      <c r="Y88" s="566"/>
      <c r="Z88" s="566"/>
      <c r="AA88" s="566"/>
    </row>
    <row r="89" customFormat="false" ht="33" hidden="false" customHeight="true" outlineLevel="0" collapsed="false">
      <c r="A89" s="556"/>
      <c r="B89" s="556"/>
      <c r="C89" s="556"/>
      <c r="D89" s="556"/>
      <c r="E89" s="556"/>
      <c r="F89" s="556"/>
      <c r="G89" s="556"/>
      <c r="H89" s="556"/>
      <c r="I89" s="556"/>
      <c r="J89" s="556"/>
      <c r="K89" s="556"/>
      <c r="L89" s="556"/>
      <c r="M89" s="556"/>
      <c r="N89" s="556"/>
      <c r="O89" s="556"/>
      <c r="P89" s="556"/>
      <c r="Q89" s="556"/>
      <c r="R89" s="556"/>
      <c r="S89" s="556"/>
      <c r="T89" s="556"/>
      <c r="U89" s="556"/>
      <c r="V89" s="557"/>
      <c r="W89" s="556"/>
      <c r="X89" s="556"/>
      <c r="Y89" s="556"/>
      <c r="Z89" s="556"/>
      <c r="AA89" s="556"/>
    </row>
    <row r="90" customFormat="false" ht="15.75" hidden="false" customHeight="true" outlineLevel="0" collapsed="false">
      <c r="A90" s="556"/>
      <c r="B90" s="556"/>
      <c r="C90" s="556"/>
      <c r="D90" s="556"/>
      <c r="E90" s="556"/>
      <c r="F90" s="556"/>
      <c r="G90" s="556"/>
      <c r="H90" s="556"/>
      <c r="I90" s="556"/>
      <c r="J90" s="556"/>
      <c r="K90" s="556"/>
      <c r="L90" s="556"/>
      <c r="M90" s="556"/>
      <c r="N90" s="556"/>
      <c r="O90" s="556"/>
      <c r="P90" s="556"/>
      <c r="Q90" s="556"/>
      <c r="R90" s="556"/>
      <c r="S90" s="556"/>
      <c r="T90" s="556"/>
      <c r="U90" s="556"/>
      <c r="V90" s="557"/>
      <c r="W90" s="556"/>
      <c r="X90" s="556"/>
      <c r="Y90" s="556"/>
      <c r="Z90" s="556"/>
      <c r="AA90" s="556"/>
    </row>
    <row r="91" customFormat="false" ht="15.75" hidden="false" customHeight="true" outlineLevel="0" collapsed="false">
      <c r="A91" s="556"/>
      <c r="B91" s="556"/>
      <c r="C91" s="556"/>
      <c r="D91" s="556"/>
      <c r="E91" s="556"/>
      <c r="F91" s="556"/>
      <c r="G91" s="556"/>
      <c r="H91" s="556"/>
      <c r="I91" s="556"/>
      <c r="J91" s="556"/>
      <c r="K91" s="556"/>
      <c r="L91" s="556"/>
      <c r="M91" s="556"/>
      <c r="N91" s="556"/>
      <c r="O91" s="556"/>
      <c r="P91" s="556"/>
      <c r="Q91" s="556"/>
      <c r="R91" s="556"/>
      <c r="S91" s="556"/>
      <c r="T91" s="556"/>
      <c r="U91" s="556"/>
      <c r="V91" s="557"/>
      <c r="W91" s="556"/>
      <c r="X91" s="556"/>
      <c r="Y91" s="556"/>
      <c r="Z91" s="556"/>
      <c r="AA91" s="556"/>
    </row>
    <row r="92" customFormat="false" ht="15.75" hidden="false" customHeight="true" outlineLevel="0" collapsed="false">
      <c r="A92" s="556"/>
      <c r="B92" s="556"/>
      <c r="C92" s="556"/>
      <c r="D92" s="556"/>
      <c r="E92" s="556"/>
      <c r="F92" s="556"/>
      <c r="G92" s="556"/>
      <c r="H92" s="556"/>
      <c r="I92" s="556"/>
      <c r="J92" s="556"/>
      <c r="K92" s="556"/>
      <c r="L92" s="556"/>
      <c r="M92" s="556"/>
      <c r="N92" s="556"/>
      <c r="O92" s="556"/>
      <c r="P92" s="556"/>
      <c r="Q92" s="556"/>
      <c r="R92" s="556"/>
      <c r="S92" s="556"/>
      <c r="T92" s="556"/>
      <c r="U92" s="556"/>
      <c r="V92" s="557"/>
      <c r="W92" s="556"/>
      <c r="X92" s="556"/>
      <c r="Y92" s="556"/>
      <c r="Z92" s="556"/>
      <c r="AA92" s="556"/>
    </row>
    <row r="93" customFormat="false" ht="15.75" hidden="false" customHeight="true" outlineLevel="0" collapsed="false">
      <c r="A93" s="556"/>
      <c r="B93" s="556"/>
      <c r="C93" s="556"/>
      <c r="D93" s="556"/>
      <c r="E93" s="556"/>
      <c r="F93" s="556"/>
      <c r="G93" s="556"/>
      <c r="H93" s="556"/>
      <c r="I93" s="556"/>
      <c r="J93" s="556"/>
      <c r="K93" s="556"/>
      <c r="L93" s="556"/>
      <c r="M93" s="556"/>
      <c r="N93" s="556"/>
      <c r="O93" s="556"/>
      <c r="P93" s="556"/>
      <c r="Q93" s="556"/>
      <c r="R93" s="556"/>
      <c r="S93" s="556"/>
      <c r="T93" s="556"/>
      <c r="U93" s="556"/>
      <c r="V93" s="557"/>
      <c r="W93" s="556"/>
      <c r="X93" s="556"/>
      <c r="Y93" s="556"/>
      <c r="Z93" s="556"/>
      <c r="AA93" s="556"/>
    </row>
    <row r="94" customFormat="false" ht="15.75" hidden="false" customHeight="true" outlineLevel="0" collapsed="false">
      <c r="A94" s="556"/>
      <c r="B94" s="556"/>
      <c r="C94" s="556"/>
      <c r="D94" s="556"/>
      <c r="E94" s="556"/>
      <c r="F94" s="556"/>
      <c r="G94" s="556"/>
      <c r="H94" s="556"/>
      <c r="I94" s="556"/>
      <c r="J94" s="556"/>
      <c r="K94" s="556"/>
      <c r="L94" s="556"/>
      <c r="M94" s="556"/>
      <c r="N94" s="556"/>
      <c r="O94" s="556"/>
      <c r="P94" s="556"/>
      <c r="Q94" s="556"/>
      <c r="R94" s="556"/>
      <c r="S94" s="556"/>
      <c r="T94" s="556"/>
      <c r="U94" s="556"/>
      <c r="V94" s="557"/>
      <c r="W94" s="556"/>
      <c r="X94" s="556"/>
      <c r="Y94" s="556"/>
      <c r="Z94" s="556"/>
      <c r="AA94" s="556"/>
    </row>
    <row r="95" customFormat="false" ht="15.75" hidden="false" customHeight="true" outlineLevel="0" collapsed="false">
      <c r="A95" s="556"/>
      <c r="B95" s="556"/>
      <c r="C95" s="556"/>
      <c r="D95" s="556"/>
      <c r="E95" s="556"/>
      <c r="F95" s="556"/>
      <c r="G95" s="556"/>
      <c r="H95" s="556"/>
      <c r="I95" s="556"/>
      <c r="J95" s="556"/>
      <c r="K95" s="556"/>
      <c r="L95" s="556"/>
      <c r="M95" s="556"/>
      <c r="N95" s="556"/>
      <c r="O95" s="556"/>
      <c r="P95" s="556"/>
      <c r="Q95" s="556"/>
      <c r="R95" s="556"/>
      <c r="S95" s="556"/>
      <c r="T95" s="556"/>
      <c r="U95" s="556"/>
      <c r="V95" s="557"/>
      <c r="W95" s="556"/>
      <c r="X95" s="556"/>
      <c r="Y95" s="556"/>
      <c r="Z95" s="556"/>
      <c r="AA95" s="556"/>
    </row>
    <row r="96" customFormat="false" ht="15.75" hidden="false" customHeight="true" outlineLevel="0" collapsed="false">
      <c r="A96" s="556"/>
      <c r="B96" s="556"/>
      <c r="C96" s="556"/>
      <c r="D96" s="556"/>
      <c r="E96" s="556"/>
      <c r="F96" s="556"/>
      <c r="G96" s="556"/>
      <c r="H96" s="556"/>
      <c r="I96" s="556"/>
      <c r="J96" s="556"/>
      <c r="K96" s="556"/>
      <c r="L96" s="556"/>
      <c r="M96" s="556"/>
      <c r="N96" s="556"/>
      <c r="O96" s="556"/>
      <c r="P96" s="556"/>
      <c r="Q96" s="556"/>
      <c r="R96" s="556"/>
      <c r="S96" s="556"/>
      <c r="T96" s="556"/>
      <c r="U96" s="556"/>
      <c r="V96" s="557"/>
      <c r="W96" s="556"/>
      <c r="X96" s="556"/>
      <c r="Y96" s="556"/>
      <c r="Z96" s="556"/>
      <c r="AA96" s="556"/>
    </row>
    <row r="97" customFormat="false" ht="15.75" hidden="false" customHeight="true" outlineLevel="0" collapsed="false">
      <c r="A97" s="556"/>
      <c r="B97" s="556"/>
      <c r="C97" s="556"/>
      <c r="D97" s="556"/>
      <c r="E97" s="556"/>
      <c r="F97" s="556"/>
      <c r="G97" s="556"/>
      <c r="H97" s="556"/>
      <c r="I97" s="556"/>
      <c r="J97" s="556"/>
      <c r="K97" s="556"/>
      <c r="L97" s="556"/>
      <c r="M97" s="556"/>
      <c r="N97" s="556"/>
      <c r="O97" s="556"/>
      <c r="P97" s="556"/>
      <c r="Q97" s="556"/>
      <c r="R97" s="556"/>
      <c r="S97" s="556"/>
      <c r="T97" s="556"/>
      <c r="U97" s="556"/>
      <c r="V97" s="557"/>
      <c r="W97" s="556"/>
      <c r="X97" s="556"/>
      <c r="Y97" s="556"/>
      <c r="Z97" s="556"/>
      <c r="AA97" s="556"/>
    </row>
    <row r="98" customFormat="false" ht="15.75" hidden="false" customHeight="true" outlineLevel="0" collapsed="false">
      <c r="A98" s="556"/>
      <c r="B98" s="556"/>
      <c r="C98" s="556"/>
      <c r="D98" s="556"/>
      <c r="E98" s="556"/>
      <c r="F98" s="556"/>
      <c r="G98" s="556"/>
      <c r="H98" s="556"/>
      <c r="I98" s="556"/>
      <c r="J98" s="556"/>
      <c r="K98" s="556"/>
      <c r="L98" s="556"/>
      <c r="M98" s="556"/>
      <c r="N98" s="556"/>
      <c r="O98" s="556"/>
      <c r="P98" s="556"/>
      <c r="Q98" s="556"/>
      <c r="R98" s="556"/>
      <c r="S98" s="556"/>
      <c r="T98" s="556"/>
      <c r="U98" s="556"/>
      <c r="V98" s="557"/>
      <c r="W98" s="556"/>
      <c r="X98" s="556"/>
      <c r="Y98" s="556"/>
      <c r="Z98" s="556"/>
      <c r="AA98" s="556"/>
    </row>
    <row r="99" customFormat="false" ht="15.75" hidden="false" customHeight="true" outlineLevel="0" collapsed="false">
      <c r="A99" s="556"/>
      <c r="B99" s="556"/>
      <c r="C99" s="556"/>
      <c r="D99" s="556"/>
      <c r="E99" s="556"/>
      <c r="F99" s="556"/>
      <c r="G99" s="556"/>
      <c r="H99" s="556"/>
      <c r="I99" s="556"/>
      <c r="J99" s="556"/>
      <c r="K99" s="556"/>
      <c r="L99" s="556"/>
      <c r="M99" s="556"/>
      <c r="N99" s="556"/>
      <c r="O99" s="556"/>
      <c r="P99" s="556"/>
      <c r="Q99" s="556"/>
      <c r="R99" s="556"/>
      <c r="S99" s="556"/>
      <c r="T99" s="556"/>
      <c r="U99" s="556"/>
      <c r="V99" s="557"/>
      <c r="W99" s="556"/>
      <c r="X99" s="556"/>
      <c r="Y99" s="556"/>
      <c r="Z99" s="556"/>
      <c r="AA99" s="556"/>
    </row>
    <row r="100" customFormat="false" ht="15.75" hidden="false" customHeight="true" outlineLevel="0" collapsed="false">
      <c r="A100" s="556"/>
      <c r="B100" s="556"/>
      <c r="C100" s="556"/>
      <c r="D100" s="556"/>
      <c r="E100" s="556"/>
      <c r="F100" s="556"/>
      <c r="G100" s="556"/>
      <c r="H100" s="556"/>
      <c r="I100" s="556"/>
      <c r="J100" s="556"/>
      <c r="K100" s="556"/>
      <c r="L100" s="556"/>
      <c r="M100" s="556"/>
      <c r="N100" s="556"/>
      <c r="O100" s="556"/>
      <c r="P100" s="556"/>
      <c r="Q100" s="556"/>
      <c r="R100" s="556"/>
      <c r="S100" s="556"/>
      <c r="T100" s="556"/>
      <c r="U100" s="556"/>
      <c r="V100" s="557"/>
      <c r="W100" s="556"/>
      <c r="X100" s="556"/>
      <c r="Y100" s="556"/>
      <c r="Z100" s="556"/>
      <c r="AA100" s="556"/>
    </row>
    <row r="101" customFormat="false" ht="15.75" hidden="false" customHeight="true" outlineLevel="0" collapsed="false">
      <c r="A101" s="556"/>
      <c r="B101" s="556"/>
      <c r="C101" s="556"/>
      <c r="D101" s="556"/>
      <c r="E101" s="556"/>
      <c r="F101" s="556"/>
      <c r="G101" s="556"/>
      <c r="H101" s="556"/>
      <c r="I101" s="556"/>
      <c r="J101" s="556"/>
      <c r="K101" s="556"/>
      <c r="L101" s="556"/>
      <c r="M101" s="556"/>
      <c r="N101" s="556"/>
      <c r="O101" s="556"/>
      <c r="P101" s="556"/>
      <c r="Q101" s="556"/>
      <c r="R101" s="556"/>
      <c r="S101" s="556"/>
      <c r="T101" s="556"/>
      <c r="U101" s="556"/>
      <c r="V101" s="557"/>
      <c r="W101" s="556"/>
      <c r="X101" s="556"/>
      <c r="Y101" s="556"/>
      <c r="Z101" s="556"/>
      <c r="AA101" s="556"/>
    </row>
    <row r="102" customFormat="false" ht="15.75" hidden="false" customHeight="true" outlineLevel="0" collapsed="false">
      <c r="A102" s="556"/>
      <c r="B102" s="556"/>
      <c r="C102" s="556"/>
      <c r="D102" s="556"/>
      <c r="E102" s="556"/>
      <c r="F102" s="556"/>
      <c r="G102" s="556"/>
      <c r="H102" s="556"/>
      <c r="I102" s="556"/>
      <c r="J102" s="556"/>
      <c r="K102" s="556"/>
      <c r="L102" s="556"/>
      <c r="M102" s="556"/>
      <c r="N102" s="556"/>
      <c r="O102" s="556"/>
      <c r="P102" s="556"/>
      <c r="Q102" s="556"/>
      <c r="R102" s="556"/>
      <c r="S102" s="556"/>
      <c r="T102" s="556"/>
      <c r="U102" s="556"/>
      <c r="V102" s="557"/>
      <c r="W102" s="556"/>
      <c r="X102" s="556"/>
      <c r="Y102" s="556"/>
      <c r="Z102" s="556"/>
      <c r="AA102" s="556"/>
    </row>
    <row r="103" customFormat="false" ht="15.75" hidden="false" customHeight="true" outlineLevel="0" collapsed="false">
      <c r="A103" s="556"/>
      <c r="B103" s="556"/>
      <c r="C103" s="556"/>
      <c r="D103" s="556"/>
      <c r="E103" s="556"/>
      <c r="F103" s="556"/>
      <c r="G103" s="556"/>
      <c r="H103" s="556"/>
      <c r="I103" s="556"/>
      <c r="J103" s="556"/>
      <c r="K103" s="556"/>
      <c r="L103" s="556"/>
      <c r="M103" s="556"/>
      <c r="N103" s="556"/>
      <c r="O103" s="556"/>
      <c r="P103" s="556"/>
      <c r="Q103" s="556"/>
      <c r="R103" s="556"/>
      <c r="S103" s="556"/>
      <c r="T103" s="556"/>
      <c r="U103" s="556"/>
      <c r="V103" s="557"/>
      <c r="W103" s="556"/>
      <c r="X103" s="556"/>
      <c r="Y103" s="556"/>
      <c r="Z103" s="556"/>
      <c r="AA103" s="556"/>
    </row>
    <row r="104" customFormat="false" ht="15.75" hidden="false" customHeight="true" outlineLevel="0" collapsed="false">
      <c r="A104" s="556"/>
      <c r="B104" s="556"/>
      <c r="C104" s="556"/>
      <c r="D104" s="556"/>
      <c r="E104" s="556"/>
      <c r="F104" s="556"/>
      <c r="G104" s="556"/>
      <c r="H104" s="556"/>
      <c r="I104" s="556"/>
      <c r="J104" s="556"/>
      <c r="K104" s="556"/>
      <c r="L104" s="556"/>
      <c r="M104" s="556"/>
      <c r="N104" s="556"/>
      <c r="O104" s="556"/>
      <c r="P104" s="556"/>
      <c r="Q104" s="556"/>
      <c r="R104" s="556"/>
      <c r="S104" s="556"/>
      <c r="T104" s="556"/>
      <c r="U104" s="556"/>
      <c r="V104" s="557"/>
      <c r="W104" s="556"/>
      <c r="X104" s="556"/>
      <c r="Y104" s="556"/>
      <c r="Z104" s="556"/>
      <c r="AA104" s="556"/>
    </row>
    <row r="105" customFormat="false" ht="15.75" hidden="false" customHeight="true" outlineLevel="0" collapsed="false">
      <c r="A105" s="556"/>
      <c r="B105" s="556"/>
      <c r="C105" s="556"/>
      <c r="D105" s="556"/>
      <c r="E105" s="556"/>
      <c r="F105" s="556"/>
      <c r="G105" s="556"/>
      <c r="H105" s="556"/>
      <c r="I105" s="556"/>
      <c r="J105" s="556"/>
      <c r="K105" s="556"/>
      <c r="L105" s="556"/>
      <c r="M105" s="556"/>
      <c r="N105" s="556"/>
      <c r="O105" s="556"/>
      <c r="P105" s="556"/>
      <c r="Q105" s="556"/>
      <c r="R105" s="556"/>
      <c r="S105" s="556"/>
      <c r="T105" s="556"/>
      <c r="U105" s="556"/>
      <c r="V105" s="557"/>
      <c r="W105" s="556"/>
      <c r="X105" s="556"/>
      <c r="Y105" s="556"/>
      <c r="Z105" s="556"/>
      <c r="AA105" s="556"/>
    </row>
    <row r="106" customFormat="false" ht="15.75" hidden="false" customHeight="true" outlineLevel="0" collapsed="false">
      <c r="A106" s="556"/>
      <c r="B106" s="556"/>
      <c r="C106" s="556"/>
      <c r="D106" s="556"/>
      <c r="E106" s="556"/>
      <c r="F106" s="556"/>
      <c r="G106" s="556"/>
      <c r="H106" s="556"/>
      <c r="I106" s="556"/>
      <c r="J106" s="556"/>
      <c r="K106" s="556"/>
      <c r="L106" s="556"/>
      <c r="M106" s="556"/>
      <c r="N106" s="556"/>
      <c r="O106" s="556"/>
      <c r="P106" s="556"/>
      <c r="Q106" s="556"/>
      <c r="R106" s="556"/>
      <c r="S106" s="556"/>
      <c r="T106" s="556"/>
      <c r="U106" s="556"/>
      <c r="V106" s="557"/>
      <c r="W106" s="556"/>
      <c r="X106" s="556"/>
      <c r="Y106" s="556"/>
      <c r="Z106" s="556"/>
      <c r="AA106" s="556"/>
    </row>
    <row r="107" customFormat="false" ht="15.75" hidden="false" customHeight="true" outlineLevel="0" collapsed="false">
      <c r="A107" s="556"/>
      <c r="B107" s="556"/>
      <c r="C107" s="556"/>
      <c r="D107" s="556"/>
      <c r="E107" s="556"/>
      <c r="F107" s="556"/>
      <c r="G107" s="556"/>
      <c r="H107" s="556"/>
      <c r="I107" s="556"/>
      <c r="J107" s="556"/>
      <c r="K107" s="556"/>
      <c r="L107" s="556"/>
      <c r="M107" s="556"/>
      <c r="N107" s="556"/>
      <c r="O107" s="556"/>
      <c r="P107" s="556"/>
      <c r="Q107" s="556"/>
      <c r="R107" s="556"/>
      <c r="S107" s="556"/>
      <c r="T107" s="556"/>
      <c r="U107" s="556"/>
      <c r="V107" s="557"/>
      <c r="W107" s="556"/>
      <c r="X107" s="556"/>
      <c r="Y107" s="556"/>
      <c r="Z107" s="556"/>
      <c r="AA107" s="556"/>
    </row>
    <row r="108" customFormat="false" ht="15.75" hidden="false" customHeight="true" outlineLevel="0" collapsed="false">
      <c r="A108" s="556"/>
      <c r="B108" s="556"/>
      <c r="C108" s="556"/>
      <c r="D108" s="556"/>
      <c r="E108" s="556"/>
      <c r="F108" s="556"/>
      <c r="G108" s="556"/>
      <c r="H108" s="556"/>
      <c r="I108" s="556"/>
      <c r="J108" s="556"/>
      <c r="K108" s="556"/>
      <c r="L108" s="556"/>
      <c r="M108" s="556"/>
      <c r="N108" s="556"/>
      <c r="O108" s="556"/>
      <c r="P108" s="556"/>
      <c r="Q108" s="556"/>
      <c r="R108" s="556"/>
      <c r="S108" s="556"/>
      <c r="T108" s="556"/>
      <c r="U108" s="556"/>
      <c r="V108" s="557"/>
      <c r="W108" s="556"/>
      <c r="X108" s="556"/>
      <c r="Y108" s="556"/>
      <c r="Z108" s="556"/>
      <c r="AA108" s="556"/>
    </row>
    <row r="109" customFormat="false" ht="15.75" hidden="false" customHeight="true" outlineLevel="0" collapsed="false">
      <c r="A109" s="556"/>
      <c r="B109" s="556"/>
      <c r="C109" s="556"/>
      <c r="D109" s="556"/>
      <c r="E109" s="556"/>
      <c r="F109" s="556"/>
      <c r="G109" s="556"/>
      <c r="H109" s="556"/>
      <c r="I109" s="556"/>
      <c r="J109" s="556"/>
      <c r="K109" s="556"/>
      <c r="L109" s="556"/>
      <c r="M109" s="556"/>
      <c r="N109" s="556"/>
      <c r="O109" s="556"/>
      <c r="P109" s="556"/>
      <c r="Q109" s="556"/>
      <c r="R109" s="556"/>
      <c r="S109" s="556"/>
      <c r="T109" s="556"/>
      <c r="U109" s="556"/>
      <c r="V109" s="557"/>
      <c r="W109" s="556"/>
      <c r="X109" s="556"/>
      <c r="Y109" s="556"/>
      <c r="Z109" s="556"/>
      <c r="AA109" s="556"/>
    </row>
    <row r="110" customFormat="false" ht="15.75" hidden="false" customHeight="true" outlineLevel="0" collapsed="false">
      <c r="A110" s="556"/>
      <c r="B110" s="556"/>
      <c r="C110" s="556"/>
      <c r="D110" s="556"/>
      <c r="E110" s="556"/>
      <c r="F110" s="556"/>
      <c r="G110" s="556"/>
      <c r="H110" s="556"/>
      <c r="I110" s="556"/>
      <c r="J110" s="556"/>
      <c r="K110" s="556"/>
      <c r="L110" s="556"/>
      <c r="M110" s="556"/>
      <c r="N110" s="556"/>
      <c r="O110" s="556"/>
      <c r="P110" s="556"/>
      <c r="Q110" s="556"/>
      <c r="R110" s="556"/>
      <c r="S110" s="556"/>
      <c r="T110" s="556"/>
      <c r="U110" s="556"/>
      <c r="V110" s="557"/>
      <c r="W110" s="556"/>
      <c r="X110" s="556"/>
      <c r="Y110" s="556"/>
      <c r="Z110" s="556"/>
      <c r="AA110" s="556"/>
    </row>
    <row r="111" customFormat="false" ht="15.75" hidden="false" customHeight="true" outlineLevel="0" collapsed="false">
      <c r="A111" s="556"/>
      <c r="B111" s="556"/>
      <c r="C111" s="556"/>
      <c r="D111" s="556"/>
      <c r="E111" s="556"/>
      <c r="F111" s="556"/>
      <c r="G111" s="556"/>
      <c r="H111" s="556"/>
      <c r="I111" s="556"/>
      <c r="J111" s="556"/>
      <c r="K111" s="556"/>
      <c r="L111" s="556"/>
      <c r="M111" s="556"/>
      <c r="N111" s="556"/>
      <c r="O111" s="556"/>
      <c r="P111" s="556"/>
      <c r="Q111" s="556"/>
      <c r="R111" s="556"/>
      <c r="S111" s="556"/>
      <c r="T111" s="556"/>
      <c r="U111" s="556"/>
      <c r="V111" s="557"/>
      <c r="W111" s="556"/>
      <c r="X111" s="556"/>
      <c r="Y111" s="556"/>
      <c r="Z111" s="556"/>
      <c r="AA111" s="556"/>
    </row>
    <row r="112" customFormat="false" ht="15.75" hidden="false" customHeight="true" outlineLevel="0" collapsed="false">
      <c r="A112" s="556"/>
      <c r="B112" s="556"/>
      <c r="C112" s="556"/>
      <c r="D112" s="556"/>
      <c r="E112" s="556"/>
      <c r="F112" s="556"/>
      <c r="G112" s="556"/>
      <c r="H112" s="556"/>
      <c r="I112" s="556"/>
      <c r="J112" s="556"/>
      <c r="K112" s="556"/>
      <c r="L112" s="556"/>
      <c r="M112" s="556"/>
      <c r="N112" s="556"/>
      <c r="O112" s="556"/>
      <c r="P112" s="556"/>
      <c r="Q112" s="556"/>
      <c r="R112" s="556"/>
      <c r="S112" s="556"/>
      <c r="T112" s="556"/>
      <c r="U112" s="556"/>
      <c r="V112" s="557"/>
      <c r="W112" s="556"/>
      <c r="X112" s="556"/>
      <c r="Y112" s="556"/>
      <c r="Z112" s="556"/>
      <c r="AA112" s="556"/>
    </row>
    <row r="113" customFormat="false" ht="15.75" hidden="false" customHeight="true" outlineLevel="0" collapsed="false">
      <c r="A113" s="556"/>
      <c r="B113" s="556"/>
      <c r="C113" s="556"/>
      <c r="D113" s="556"/>
      <c r="E113" s="556"/>
      <c r="F113" s="556"/>
      <c r="G113" s="556"/>
      <c r="H113" s="556"/>
      <c r="I113" s="556"/>
      <c r="J113" s="556"/>
      <c r="K113" s="556"/>
      <c r="L113" s="556"/>
      <c r="M113" s="556"/>
      <c r="N113" s="556"/>
      <c r="O113" s="556"/>
      <c r="P113" s="556"/>
      <c r="Q113" s="556"/>
      <c r="R113" s="556"/>
      <c r="S113" s="556"/>
      <c r="T113" s="556"/>
      <c r="U113" s="556"/>
      <c r="V113" s="557"/>
      <c r="W113" s="556"/>
      <c r="X113" s="556"/>
      <c r="Y113" s="556"/>
      <c r="Z113" s="556"/>
      <c r="AA113" s="556"/>
    </row>
    <row r="114" customFormat="false" ht="15.75" hidden="false" customHeight="true" outlineLevel="0" collapsed="false">
      <c r="A114" s="556"/>
      <c r="B114" s="556"/>
      <c r="C114" s="556"/>
      <c r="D114" s="556"/>
      <c r="E114" s="556"/>
      <c r="F114" s="556"/>
      <c r="G114" s="556"/>
      <c r="H114" s="556"/>
      <c r="I114" s="556"/>
      <c r="J114" s="556"/>
      <c r="K114" s="556"/>
      <c r="L114" s="556"/>
      <c r="M114" s="556"/>
      <c r="N114" s="556"/>
      <c r="O114" s="556"/>
      <c r="P114" s="556"/>
      <c r="Q114" s="556"/>
      <c r="R114" s="556"/>
      <c r="S114" s="556"/>
      <c r="T114" s="556"/>
      <c r="U114" s="556"/>
      <c r="V114" s="557"/>
      <c r="W114" s="556"/>
      <c r="X114" s="556"/>
      <c r="Y114" s="556"/>
      <c r="Z114" s="556"/>
      <c r="AA114" s="556"/>
    </row>
    <row r="115" customFormat="false" ht="15.75" hidden="false" customHeight="true" outlineLevel="0" collapsed="false">
      <c r="A115" s="556"/>
      <c r="B115" s="556"/>
      <c r="C115" s="556"/>
      <c r="D115" s="556"/>
      <c r="E115" s="556"/>
      <c r="F115" s="556"/>
      <c r="G115" s="556"/>
      <c r="H115" s="556"/>
      <c r="I115" s="556"/>
      <c r="J115" s="556"/>
      <c r="K115" s="556"/>
      <c r="L115" s="556"/>
      <c r="M115" s="556"/>
      <c r="N115" s="556"/>
      <c r="O115" s="556"/>
      <c r="P115" s="556"/>
      <c r="Q115" s="556"/>
      <c r="R115" s="556"/>
      <c r="S115" s="556"/>
      <c r="T115" s="556"/>
      <c r="U115" s="556"/>
      <c r="V115" s="557"/>
      <c r="W115" s="556"/>
      <c r="X115" s="556"/>
      <c r="Y115" s="556"/>
      <c r="Z115" s="556"/>
      <c r="AA115" s="556"/>
    </row>
    <row r="116" customFormat="false" ht="15.75" hidden="false" customHeight="true" outlineLevel="0" collapsed="false">
      <c r="A116" s="556"/>
      <c r="B116" s="556"/>
      <c r="C116" s="556"/>
      <c r="D116" s="556"/>
      <c r="E116" s="556"/>
      <c r="F116" s="556"/>
      <c r="G116" s="556"/>
      <c r="H116" s="556"/>
      <c r="I116" s="556"/>
      <c r="J116" s="556"/>
      <c r="K116" s="556"/>
      <c r="L116" s="556"/>
      <c r="M116" s="556"/>
      <c r="N116" s="556"/>
      <c r="O116" s="556"/>
      <c r="P116" s="556"/>
      <c r="Q116" s="556"/>
      <c r="R116" s="556"/>
      <c r="S116" s="556"/>
      <c r="T116" s="556"/>
      <c r="U116" s="556"/>
      <c r="V116" s="557"/>
      <c r="W116" s="556"/>
      <c r="X116" s="556"/>
      <c r="Y116" s="556"/>
      <c r="Z116" s="556"/>
      <c r="AA116" s="556"/>
    </row>
    <row r="117" customFormat="false" ht="15.75" hidden="false" customHeight="true" outlineLevel="0" collapsed="false">
      <c r="A117" s="556"/>
      <c r="B117" s="556"/>
      <c r="C117" s="556"/>
      <c r="D117" s="556"/>
      <c r="E117" s="556"/>
      <c r="F117" s="556"/>
      <c r="G117" s="556"/>
      <c r="H117" s="556"/>
      <c r="I117" s="556"/>
      <c r="J117" s="556"/>
      <c r="K117" s="556"/>
      <c r="L117" s="556"/>
      <c r="M117" s="556"/>
      <c r="N117" s="556"/>
      <c r="O117" s="556"/>
      <c r="P117" s="556"/>
      <c r="Q117" s="556"/>
      <c r="R117" s="556"/>
      <c r="S117" s="556"/>
      <c r="T117" s="556"/>
      <c r="U117" s="556"/>
      <c r="V117" s="557"/>
      <c r="W117" s="556"/>
      <c r="X117" s="556"/>
      <c r="Y117" s="556"/>
      <c r="Z117" s="556"/>
      <c r="AA117" s="556"/>
    </row>
    <row r="118" customFormat="false" ht="39" hidden="false" customHeight="true" outlineLevel="0" collapsed="false">
      <c r="A118" s="556"/>
      <c r="B118" s="556"/>
      <c r="C118" s="556"/>
      <c r="D118" s="556"/>
      <c r="E118" s="556"/>
      <c r="F118" s="556"/>
      <c r="G118" s="556"/>
      <c r="H118" s="556"/>
      <c r="I118" s="556"/>
      <c r="J118" s="556"/>
      <c r="K118" s="556"/>
      <c r="L118" s="556"/>
      <c r="M118" s="556"/>
      <c r="N118" s="556"/>
      <c r="O118" s="556"/>
      <c r="P118" s="556"/>
      <c r="Q118" s="556"/>
      <c r="R118" s="556"/>
      <c r="S118" s="556"/>
      <c r="T118" s="556"/>
      <c r="U118" s="556"/>
      <c r="V118" s="557"/>
      <c r="W118" s="556"/>
      <c r="X118" s="556"/>
      <c r="Y118" s="556"/>
      <c r="Z118" s="556"/>
      <c r="AA118" s="556"/>
    </row>
    <row r="119" customFormat="false" ht="15.75" hidden="false" customHeight="true" outlineLevel="0" collapsed="false">
      <c r="A119" s="517"/>
      <c r="B119" s="467"/>
      <c r="C119" s="467"/>
      <c r="D119" s="467"/>
      <c r="E119" s="467"/>
      <c r="F119" s="467"/>
      <c r="G119" s="467"/>
      <c r="H119" s="467"/>
      <c r="I119" s="467"/>
      <c r="J119" s="467"/>
      <c r="K119" s="467"/>
      <c r="L119" s="467"/>
      <c r="M119" s="467"/>
      <c r="N119" s="467"/>
      <c r="O119" s="467"/>
      <c r="P119" s="467"/>
      <c r="Q119" s="467"/>
      <c r="R119" s="467"/>
      <c r="S119" s="467"/>
      <c r="T119" s="467"/>
      <c r="U119" s="467"/>
      <c r="V119" s="519"/>
      <c r="W119" s="467"/>
      <c r="X119" s="467"/>
      <c r="Y119" s="467"/>
      <c r="Z119" s="467"/>
      <c r="AA119" s="467"/>
    </row>
    <row r="120" customFormat="false" ht="15.75" hidden="false" customHeight="true" outlineLevel="0" collapsed="false">
      <c r="A120" s="492"/>
      <c r="B120" s="471"/>
      <c r="C120" s="471"/>
      <c r="D120" s="471"/>
      <c r="E120" s="471"/>
      <c r="F120" s="471"/>
      <c r="G120" s="471"/>
      <c r="H120" s="471"/>
      <c r="I120" s="471"/>
      <c r="J120" s="471"/>
      <c r="K120" s="471"/>
      <c r="L120" s="471"/>
      <c r="M120" s="471"/>
      <c r="N120" s="471"/>
      <c r="O120" s="471"/>
      <c r="P120" s="471"/>
      <c r="Q120" s="471"/>
      <c r="R120" s="471"/>
      <c r="S120" s="471"/>
      <c r="T120" s="471"/>
      <c r="U120" s="471"/>
      <c r="V120" s="568"/>
      <c r="W120" s="471"/>
      <c r="X120" s="471"/>
      <c r="Y120" s="471"/>
      <c r="Z120" s="471"/>
      <c r="AA120" s="471"/>
    </row>
    <row r="121" customFormat="false" ht="15.75" hidden="false" customHeight="true" outlineLevel="0" collapsed="false">
      <c r="A121" s="492"/>
      <c r="B121" s="471"/>
      <c r="C121" s="471"/>
      <c r="D121" s="471"/>
      <c r="E121" s="471"/>
      <c r="F121" s="471"/>
      <c r="G121" s="471"/>
      <c r="H121" s="471"/>
      <c r="I121" s="471"/>
      <c r="J121" s="471"/>
      <c r="K121" s="471"/>
      <c r="L121" s="471"/>
      <c r="M121" s="471"/>
      <c r="N121" s="471"/>
      <c r="O121" s="471"/>
      <c r="P121" s="471"/>
      <c r="Q121" s="471"/>
      <c r="R121" s="471"/>
      <c r="S121" s="471"/>
      <c r="T121" s="471"/>
      <c r="U121" s="471"/>
      <c r="V121" s="568"/>
      <c r="W121" s="471"/>
      <c r="X121" s="471"/>
      <c r="Y121" s="471"/>
      <c r="Z121" s="471"/>
      <c r="AA121" s="471"/>
    </row>
    <row r="122" customFormat="false" ht="15.75" hidden="false" customHeight="true" outlineLevel="0" collapsed="false">
      <c r="A122" s="492"/>
      <c r="B122" s="471"/>
      <c r="C122" s="471"/>
      <c r="D122" s="471"/>
      <c r="E122" s="471"/>
      <c r="F122" s="471"/>
      <c r="G122" s="471"/>
      <c r="H122" s="471"/>
      <c r="I122" s="471"/>
      <c r="J122" s="471"/>
      <c r="K122" s="471"/>
      <c r="L122" s="471"/>
      <c r="M122" s="471"/>
      <c r="N122" s="471"/>
      <c r="O122" s="471"/>
      <c r="P122" s="471"/>
      <c r="Q122" s="471"/>
      <c r="R122" s="471"/>
      <c r="S122" s="471"/>
      <c r="T122" s="471"/>
      <c r="U122" s="471"/>
      <c r="V122" s="568"/>
      <c r="W122" s="471"/>
      <c r="X122" s="471"/>
      <c r="Y122" s="471"/>
      <c r="Z122" s="471"/>
      <c r="AA122" s="471"/>
    </row>
    <row r="123" customFormat="false" ht="15.75" hidden="false" customHeight="true" outlineLevel="0" collapsed="false">
      <c r="A123" s="492"/>
      <c r="B123" s="471"/>
      <c r="C123" s="471"/>
      <c r="D123" s="471"/>
      <c r="E123" s="471"/>
      <c r="F123" s="471"/>
      <c r="G123" s="471"/>
      <c r="H123" s="471"/>
      <c r="I123" s="471"/>
      <c r="J123" s="471"/>
      <c r="K123" s="471"/>
      <c r="L123" s="471"/>
      <c r="M123" s="471"/>
      <c r="N123" s="471"/>
      <c r="O123" s="471"/>
      <c r="P123" s="471"/>
      <c r="Q123" s="471"/>
      <c r="R123" s="471"/>
      <c r="S123" s="471"/>
      <c r="T123" s="471"/>
      <c r="U123" s="471"/>
      <c r="V123" s="568"/>
      <c r="W123" s="471"/>
      <c r="X123" s="471"/>
      <c r="Y123" s="471"/>
      <c r="Z123" s="471"/>
      <c r="AA123" s="471"/>
    </row>
    <row r="124" customFormat="false" ht="15.75" hidden="false" customHeight="true" outlineLevel="0" collapsed="false">
      <c r="A124" s="492"/>
      <c r="B124" s="471"/>
      <c r="C124" s="471"/>
      <c r="D124" s="471"/>
      <c r="E124" s="471"/>
      <c r="F124" s="471"/>
      <c r="G124" s="471"/>
      <c r="H124" s="471"/>
      <c r="I124" s="471"/>
      <c r="J124" s="471"/>
      <c r="K124" s="471"/>
      <c r="L124" s="471"/>
      <c r="M124" s="471"/>
      <c r="N124" s="471"/>
      <c r="O124" s="471"/>
      <c r="P124" s="471"/>
      <c r="Q124" s="471"/>
      <c r="R124" s="471"/>
      <c r="S124" s="471"/>
      <c r="T124" s="471"/>
      <c r="U124" s="471"/>
      <c r="V124" s="568"/>
      <c r="W124" s="471"/>
      <c r="X124" s="471"/>
      <c r="Y124" s="471"/>
      <c r="Z124" s="471"/>
      <c r="AA124" s="471"/>
    </row>
    <row r="125" customFormat="false" ht="15.75" hidden="false" customHeight="true" outlineLevel="0" collapsed="false">
      <c r="A125" s="492"/>
      <c r="B125" s="471"/>
      <c r="C125" s="471"/>
      <c r="D125" s="471"/>
      <c r="E125" s="471"/>
      <c r="F125" s="471"/>
      <c r="G125" s="471"/>
      <c r="H125" s="471"/>
      <c r="I125" s="471"/>
      <c r="J125" s="471"/>
      <c r="K125" s="471"/>
      <c r="L125" s="471"/>
      <c r="M125" s="471"/>
      <c r="N125" s="471"/>
      <c r="O125" s="471"/>
      <c r="P125" s="471"/>
      <c r="Q125" s="471"/>
      <c r="R125" s="471"/>
      <c r="S125" s="471"/>
      <c r="T125" s="471"/>
      <c r="U125" s="471"/>
      <c r="V125" s="568"/>
      <c r="W125" s="471"/>
      <c r="X125" s="471"/>
      <c r="Y125" s="471"/>
      <c r="Z125" s="471"/>
      <c r="AA125" s="471"/>
    </row>
    <row r="126" customFormat="false" ht="15.75" hidden="false" customHeight="true" outlineLevel="0" collapsed="false">
      <c r="A126" s="492"/>
      <c r="B126" s="471"/>
      <c r="C126" s="471"/>
      <c r="D126" s="471"/>
      <c r="E126" s="471"/>
      <c r="F126" s="471"/>
      <c r="G126" s="471"/>
      <c r="H126" s="471"/>
      <c r="I126" s="471"/>
      <c r="J126" s="471"/>
      <c r="K126" s="471"/>
      <c r="L126" s="471"/>
      <c r="M126" s="471"/>
      <c r="N126" s="471"/>
      <c r="O126" s="471"/>
      <c r="P126" s="471"/>
      <c r="Q126" s="471"/>
      <c r="R126" s="471"/>
      <c r="S126" s="471"/>
      <c r="T126" s="471"/>
      <c r="U126" s="471"/>
      <c r="V126" s="568"/>
      <c r="W126" s="471"/>
      <c r="X126" s="471"/>
      <c r="Y126" s="471"/>
      <c r="Z126" s="471"/>
      <c r="AA126" s="471"/>
    </row>
    <row r="127" customFormat="false" ht="15.75" hidden="false" customHeight="true" outlineLevel="0" collapsed="false">
      <c r="A127" s="492"/>
      <c r="B127" s="471"/>
      <c r="C127" s="471"/>
      <c r="D127" s="471"/>
      <c r="E127" s="471"/>
      <c r="F127" s="471"/>
      <c r="G127" s="471"/>
      <c r="H127" s="471"/>
      <c r="I127" s="471"/>
      <c r="J127" s="471"/>
      <c r="K127" s="471"/>
      <c r="L127" s="471"/>
      <c r="M127" s="471"/>
      <c r="N127" s="471"/>
      <c r="O127" s="471"/>
      <c r="P127" s="471"/>
      <c r="Q127" s="471"/>
      <c r="R127" s="471"/>
      <c r="S127" s="471"/>
      <c r="T127" s="471"/>
      <c r="U127" s="471"/>
      <c r="V127" s="568"/>
      <c r="W127" s="471"/>
      <c r="X127" s="471"/>
      <c r="Y127" s="471"/>
      <c r="Z127" s="471"/>
      <c r="AA127" s="471"/>
    </row>
    <row r="128" customFormat="false" ht="15.75" hidden="false" customHeight="true" outlineLevel="0" collapsed="false">
      <c r="A128" s="492"/>
      <c r="B128" s="471"/>
      <c r="C128" s="471"/>
      <c r="D128" s="471"/>
      <c r="E128" s="471"/>
      <c r="F128" s="471"/>
      <c r="G128" s="471"/>
      <c r="H128" s="471"/>
      <c r="I128" s="471"/>
      <c r="J128" s="471"/>
      <c r="K128" s="471"/>
      <c r="L128" s="471"/>
      <c r="M128" s="471"/>
      <c r="N128" s="471"/>
      <c r="O128" s="471"/>
      <c r="P128" s="471"/>
      <c r="Q128" s="471"/>
      <c r="R128" s="471"/>
      <c r="S128" s="471"/>
      <c r="T128" s="471"/>
      <c r="U128" s="471"/>
      <c r="V128" s="568"/>
      <c r="W128" s="471"/>
      <c r="X128" s="471"/>
      <c r="Y128" s="471"/>
      <c r="Z128" s="471"/>
      <c r="AA128" s="471"/>
    </row>
    <row r="129" customFormat="false" ht="15.75" hidden="false" customHeight="true" outlineLevel="0" collapsed="false">
      <c r="A129" s="492"/>
      <c r="B129" s="471"/>
      <c r="C129" s="471"/>
      <c r="D129" s="471"/>
      <c r="E129" s="471"/>
      <c r="F129" s="471"/>
      <c r="G129" s="471"/>
      <c r="H129" s="471"/>
      <c r="I129" s="471"/>
      <c r="J129" s="471"/>
      <c r="K129" s="471"/>
      <c r="L129" s="471"/>
      <c r="M129" s="471"/>
      <c r="N129" s="471"/>
      <c r="O129" s="471"/>
      <c r="P129" s="471"/>
      <c r="Q129" s="471"/>
      <c r="R129" s="471"/>
      <c r="S129" s="471"/>
      <c r="T129" s="471"/>
      <c r="U129" s="471"/>
      <c r="V129" s="568"/>
      <c r="W129" s="471"/>
      <c r="X129" s="471"/>
      <c r="Y129" s="471"/>
      <c r="Z129" s="471"/>
      <c r="AA129" s="471"/>
    </row>
    <row r="130" customFormat="false" ht="15.75" hidden="false" customHeight="true" outlineLevel="0" collapsed="false">
      <c r="A130" s="492"/>
      <c r="B130" s="471"/>
      <c r="C130" s="471"/>
      <c r="D130" s="471"/>
      <c r="E130" s="471"/>
      <c r="F130" s="471"/>
      <c r="G130" s="471"/>
      <c r="H130" s="471"/>
      <c r="I130" s="471"/>
      <c r="J130" s="471"/>
      <c r="K130" s="471"/>
      <c r="L130" s="471"/>
      <c r="M130" s="471"/>
      <c r="N130" s="471"/>
      <c r="O130" s="471"/>
      <c r="P130" s="471"/>
      <c r="Q130" s="471"/>
      <c r="R130" s="471"/>
      <c r="S130" s="471"/>
      <c r="T130" s="471"/>
      <c r="U130" s="471"/>
      <c r="V130" s="568"/>
      <c r="W130" s="471"/>
      <c r="X130" s="471"/>
      <c r="Y130" s="471"/>
      <c r="Z130" s="471"/>
      <c r="AA130" s="471"/>
    </row>
    <row r="131" customFormat="false" ht="15.75" hidden="false" customHeight="true" outlineLevel="0" collapsed="false">
      <c r="A131" s="492"/>
      <c r="B131" s="471"/>
      <c r="C131" s="471"/>
      <c r="D131" s="471"/>
      <c r="E131" s="471"/>
      <c r="F131" s="471"/>
      <c r="G131" s="471"/>
      <c r="H131" s="471"/>
      <c r="I131" s="471"/>
      <c r="J131" s="471"/>
      <c r="K131" s="471"/>
      <c r="L131" s="471"/>
      <c r="M131" s="471"/>
      <c r="N131" s="471"/>
      <c r="O131" s="471"/>
      <c r="P131" s="471"/>
      <c r="Q131" s="471"/>
      <c r="R131" s="471"/>
      <c r="S131" s="471"/>
      <c r="T131" s="471"/>
      <c r="U131" s="471"/>
      <c r="V131" s="568"/>
      <c r="W131" s="471"/>
      <c r="X131" s="471"/>
      <c r="Y131" s="471"/>
      <c r="Z131" s="471"/>
      <c r="AA131" s="471"/>
    </row>
    <row r="132" customFormat="false" ht="15.75" hidden="false" customHeight="true" outlineLevel="0" collapsed="false">
      <c r="A132" s="492"/>
      <c r="B132" s="471"/>
      <c r="C132" s="471"/>
      <c r="D132" s="471"/>
      <c r="E132" s="471"/>
      <c r="F132" s="471"/>
      <c r="G132" s="471"/>
      <c r="H132" s="471"/>
      <c r="I132" s="471"/>
      <c r="J132" s="471"/>
      <c r="K132" s="471"/>
      <c r="L132" s="471"/>
      <c r="M132" s="471"/>
      <c r="N132" s="471"/>
      <c r="O132" s="471"/>
      <c r="P132" s="471"/>
      <c r="Q132" s="471"/>
      <c r="R132" s="471"/>
      <c r="S132" s="471"/>
      <c r="T132" s="471"/>
      <c r="U132" s="471"/>
      <c r="V132" s="568"/>
      <c r="W132" s="471"/>
      <c r="X132" s="471"/>
      <c r="Y132" s="471"/>
      <c r="Z132" s="471"/>
      <c r="AA132" s="471"/>
    </row>
    <row r="133" customFormat="false" ht="15.75" hidden="false" customHeight="true" outlineLevel="0" collapsed="false">
      <c r="A133" s="492"/>
      <c r="B133" s="471"/>
      <c r="C133" s="471"/>
      <c r="D133" s="471"/>
      <c r="E133" s="471"/>
      <c r="F133" s="471"/>
      <c r="G133" s="471"/>
      <c r="H133" s="471"/>
      <c r="I133" s="471"/>
      <c r="J133" s="471"/>
      <c r="K133" s="471"/>
      <c r="L133" s="471"/>
      <c r="M133" s="471"/>
      <c r="N133" s="471"/>
      <c r="O133" s="471"/>
      <c r="P133" s="471"/>
      <c r="Q133" s="471"/>
      <c r="R133" s="471"/>
      <c r="S133" s="471"/>
      <c r="T133" s="471"/>
      <c r="U133" s="471"/>
      <c r="V133" s="568"/>
      <c r="W133" s="471"/>
      <c r="X133" s="471"/>
      <c r="Y133" s="471"/>
      <c r="Z133" s="471"/>
      <c r="AA133" s="471"/>
    </row>
    <row r="134" customFormat="false" ht="15.75" hidden="false" customHeight="true" outlineLevel="0" collapsed="false">
      <c r="A134" s="492"/>
      <c r="B134" s="471"/>
      <c r="C134" s="471"/>
      <c r="D134" s="471"/>
      <c r="E134" s="471"/>
      <c r="F134" s="471"/>
      <c r="G134" s="471"/>
      <c r="H134" s="471"/>
      <c r="I134" s="471"/>
      <c r="J134" s="471"/>
      <c r="K134" s="471"/>
      <c r="L134" s="471"/>
      <c r="M134" s="471"/>
      <c r="N134" s="471"/>
      <c r="O134" s="471"/>
      <c r="P134" s="471"/>
      <c r="Q134" s="471"/>
      <c r="R134" s="471"/>
      <c r="S134" s="471"/>
      <c r="T134" s="471"/>
      <c r="U134" s="471"/>
      <c r="V134" s="568"/>
      <c r="W134" s="471"/>
      <c r="X134" s="471"/>
      <c r="Y134" s="471"/>
      <c r="Z134" s="471"/>
      <c r="AA134" s="471"/>
    </row>
    <row r="135" customFormat="false" ht="15.75" hidden="false" customHeight="true" outlineLevel="0" collapsed="false">
      <c r="A135" s="492"/>
      <c r="B135" s="471"/>
      <c r="C135" s="471"/>
      <c r="D135" s="471"/>
      <c r="E135" s="471"/>
      <c r="F135" s="471"/>
      <c r="G135" s="471"/>
      <c r="H135" s="471"/>
      <c r="I135" s="471"/>
      <c r="J135" s="471"/>
      <c r="K135" s="471"/>
      <c r="L135" s="471"/>
      <c r="M135" s="471"/>
      <c r="N135" s="471"/>
      <c r="O135" s="471"/>
      <c r="P135" s="471"/>
      <c r="Q135" s="471"/>
      <c r="R135" s="471"/>
      <c r="S135" s="471"/>
      <c r="T135" s="471"/>
      <c r="U135" s="471"/>
      <c r="V135" s="568"/>
      <c r="W135" s="471"/>
      <c r="X135" s="471"/>
      <c r="Y135" s="471"/>
      <c r="Z135" s="471"/>
      <c r="AA135" s="471"/>
    </row>
    <row r="136" customFormat="false" ht="15.75" hidden="false" customHeight="true" outlineLevel="0" collapsed="false">
      <c r="A136" s="492"/>
      <c r="B136" s="471"/>
      <c r="C136" s="471"/>
      <c r="D136" s="471"/>
      <c r="E136" s="471"/>
      <c r="F136" s="471"/>
      <c r="G136" s="471"/>
      <c r="H136" s="471"/>
      <c r="I136" s="471"/>
      <c r="J136" s="471"/>
      <c r="K136" s="471"/>
      <c r="L136" s="471"/>
      <c r="M136" s="471"/>
      <c r="N136" s="471"/>
      <c r="O136" s="471"/>
      <c r="P136" s="471"/>
      <c r="Q136" s="471"/>
      <c r="R136" s="471"/>
      <c r="S136" s="471"/>
      <c r="T136" s="471"/>
      <c r="U136" s="471"/>
      <c r="V136" s="568"/>
      <c r="W136" s="471"/>
      <c r="X136" s="471"/>
      <c r="Y136" s="471"/>
      <c r="Z136" s="471"/>
      <c r="AA136" s="471"/>
    </row>
    <row r="137" customFormat="false" ht="15.75" hidden="false" customHeight="true" outlineLevel="0" collapsed="false">
      <c r="A137" s="492"/>
      <c r="B137" s="471"/>
      <c r="C137" s="471"/>
      <c r="D137" s="471"/>
      <c r="E137" s="471"/>
      <c r="F137" s="471"/>
      <c r="G137" s="471"/>
      <c r="H137" s="471"/>
      <c r="I137" s="471"/>
      <c r="J137" s="471"/>
      <c r="K137" s="471"/>
      <c r="L137" s="471"/>
      <c r="M137" s="471"/>
      <c r="N137" s="471"/>
      <c r="O137" s="471"/>
      <c r="P137" s="471"/>
      <c r="Q137" s="471"/>
      <c r="R137" s="471"/>
      <c r="S137" s="471"/>
      <c r="T137" s="471"/>
      <c r="U137" s="471"/>
      <c r="V137" s="568"/>
      <c r="W137" s="471"/>
      <c r="X137" s="471"/>
      <c r="Y137" s="471"/>
      <c r="Z137" s="471"/>
      <c r="AA137" s="471"/>
    </row>
    <row r="138" customFormat="false" ht="15.75" hidden="false" customHeight="true" outlineLevel="0" collapsed="false">
      <c r="A138" s="492"/>
      <c r="B138" s="471"/>
      <c r="C138" s="471"/>
      <c r="D138" s="471"/>
      <c r="E138" s="471"/>
      <c r="F138" s="471"/>
      <c r="G138" s="471"/>
      <c r="H138" s="471"/>
      <c r="I138" s="471"/>
      <c r="J138" s="471"/>
      <c r="K138" s="471"/>
      <c r="L138" s="471"/>
      <c r="M138" s="471"/>
      <c r="N138" s="471"/>
      <c r="O138" s="471"/>
      <c r="P138" s="471"/>
      <c r="Q138" s="471"/>
      <c r="R138" s="471"/>
      <c r="S138" s="471"/>
      <c r="T138" s="471"/>
      <c r="U138" s="471"/>
      <c r="V138" s="568"/>
      <c r="W138" s="471"/>
      <c r="X138" s="471"/>
      <c r="Y138" s="471"/>
      <c r="Z138" s="471"/>
      <c r="AA138" s="471"/>
    </row>
    <row r="139" customFormat="false" ht="15.75" hidden="false" customHeight="true" outlineLevel="0" collapsed="false">
      <c r="A139" s="492"/>
      <c r="B139" s="471"/>
      <c r="C139" s="471"/>
      <c r="D139" s="471"/>
      <c r="E139" s="471"/>
      <c r="F139" s="471"/>
      <c r="G139" s="471"/>
      <c r="H139" s="471"/>
      <c r="I139" s="471"/>
      <c r="J139" s="471"/>
      <c r="K139" s="471"/>
      <c r="L139" s="471"/>
      <c r="M139" s="471"/>
      <c r="N139" s="471"/>
      <c r="O139" s="471"/>
      <c r="P139" s="471"/>
      <c r="Q139" s="471"/>
      <c r="R139" s="471"/>
      <c r="S139" s="471"/>
      <c r="T139" s="471"/>
      <c r="U139" s="471"/>
      <c r="V139" s="568"/>
      <c r="W139" s="471"/>
      <c r="X139" s="471"/>
      <c r="Y139" s="471"/>
      <c r="Z139" s="471"/>
      <c r="AA139" s="471"/>
    </row>
    <row r="140" customFormat="false" ht="15.75" hidden="false" customHeight="true" outlineLevel="0" collapsed="false">
      <c r="A140" s="492"/>
      <c r="B140" s="471"/>
      <c r="C140" s="471"/>
      <c r="D140" s="471"/>
      <c r="E140" s="471"/>
      <c r="F140" s="471"/>
      <c r="G140" s="471"/>
      <c r="H140" s="471"/>
      <c r="I140" s="471"/>
      <c r="J140" s="471"/>
      <c r="K140" s="471"/>
      <c r="L140" s="471"/>
      <c r="M140" s="471"/>
      <c r="N140" s="471"/>
      <c r="O140" s="471"/>
      <c r="P140" s="471"/>
      <c r="Q140" s="471"/>
      <c r="R140" s="471"/>
      <c r="S140" s="471"/>
      <c r="T140" s="471"/>
      <c r="U140" s="471"/>
      <c r="V140" s="568"/>
      <c r="W140" s="471"/>
      <c r="X140" s="471"/>
      <c r="Y140" s="471"/>
      <c r="Z140" s="471"/>
      <c r="AA140" s="471"/>
    </row>
    <row r="141" customFormat="false" ht="15.75" hidden="false" customHeight="true" outlineLevel="0" collapsed="false">
      <c r="A141" s="492"/>
      <c r="B141" s="471"/>
      <c r="C141" s="471"/>
      <c r="D141" s="471"/>
      <c r="E141" s="471"/>
      <c r="F141" s="471"/>
      <c r="G141" s="471"/>
      <c r="H141" s="471"/>
      <c r="I141" s="471"/>
      <c r="J141" s="471"/>
      <c r="K141" s="471"/>
      <c r="L141" s="471"/>
      <c r="M141" s="471"/>
      <c r="N141" s="471"/>
      <c r="O141" s="471"/>
      <c r="P141" s="471"/>
      <c r="Q141" s="471"/>
      <c r="R141" s="471"/>
      <c r="S141" s="471"/>
      <c r="T141" s="471"/>
      <c r="U141" s="471"/>
      <c r="V141" s="568"/>
      <c r="W141" s="471"/>
      <c r="X141" s="471"/>
      <c r="Y141" s="471"/>
      <c r="Z141" s="471"/>
      <c r="AA141" s="471"/>
    </row>
    <row r="142" customFormat="false" ht="15.75" hidden="false" customHeight="true" outlineLevel="0" collapsed="false">
      <c r="A142" s="492"/>
      <c r="B142" s="471"/>
      <c r="C142" s="471"/>
      <c r="D142" s="471"/>
      <c r="E142" s="471"/>
      <c r="F142" s="471"/>
      <c r="G142" s="471"/>
      <c r="H142" s="471"/>
      <c r="I142" s="471"/>
      <c r="J142" s="471"/>
      <c r="K142" s="471"/>
      <c r="L142" s="471"/>
      <c r="M142" s="471"/>
      <c r="N142" s="471"/>
      <c r="O142" s="471"/>
      <c r="P142" s="471"/>
      <c r="Q142" s="471"/>
      <c r="R142" s="471"/>
      <c r="S142" s="471"/>
      <c r="T142" s="471"/>
      <c r="U142" s="471"/>
      <c r="V142" s="568"/>
      <c r="W142" s="471"/>
      <c r="X142" s="471"/>
      <c r="Y142" s="471"/>
      <c r="Z142" s="471"/>
      <c r="AA142" s="471"/>
    </row>
    <row r="143" customFormat="false" ht="15.75" hidden="false" customHeight="true" outlineLevel="0" collapsed="false">
      <c r="A143" s="492"/>
      <c r="B143" s="471"/>
      <c r="C143" s="471"/>
      <c r="D143" s="471"/>
      <c r="E143" s="471"/>
      <c r="F143" s="471"/>
      <c r="G143" s="471"/>
      <c r="H143" s="471"/>
      <c r="I143" s="471"/>
      <c r="J143" s="471"/>
      <c r="K143" s="471"/>
      <c r="L143" s="471"/>
      <c r="M143" s="471"/>
      <c r="N143" s="471"/>
      <c r="O143" s="471"/>
      <c r="P143" s="471"/>
      <c r="Q143" s="471"/>
      <c r="R143" s="471"/>
      <c r="S143" s="471"/>
      <c r="T143" s="471"/>
      <c r="U143" s="471"/>
      <c r="V143" s="568"/>
      <c r="W143" s="471"/>
      <c r="X143" s="471"/>
      <c r="Y143" s="471"/>
      <c r="Z143" s="471"/>
      <c r="AA143" s="471"/>
    </row>
    <row r="144" customFormat="false" ht="15.75" hidden="false" customHeight="true" outlineLevel="0" collapsed="false">
      <c r="A144" s="492"/>
      <c r="B144" s="471"/>
      <c r="C144" s="471"/>
      <c r="D144" s="471"/>
      <c r="E144" s="471"/>
      <c r="F144" s="471"/>
      <c r="G144" s="471"/>
      <c r="H144" s="471"/>
      <c r="I144" s="471"/>
      <c r="J144" s="471"/>
      <c r="K144" s="471"/>
      <c r="L144" s="471"/>
      <c r="M144" s="471"/>
      <c r="N144" s="471"/>
      <c r="O144" s="471"/>
      <c r="P144" s="471"/>
      <c r="Q144" s="471"/>
      <c r="R144" s="471"/>
      <c r="S144" s="471"/>
      <c r="T144" s="471"/>
      <c r="U144" s="471"/>
      <c r="V144" s="568"/>
      <c r="W144" s="471"/>
      <c r="X144" s="471"/>
      <c r="Y144" s="471"/>
      <c r="Z144" s="471"/>
      <c r="AA144" s="471"/>
    </row>
    <row r="145" customFormat="false" ht="15.75" hidden="false" customHeight="true" outlineLevel="0" collapsed="false">
      <c r="A145" s="492"/>
      <c r="B145" s="471"/>
      <c r="C145" s="471"/>
      <c r="D145" s="471"/>
      <c r="E145" s="471"/>
      <c r="F145" s="471"/>
      <c r="G145" s="471"/>
      <c r="H145" s="471"/>
      <c r="I145" s="471"/>
      <c r="J145" s="471"/>
      <c r="K145" s="471"/>
      <c r="L145" s="471"/>
      <c r="M145" s="471"/>
      <c r="N145" s="471"/>
      <c r="O145" s="471"/>
      <c r="P145" s="471"/>
      <c r="Q145" s="471"/>
      <c r="R145" s="471"/>
      <c r="S145" s="471"/>
      <c r="T145" s="471"/>
      <c r="U145" s="471"/>
      <c r="V145" s="568"/>
      <c r="W145" s="471"/>
      <c r="X145" s="471"/>
      <c r="Y145" s="471"/>
      <c r="Z145" s="471"/>
      <c r="AA145" s="471"/>
    </row>
    <row r="146" customFormat="false" ht="15.75" hidden="false" customHeight="true" outlineLevel="0" collapsed="false">
      <c r="A146" s="492"/>
      <c r="B146" s="471"/>
      <c r="C146" s="471"/>
      <c r="D146" s="471"/>
      <c r="E146" s="471"/>
      <c r="F146" s="471"/>
      <c r="G146" s="471"/>
      <c r="H146" s="471"/>
      <c r="I146" s="471"/>
      <c r="J146" s="471"/>
      <c r="K146" s="471"/>
      <c r="L146" s="471"/>
      <c r="M146" s="471"/>
      <c r="N146" s="471"/>
      <c r="O146" s="471"/>
      <c r="P146" s="471"/>
      <c r="Q146" s="471"/>
      <c r="R146" s="471"/>
      <c r="S146" s="471"/>
      <c r="T146" s="471"/>
      <c r="U146" s="471"/>
      <c r="V146" s="568"/>
      <c r="W146" s="471"/>
      <c r="X146" s="471"/>
      <c r="Y146" s="471"/>
      <c r="Z146" s="471"/>
      <c r="AA146" s="471"/>
    </row>
    <row r="147" customFormat="false" ht="15.75" hidden="false" customHeight="true" outlineLevel="0" collapsed="false">
      <c r="A147" s="492"/>
      <c r="B147" s="471"/>
      <c r="C147" s="471"/>
      <c r="D147" s="471"/>
      <c r="E147" s="471"/>
      <c r="F147" s="471"/>
      <c r="G147" s="471"/>
      <c r="H147" s="471"/>
      <c r="I147" s="471"/>
      <c r="J147" s="471"/>
      <c r="K147" s="471"/>
      <c r="L147" s="471"/>
      <c r="M147" s="471"/>
      <c r="N147" s="471"/>
      <c r="O147" s="471"/>
      <c r="P147" s="471"/>
      <c r="Q147" s="471"/>
      <c r="R147" s="471"/>
      <c r="S147" s="471"/>
      <c r="T147" s="471"/>
      <c r="U147" s="471"/>
      <c r="V147" s="568"/>
      <c r="W147" s="471"/>
      <c r="X147" s="471"/>
      <c r="Y147" s="471"/>
      <c r="Z147" s="471"/>
      <c r="AA147" s="471"/>
    </row>
    <row r="148" customFormat="false" ht="15.75" hidden="false" customHeight="true" outlineLevel="0" collapsed="false">
      <c r="A148" s="492"/>
      <c r="B148" s="471"/>
      <c r="C148" s="471"/>
      <c r="D148" s="471"/>
      <c r="E148" s="471"/>
      <c r="F148" s="471"/>
      <c r="G148" s="471"/>
      <c r="H148" s="471"/>
      <c r="I148" s="471"/>
      <c r="J148" s="471"/>
      <c r="K148" s="471"/>
      <c r="L148" s="471"/>
      <c r="M148" s="471"/>
      <c r="N148" s="471"/>
      <c r="O148" s="471"/>
      <c r="P148" s="471"/>
      <c r="Q148" s="471"/>
      <c r="R148" s="471"/>
      <c r="S148" s="471"/>
      <c r="T148" s="471"/>
      <c r="U148" s="471"/>
      <c r="V148" s="568"/>
      <c r="W148" s="471"/>
      <c r="X148" s="471"/>
      <c r="Y148" s="471"/>
      <c r="Z148" s="471"/>
      <c r="AA148" s="471"/>
    </row>
    <row r="149" customFormat="false" ht="15.75" hidden="false" customHeight="true" outlineLevel="0" collapsed="false">
      <c r="A149" s="492"/>
      <c r="B149" s="471"/>
      <c r="C149" s="471"/>
      <c r="D149" s="471"/>
      <c r="E149" s="471"/>
      <c r="F149" s="471"/>
      <c r="G149" s="471"/>
      <c r="H149" s="471"/>
      <c r="I149" s="471"/>
      <c r="J149" s="471"/>
      <c r="K149" s="471"/>
      <c r="L149" s="471"/>
      <c r="M149" s="471"/>
      <c r="N149" s="471"/>
      <c r="O149" s="471"/>
      <c r="P149" s="471"/>
      <c r="Q149" s="471"/>
      <c r="R149" s="471"/>
      <c r="S149" s="471"/>
      <c r="T149" s="471"/>
      <c r="U149" s="471"/>
      <c r="V149" s="568"/>
      <c r="W149" s="471"/>
      <c r="X149" s="471"/>
      <c r="Y149" s="471"/>
      <c r="Z149" s="471"/>
      <c r="AA149" s="471"/>
    </row>
    <row r="150" customFormat="false" ht="15.75" hidden="false" customHeight="true" outlineLevel="0" collapsed="false">
      <c r="A150" s="492"/>
      <c r="B150" s="471"/>
      <c r="C150" s="471"/>
      <c r="D150" s="471"/>
      <c r="E150" s="471"/>
      <c r="F150" s="471"/>
      <c r="G150" s="471"/>
      <c r="H150" s="471"/>
      <c r="I150" s="471"/>
      <c r="J150" s="471"/>
      <c r="K150" s="471"/>
      <c r="L150" s="471"/>
      <c r="M150" s="471"/>
      <c r="N150" s="471"/>
      <c r="O150" s="471"/>
      <c r="P150" s="471"/>
      <c r="Q150" s="471"/>
      <c r="R150" s="471"/>
      <c r="S150" s="471"/>
      <c r="T150" s="471"/>
      <c r="U150" s="471"/>
      <c r="V150" s="568"/>
      <c r="W150" s="471"/>
      <c r="X150" s="471"/>
      <c r="Y150" s="471"/>
      <c r="Z150" s="471"/>
      <c r="AA150" s="471"/>
    </row>
    <row r="151" customFormat="false" ht="15.75" hidden="false" customHeight="true" outlineLevel="0" collapsed="false">
      <c r="A151" s="492"/>
      <c r="B151" s="471"/>
      <c r="C151" s="471"/>
      <c r="D151" s="471"/>
      <c r="E151" s="471"/>
      <c r="F151" s="471"/>
      <c r="G151" s="471"/>
      <c r="H151" s="471"/>
      <c r="I151" s="471"/>
      <c r="J151" s="471"/>
      <c r="K151" s="471"/>
      <c r="L151" s="471"/>
      <c r="M151" s="471"/>
      <c r="N151" s="471"/>
      <c r="O151" s="471"/>
      <c r="P151" s="471"/>
      <c r="Q151" s="471"/>
      <c r="R151" s="471"/>
      <c r="S151" s="471"/>
      <c r="T151" s="471"/>
      <c r="U151" s="471"/>
      <c r="V151" s="568"/>
      <c r="W151" s="471"/>
      <c r="X151" s="471"/>
      <c r="Y151" s="471"/>
      <c r="Z151" s="471"/>
      <c r="AA151" s="471"/>
    </row>
    <row r="152" customFormat="false" ht="15.75" hidden="false" customHeight="true" outlineLevel="0" collapsed="false">
      <c r="A152" s="492"/>
      <c r="B152" s="471"/>
      <c r="C152" s="471"/>
      <c r="D152" s="471"/>
      <c r="E152" s="471"/>
      <c r="F152" s="471"/>
      <c r="G152" s="471"/>
      <c r="H152" s="471"/>
      <c r="I152" s="471"/>
      <c r="J152" s="471"/>
      <c r="K152" s="471"/>
      <c r="L152" s="471"/>
      <c r="M152" s="471"/>
      <c r="N152" s="471"/>
      <c r="O152" s="471"/>
      <c r="P152" s="471"/>
      <c r="Q152" s="471"/>
      <c r="R152" s="471"/>
      <c r="S152" s="471"/>
      <c r="T152" s="471"/>
      <c r="U152" s="471"/>
      <c r="V152" s="568"/>
      <c r="W152" s="471"/>
      <c r="X152" s="471"/>
      <c r="Y152" s="471"/>
      <c r="Z152" s="471"/>
      <c r="AA152" s="471"/>
    </row>
    <row r="153" customFormat="false" ht="15.75" hidden="false" customHeight="true" outlineLevel="0" collapsed="false">
      <c r="A153" s="492"/>
      <c r="B153" s="471"/>
      <c r="C153" s="471"/>
      <c r="D153" s="471"/>
      <c r="E153" s="471"/>
      <c r="F153" s="471"/>
      <c r="G153" s="471"/>
      <c r="H153" s="471"/>
      <c r="I153" s="471"/>
      <c r="J153" s="471"/>
      <c r="K153" s="471"/>
      <c r="L153" s="471"/>
      <c r="M153" s="471"/>
      <c r="N153" s="471"/>
      <c r="O153" s="471"/>
      <c r="P153" s="471"/>
      <c r="Q153" s="471"/>
      <c r="R153" s="471"/>
      <c r="S153" s="471"/>
      <c r="T153" s="471"/>
      <c r="U153" s="471"/>
      <c r="V153" s="568"/>
      <c r="W153" s="471"/>
      <c r="X153" s="471"/>
      <c r="Y153" s="471"/>
      <c r="Z153" s="471"/>
      <c r="AA153" s="471"/>
    </row>
    <row r="154" customFormat="false" ht="15.75" hidden="false" customHeight="true" outlineLevel="0" collapsed="false">
      <c r="A154" s="492"/>
      <c r="B154" s="471"/>
      <c r="C154" s="471"/>
      <c r="D154" s="471"/>
      <c r="E154" s="471"/>
      <c r="F154" s="471"/>
      <c r="G154" s="471"/>
      <c r="H154" s="471"/>
      <c r="I154" s="471"/>
      <c r="J154" s="471"/>
      <c r="K154" s="471"/>
      <c r="L154" s="471"/>
      <c r="M154" s="471"/>
      <c r="N154" s="471"/>
      <c r="O154" s="471"/>
      <c r="P154" s="471"/>
      <c r="Q154" s="471"/>
      <c r="R154" s="471"/>
      <c r="S154" s="471"/>
      <c r="T154" s="471"/>
      <c r="U154" s="471"/>
      <c r="V154" s="568"/>
      <c r="W154" s="471"/>
      <c r="X154" s="471"/>
      <c r="Y154" s="471"/>
      <c r="Z154" s="471"/>
      <c r="AA154" s="471"/>
    </row>
    <row r="155" customFormat="false" ht="15.75" hidden="false" customHeight="true" outlineLevel="0" collapsed="false">
      <c r="A155" s="492"/>
      <c r="B155" s="471"/>
      <c r="C155" s="471"/>
      <c r="D155" s="471"/>
      <c r="E155" s="471"/>
      <c r="F155" s="471"/>
      <c r="G155" s="471"/>
      <c r="H155" s="471"/>
      <c r="I155" s="471"/>
      <c r="J155" s="471"/>
      <c r="K155" s="471"/>
      <c r="L155" s="471"/>
      <c r="M155" s="471"/>
      <c r="N155" s="471"/>
      <c r="O155" s="471"/>
      <c r="P155" s="471"/>
      <c r="Q155" s="471"/>
      <c r="R155" s="471"/>
      <c r="S155" s="471"/>
      <c r="T155" s="471"/>
      <c r="U155" s="471"/>
      <c r="V155" s="568"/>
      <c r="W155" s="471"/>
      <c r="X155" s="471"/>
      <c r="Y155" s="471"/>
      <c r="Z155" s="471"/>
      <c r="AA155" s="471"/>
    </row>
    <row r="156" customFormat="false" ht="15.75" hidden="false" customHeight="true" outlineLevel="0" collapsed="false">
      <c r="A156" s="492"/>
      <c r="B156" s="471"/>
      <c r="C156" s="471"/>
      <c r="D156" s="471"/>
      <c r="E156" s="471"/>
      <c r="F156" s="471"/>
      <c r="G156" s="471"/>
      <c r="H156" s="471"/>
      <c r="I156" s="471"/>
      <c r="J156" s="471"/>
      <c r="K156" s="471"/>
      <c r="L156" s="471"/>
      <c r="M156" s="471"/>
      <c r="N156" s="471"/>
      <c r="O156" s="471"/>
      <c r="P156" s="471"/>
      <c r="Q156" s="471"/>
      <c r="R156" s="471"/>
      <c r="S156" s="471"/>
      <c r="T156" s="471"/>
      <c r="U156" s="471"/>
      <c r="V156" s="568"/>
      <c r="W156" s="471"/>
      <c r="X156" s="471"/>
      <c r="Y156" s="471"/>
      <c r="Z156" s="471"/>
      <c r="AA156" s="471"/>
    </row>
    <row r="157" customFormat="false" ht="15.75" hidden="false" customHeight="true" outlineLevel="0" collapsed="false">
      <c r="A157" s="492"/>
      <c r="B157" s="471"/>
      <c r="C157" s="471"/>
      <c r="D157" s="471"/>
      <c r="E157" s="471"/>
      <c r="F157" s="471"/>
      <c r="G157" s="471"/>
      <c r="H157" s="471"/>
      <c r="I157" s="471"/>
      <c r="J157" s="471"/>
      <c r="K157" s="471"/>
      <c r="L157" s="471"/>
      <c r="M157" s="471"/>
      <c r="N157" s="471"/>
      <c r="O157" s="471"/>
      <c r="P157" s="471"/>
      <c r="Q157" s="471"/>
      <c r="R157" s="471"/>
      <c r="S157" s="471"/>
      <c r="T157" s="471"/>
      <c r="U157" s="471"/>
      <c r="V157" s="568"/>
      <c r="W157" s="471"/>
      <c r="X157" s="471"/>
      <c r="Y157" s="471"/>
      <c r="Z157" s="471"/>
      <c r="AA157" s="471"/>
    </row>
    <row r="158" customFormat="false" ht="15.75" hidden="false" customHeight="true" outlineLevel="0" collapsed="false">
      <c r="A158" s="492"/>
      <c r="B158" s="471"/>
      <c r="C158" s="471"/>
      <c r="D158" s="471"/>
      <c r="E158" s="471"/>
      <c r="F158" s="471"/>
      <c r="G158" s="471"/>
      <c r="H158" s="471"/>
      <c r="I158" s="471"/>
      <c r="J158" s="471"/>
      <c r="K158" s="471"/>
      <c r="L158" s="471"/>
      <c r="M158" s="471"/>
      <c r="N158" s="471"/>
      <c r="O158" s="471"/>
      <c r="P158" s="471"/>
      <c r="Q158" s="471"/>
      <c r="R158" s="471"/>
      <c r="S158" s="471"/>
      <c r="T158" s="471"/>
      <c r="U158" s="471"/>
      <c r="V158" s="568"/>
      <c r="W158" s="471"/>
      <c r="X158" s="471"/>
      <c r="Y158" s="471"/>
      <c r="Z158" s="471"/>
      <c r="AA158" s="471"/>
    </row>
    <row r="159" customFormat="false" ht="15.75" hidden="false" customHeight="true" outlineLevel="0" collapsed="false">
      <c r="A159" s="492"/>
      <c r="B159" s="471"/>
      <c r="C159" s="471"/>
      <c r="D159" s="471"/>
      <c r="E159" s="471"/>
      <c r="F159" s="471"/>
      <c r="G159" s="471"/>
      <c r="H159" s="471"/>
      <c r="I159" s="471"/>
      <c r="J159" s="471"/>
      <c r="K159" s="471"/>
      <c r="L159" s="471"/>
      <c r="M159" s="471"/>
      <c r="N159" s="471"/>
      <c r="O159" s="471"/>
      <c r="P159" s="471"/>
      <c r="Q159" s="471"/>
      <c r="R159" s="471"/>
      <c r="S159" s="471"/>
      <c r="T159" s="471"/>
      <c r="U159" s="471"/>
      <c r="V159" s="568"/>
      <c r="W159" s="471"/>
      <c r="X159" s="471"/>
      <c r="Y159" s="471"/>
      <c r="Z159" s="471"/>
      <c r="AA159" s="471"/>
    </row>
    <row r="160" customFormat="false" ht="15.75" hidden="false" customHeight="true" outlineLevel="0" collapsed="false">
      <c r="A160" s="492"/>
      <c r="B160" s="471"/>
      <c r="C160" s="471"/>
      <c r="D160" s="471"/>
      <c r="E160" s="471"/>
      <c r="F160" s="471"/>
      <c r="G160" s="471"/>
      <c r="H160" s="471"/>
      <c r="I160" s="471"/>
      <c r="J160" s="471"/>
      <c r="K160" s="471"/>
      <c r="L160" s="471"/>
      <c r="M160" s="471"/>
      <c r="N160" s="471"/>
      <c r="O160" s="471"/>
      <c r="P160" s="471"/>
      <c r="Q160" s="471"/>
      <c r="R160" s="471"/>
      <c r="S160" s="471"/>
      <c r="T160" s="471"/>
      <c r="U160" s="471"/>
      <c r="V160" s="568"/>
      <c r="W160" s="471"/>
      <c r="X160" s="471"/>
      <c r="Y160" s="471"/>
      <c r="Z160" s="471"/>
      <c r="AA160" s="471"/>
    </row>
    <row r="161" customFormat="false" ht="15.75" hidden="false" customHeight="true" outlineLevel="0" collapsed="false">
      <c r="A161" s="492"/>
      <c r="B161" s="471"/>
      <c r="C161" s="471"/>
      <c r="D161" s="471"/>
      <c r="E161" s="471"/>
      <c r="F161" s="471"/>
      <c r="G161" s="471"/>
      <c r="H161" s="471"/>
      <c r="I161" s="471"/>
      <c r="J161" s="471"/>
      <c r="K161" s="471"/>
      <c r="L161" s="471"/>
      <c r="M161" s="471"/>
      <c r="N161" s="471"/>
      <c r="O161" s="471"/>
      <c r="P161" s="471"/>
      <c r="Q161" s="471"/>
      <c r="R161" s="471"/>
      <c r="S161" s="471"/>
      <c r="T161" s="471"/>
      <c r="U161" s="471"/>
      <c r="V161" s="568"/>
      <c r="W161" s="471"/>
      <c r="X161" s="471"/>
      <c r="Y161" s="471"/>
      <c r="Z161" s="471"/>
      <c r="AA161" s="471"/>
    </row>
    <row r="162" customFormat="false" ht="15.75" hidden="false" customHeight="true" outlineLevel="0" collapsed="false">
      <c r="A162" s="492"/>
      <c r="B162" s="471"/>
      <c r="C162" s="471"/>
      <c r="D162" s="471"/>
      <c r="E162" s="471"/>
      <c r="F162" s="471"/>
      <c r="G162" s="471"/>
      <c r="H162" s="471"/>
      <c r="I162" s="471"/>
      <c r="J162" s="471"/>
      <c r="K162" s="471"/>
      <c r="L162" s="471"/>
      <c r="M162" s="471"/>
      <c r="N162" s="471"/>
      <c r="O162" s="471"/>
      <c r="P162" s="471"/>
      <c r="Q162" s="471"/>
      <c r="R162" s="471"/>
      <c r="S162" s="471"/>
      <c r="T162" s="471"/>
      <c r="U162" s="471"/>
      <c r="V162" s="568"/>
      <c r="W162" s="471"/>
      <c r="X162" s="471"/>
      <c r="Y162" s="471"/>
      <c r="Z162" s="471"/>
      <c r="AA162" s="471"/>
    </row>
    <row r="163" customFormat="false" ht="15.75" hidden="false" customHeight="true" outlineLevel="0" collapsed="false">
      <c r="A163" s="492"/>
      <c r="B163" s="471"/>
      <c r="C163" s="471"/>
      <c r="D163" s="471"/>
      <c r="E163" s="471"/>
      <c r="F163" s="471"/>
      <c r="G163" s="471"/>
      <c r="H163" s="471"/>
      <c r="I163" s="471"/>
      <c r="J163" s="471"/>
      <c r="K163" s="471"/>
      <c r="L163" s="471"/>
      <c r="M163" s="471"/>
      <c r="N163" s="471"/>
      <c r="O163" s="471"/>
      <c r="P163" s="471"/>
      <c r="Q163" s="471"/>
      <c r="R163" s="471"/>
      <c r="S163" s="471"/>
      <c r="T163" s="471"/>
      <c r="U163" s="471"/>
      <c r="V163" s="568"/>
      <c r="W163" s="471"/>
      <c r="X163" s="471"/>
      <c r="Y163" s="471"/>
      <c r="Z163" s="471"/>
      <c r="AA163" s="471"/>
    </row>
    <row r="164" customFormat="false" ht="15.75" hidden="false" customHeight="true" outlineLevel="0" collapsed="false">
      <c r="A164" s="492"/>
      <c r="B164" s="471"/>
      <c r="C164" s="471"/>
      <c r="D164" s="471"/>
      <c r="E164" s="471"/>
      <c r="F164" s="471"/>
      <c r="G164" s="471"/>
      <c r="H164" s="471"/>
      <c r="I164" s="471"/>
      <c r="J164" s="471"/>
      <c r="K164" s="471"/>
      <c r="L164" s="471"/>
      <c r="M164" s="471"/>
      <c r="N164" s="471"/>
      <c r="O164" s="471"/>
      <c r="P164" s="471"/>
      <c r="Q164" s="471"/>
      <c r="R164" s="471"/>
      <c r="S164" s="471"/>
      <c r="T164" s="471"/>
      <c r="U164" s="471"/>
      <c r="V164" s="568"/>
      <c r="W164" s="471"/>
      <c r="X164" s="471"/>
      <c r="Y164" s="471"/>
      <c r="Z164" s="471"/>
      <c r="AA164" s="471"/>
    </row>
    <row r="165" customFormat="false" ht="15.75" hidden="false" customHeight="true" outlineLevel="0" collapsed="false">
      <c r="A165" s="492"/>
      <c r="B165" s="471"/>
      <c r="C165" s="471"/>
      <c r="D165" s="471"/>
      <c r="E165" s="471"/>
      <c r="F165" s="471"/>
      <c r="G165" s="471"/>
      <c r="H165" s="471"/>
      <c r="I165" s="471"/>
      <c r="J165" s="471"/>
      <c r="K165" s="471"/>
      <c r="L165" s="471"/>
      <c r="M165" s="471"/>
      <c r="N165" s="471"/>
      <c r="O165" s="471"/>
      <c r="P165" s="471"/>
      <c r="Q165" s="471"/>
      <c r="R165" s="471"/>
      <c r="S165" s="471"/>
      <c r="T165" s="471"/>
      <c r="U165" s="471"/>
      <c r="V165" s="568"/>
      <c r="W165" s="471"/>
      <c r="X165" s="471"/>
      <c r="Y165" s="471"/>
      <c r="Z165" s="471"/>
      <c r="AA165" s="471"/>
    </row>
    <row r="166" customFormat="false" ht="15.75" hidden="false" customHeight="true" outlineLevel="0" collapsed="false">
      <c r="A166" s="492"/>
      <c r="B166" s="471"/>
      <c r="C166" s="471"/>
      <c r="D166" s="471"/>
      <c r="E166" s="471"/>
      <c r="F166" s="471"/>
      <c r="G166" s="471"/>
      <c r="H166" s="471"/>
      <c r="I166" s="471"/>
      <c r="J166" s="471"/>
      <c r="K166" s="471"/>
      <c r="L166" s="471"/>
      <c r="M166" s="471"/>
      <c r="N166" s="471"/>
      <c r="O166" s="471"/>
      <c r="P166" s="471"/>
      <c r="Q166" s="471"/>
      <c r="R166" s="471"/>
      <c r="S166" s="471"/>
      <c r="T166" s="471"/>
      <c r="U166" s="471"/>
      <c r="V166" s="568"/>
      <c r="W166" s="471"/>
      <c r="X166" s="471"/>
      <c r="Y166" s="471"/>
      <c r="Z166" s="471"/>
      <c r="AA166" s="471"/>
    </row>
    <row r="167" customFormat="false" ht="15.75" hidden="false" customHeight="true" outlineLevel="0" collapsed="false">
      <c r="A167" s="492"/>
      <c r="B167" s="471"/>
      <c r="C167" s="471"/>
      <c r="D167" s="471"/>
      <c r="E167" s="471"/>
      <c r="F167" s="471"/>
      <c r="G167" s="471"/>
      <c r="H167" s="471"/>
      <c r="I167" s="471"/>
      <c r="J167" s="471"/>
      <c r="K167" s="471"/>
      <c r="L167" s="471"/>
      <c r="M167" s="471"/>
      <c r="N167" s="471"/>
      <c r="O167" s="471"/>
      <c r="P167" s="471"/>
      <c r="Q167" s="471"/>
      <c r="R167" s="471"/>
      <c r="S167" s="471"/>
      <c r="T167" s="471"/>
      <c r="U167" s="471"/>
      <c r="V167" s="568"/>
      <c r="W167" s="471"/>
      <c r="X167" s="471"/>
      <c r="Y167" s="471"/>
      <c r="Z167" s="471"/>
      <c r="AA167" s="471"/>
    </row>
    <row r="168" customFormat="false" ht="15.75" hidden="false" customHeight="true" outlineLevel="0" collapsed="false">
      <c r="A168" s="492"/>
      <c r="B168" s="471"/>
      <c r="C168" s="471"/>
      <c r="D168" s="471"/>
      <c r="E168" s="471"/>
      <c r="F168" s="471"/>
      <c r="G168" s="471"/>
      <c r="H168" s="471"/>
      <c r="I168" s="471"/>
      <c r="J168" s="471"/>
      <c r="K168" s="471"/>
      <c r="L168" s="471"/>
      <c r="M168" s="471"/>
      <c r="N168" s="471"/>
      <c r="O168" s="471"/>
      <c r="P168" s="471"/>
      <c r="Q168" s="471"/>
      <c r="R168" s="471"/>
      <c r="S168" s="471"/>
      <c r="T168" s="471"/>
      <c r="U168" s="471"/>
      <c r="V168" s="568"/>
      <c r="W168" s="471"/>
      <c r="X168" s="471"/>
      <c r="Y168" s="471"/>
      <c r="Z168" s="471"/>
      <c r="AA168" s="471"/>
    </row>
    <row r="169" customFormat="false" ht="15.75" hidden="false" customHeight="true" outlineLevel="0" collapsed="false">
      <c r="A169" s="492"/>
      <c r="B169" s="471"/>
      <c r="C169" s="471"/>
      <c r="D169" s="471"/>
      <c r="E169" s="471"/>
      <c r="F169" s="471"/>
      <c r="G169" s="471"/>
      <c r="H169" s="471"/>
      <c r="I169" s="471"/>
      <c r="J169" s="471"/>
      <c r="K169" s="471"/>
      <c r="L169" s="471"/>
      <c r="M169" s="471"/>
      <c r="N169" s="471"/>
      <c r="O169" s="471"/>
      <c r="P169" s="471"/>
      <c r="Q169" s="471"/>
      <c r="R169" s="471"/>
      <c r="S169" s="471"/>
      <c r="T169" s="471"/>
      <c r="U169" s="471"/>
      <c r="V169" s="568"/>
      <c r="W169" s="471"/>
      <c r="X169" s="471"/>
      <c r="Y169" s="471"/>
      <c r="Z169" s="471"/>
      <c r="AA169" s="471"/>
    </row>
    <row r="170" customFormat="false" ht="15.75" hidden="false" customHeight="true" outlineLevel="0" collapsed="false">
      <c r="A170" s="492"/>
      <c r="B170" s="471"/>
      <c r="C170" s="471"/>
      <c r="D170" s="471"/>
      <c r="E170" s="471"/>
      <c r="F170" s="471"/>
      <c r="G170" s="471"/>
      <c r="H170" s="471"/>
      <c r="I170" s="471"/>
      <c r="J170" s="471"/>
      <c r="K170" s="471"/>
      <c r="L170" s="471"/>
      <c r="M170" s="471"/>
      <c r="N170" s="471"/>
      <c r="O170" s="471"/>
      <c r="P170" s="471"/>
      <c r="Q170" s="471"/>
      <c r="R170" s="471"/>
      <c r="S170" s="471"/>
      <c r="T170" s="471"/>
      <c r="U170" s="471"/>
      <c r="V170" s="568"/>
      <c r="W170" s="471"/>
      <c r="X170" s="471"/>
      <c r="Y170" s="471"/>
      <c r="Z170" s="471"/>
      <c r="AA170" s="471"/>
    </row>
    <row r="171" customFormat="false" ht="15.75" hidden="false" customHeight="true" outlineLevel="0" collapsed="false">
      <c r="A171" s="492"/>
      <c r="B171" s="471"/>
      <c r="C171" s="471"/>
      <c r="D171" s="471"/>
      <c r="E171" s="471"/>
      <c r="F171" s="471"/>
      <c r="G171" s="471"/>
      <c r="H171" s="471"/>
      <c r="I171" s="471"/>
      <c r="J171" s="471"/>
      <c r="K171" s="471"/>
      <c r="L171" s="471"/>
      <c r="M171" s="471"/>
      <c r="N171" s="471"/>
      <c r="O171" s="471"/>
      <c r="P171" s="471"/>
      <c r="Q171" s="471"/>
      <c r="R171" s="471"/>
      <c r="S171" s="471"/>
      <c r="T171" s="471"/>
      <c r="U171" s="471"/>
      <c r="V171" s="568"/>
      <c r="W171" s="471"/>
      <c r="X171" s="471"/>
      <c r="Y171" s="471"/>
      <c r="Z171" s="471"/>
      <c r="AA171" s="471"/>
    </row>
    <row r="172" customFormat="false" ht="15.75" hidden="false" customHeight="true" outlineLevel="0" collapsed="false">
      <c r="A172" s="492"/>
      <c r="B172" s="471"/>
      <c r="C172" s="471"/>
      <c r="D172" s="471"/>
      <c r="E172" s="471"/>
      <c r="F172" s="471"/>
      <c r="G172" s="471"/>
      <c r="H172" s="471"/>
      <c r="I172" s="471"/>
      <c r="J172" s="471"/>
      <c r="K172" s="471"/>
      <c r="L172" s="471"/>
      <c r="M172" s="471"/>
      <c r="N172" s="471"/>
      <c r="O172" s="471"/>
      <c r="P172" s="471"/>
      <c r="Q172" s="471"/>
      <c r="R172" s="471"/>
      <c r="S172" s="471"/>
      <c r="T172" s="471"/>
      <c r="U172" s="471"/>
      <c r="V172" s="568"/>
      <c r="W172" s="471"/>
      <c r="X172" s="471"/>
      <c r="Y172" s="471"/>
      <c r="Z172" s="471"/>
      <c r="AA172" s="471"/>
    </row>
    <row r="173" customFormat="false" ht="15.75" hidden="false" customHeight="true" outlineLevel="0" collapsed="false">
      <c r="A173" s="492"/>
      <c r="B173" s="471"/>
      <c r="C173" s="471"/>
      <c r="D173" s="471"/>
      <c r="E173" s="471"/>
      <c r="F173" s="471"/>
      <c r="G173" s="471"/>
      <c r="H173" s="471"/>
      <c r="I173" s="471"/>
      <c r="J173" s="471"/>
      <c r="K173" s="471"/>
      <c r="L173" s="471"/>
      <c r="M173" s="471"/>
      <c r="N173" s="471"/>
      <c r="O173" s="471"/>
      <c r="P173" s="471"/>
      <c r="Q173" s="471"/>
      <c r="R173" s="471"/>
      <c r="S173" s="471"/>
      <c r="T173" s="471"/>
      <c r="U173" s="471"/>
      <c r="V173" s="568"/>
      <c r="W173" s="471"/>
      <c r="X173" s="471"/>
      <c r="Y173" s="471"/>
      <c r="Z173" s="471"/>
      <c r="AA173" s="471"/>
    </row>
    <row r="174" customFormat="false" ht="15.75" hidden="false" customHeight="true" outlineLevel="0" collapsed="false">
      <c r="A174" s="492"/>
      <c r="B174" s="471"/>
      <c r="C174" s="471"/>
      <c r="D174" s="471"/>
      <c r="E174" s="471"/>
      <c r="F174" s="471"/>
      <c r="G174" s="471"/>
      <c r="H174" s="471"/>
      <c r="I174" s="471"/>
      <c r="J174" s="471"/>
      <c r="K174" s="471"/>
      <c r="L174" s="471"/>
      <c r="M174" s="471"/>
      <c r="N174" s="471"/>
      <c r="O174" s="471"/>
      <c r="P174" s="471"/>
      <c r="Q174" s="471"/>
      <c r="R174" s="471"/>
      <c r="S174" s="471"/>
      <c r="T174" s="471"/>
      <c r="U174" s="471"/>
      <c r="V174" s="568"/>
      <c r="W174" s="471"/>
      <c r="X174" s="471"/>
      <c r="Y174" s="471"/>
      <c r="Z174" s="471"/>
      <c r="AA174" s="471"/>
    </row>
    <row r="175" customFormat="false" ht="15.75" hidden="false" customHeight="true" outlineLevel="0" collapsed="false">
      <c r="A175" s="492"/>
      <c r="B175" s="471"/>
      <c r="C175" s="471"/>
      <c r="D175" s="471"/>
      <c r="E175" s="471"/>
      <c r="F175" s="471"/>
      <c r="G175" s="471"/>
      <c r="H175" s="471"/>
      <c r="I175" s="471"/>
      <c r="J175" s="471"/>
      <c r="K175" s="471"/>
      <c r="L175" s="471"/>
      <c r="M175" s="471"/>
      <c r="N175" s="471"/>
      <c r="O175" s="471"/>
      <c r="P175" s="471"/>
      <c r="Q175" s="471"/>
      <c r="R175" s="471"/>
      <c r="S175" s="471"/>
      <c r="T175" s="471"/>
      <c r="U175" s="471"/>
      <c r="V175" s="568"/>
      <c r="W175" s="471"/>
      <c r="X175" s="471"/>
      <c r="Y175" s="471"/>
      <c r="Z175" s="471"/>
      <c r="AA175" s="471"/>
    </row>
    <row r="176" customFormat="false" ht="15.75" hidden="false" customHeight="true" outlineLevel="0" collapsed="false">
      <c r="A176" s="492"/>
      <c r="B176" s="471"/>
      <c r="C176" s="471"/>
      <c r="D176" s="471"/>
      <c r="E176" s="471"/>
      <c r="F176" s="471"/>
      <c r="G176" s="471"/>
      <c r="H176" s="471"/>
      <c r="I176" s="471"/>
      <c r="J176" s="471"/>
      <c r="K176" s="471"/>
      <c r="L176" s="471"/>
      <c r="M176" s="471"/>
      <c r="N176" s="471"/>
      <c r="O176" s="471"/>
      <c r="P176" s="471"/>
      <c r="Q176" s="471"/>
      <c r="R176" s="471"/>
      <c r="S176" s="471"/>
      <c r="T176" s="471"/>
      <c r="U176" s="471"/>
      <c r="V176" s="568"/>
      <c r="W176" s="471"/>
      <c r="X176" s="471"/>
      <c r="Y176" s="471"/>
      <c r="Z176" s="471"/>
      <c r="AA176" s="471"/>
    </row>
    <row r="177" customFormat="false" ht="15.75" hidden="false" customHeight="true" outlineLevel="0" collapsed="false">
      <c r="A177" s="492"/>
      <c r="B177" s="471"/>
      <c r="C177" s="471"/>
      <c r="D177" s="471"/>
      <c r="E177" s="471"/>
      <c r="F177" s="471"/>
      <c r="G177" s="471"/>
      <c r="H177" s="471"/>
      <c r="I177" s="471"/>
      <c r="J177" s="471"/>
      <c r="K177" s="471"/>
      <c r="L177" s="471"/>
      <c r="M177" s="471"/>
      <c r="N177" s="471"/>
      <c r="O177" s="471"/>
      <c r="P177" s="471"/>
      <c r="Q177" s="471"/>
      <c r="R177" s="471"/>
      <c r="S177" s="471"/>
      <c r="T177" s="471"/>
      <c r="U177" s="471"/>
      <c r="V177" s="568"/>
      <c r="W177" s="471"/>
      <c r="X177" s="471"/>
      <c r="Y177" s="471"/>
      <c r="Z177" s="471"/>
      <c r="AA177" s="471"/>
    </row>
    <row r="178" customFormat="false" ht="15.75" hidden="false" customHeight="true" outlineLevel="0" collapsed="false">
      <c r="A178" s="492"/>
      <c r="B178" s="471"/>
      <c r="C178" s="471"/>
      <c r="D178" s="471"/>
      <c r="E178" s="471"/>
      <c r="F178" s="471"/>
      <c r="G178" s="471"/>
      <c r="H178" s="471"/>
      <c r="I178" s="471"/>
      <c r="J178" s="471"/>
      <c r="K178" s="471"/>
      <c r="L178" s="471"/>
      <c r="M178" s="471"/>
      <c r="N178" s="471"/>
      <c r="O178" s="471"/>
      <c r="P178" s="471"/>
      <c r="Q178" s="471"/>
      <c r="R178" s="471"/>
      <c r="S178" s="471"/>
      <c r="T178" s="471"/>
      <c r="U178" s="471"/>
      <c r="V178" s="568"/>
      <c r="W178" s="471"/>
      <c r="X178" s="471"/>
      <c r="Y178" s="471"/>
      <c r="Z178" s="471"/>
      <c r="AA178" s="471"/>
    </row>
    <row r="179" customFormat="false" ht="15.75" hidden="false" customHeight="true" outlineLevel="0" collapsed="false">
      <c r="A179" s="492"/>
      <c r="B179" s="471"/>
      <c r="C179" s="471"/>
      <c r="D179" s="471"/>
      <c r="E179" s="471"/>
      <c r="F179" s="471"/>
      <c r="G179" s="471"/>
      <c r="H179" s="471"/>
      <c r="I179" s="471"/>
      <c r="J179" s="471"/>
      <c r="K179" s="471"/>
      <c r="L179" s="471"/>
      <c r="M179" s="471"/>
      <c r="N179" s="471"/>
      <c r="O179" s="471"/>
      <c r="P179" s="471"/>
      <c r="Q179" s="471"/>
      <c r="R179" s="471"/>
      <c r="S179" s="471"/>
      <c r="T179" s="471"/>
      <c r="U179" s="471"/>
      <c r="V179" s="568"/>
      <c r="W179" s="471"/>
      <c r="X179" s="471"/>
      <c r="Y179" s="471"/>
      <c r="Z179" s="471"/>
      <c r="AA179" s="471"/>
    </row>
    <row r="180" customFormat="false" ht="15.75" hidden="false" customHeight="true" outlineLevel="0" collapsed="false">
      <c r="A180" s="492"/>
      <c r="B180" s="471"/>
      <c r="C180" s="471"/>
      <c r="D180" s="471"/>
      <c r="E180" s="471"/>
      <c r="F180" s="471"/>
      <c r="G180" s="471"/>
      <c r="H180" s="471"/>
      <c r="I180" s="471"/>
      <c r="J180" s="471"/>
      <c r="K180" s="471"/>
      <c r="L180" s="471"/>
      <c r="M180" s="471"/>
      <c r="N180" s="471"/>
      <c r="O180" s="471"/>
      <c r="P180" s="471"/>
      <c r="Q180" s="471"/>
      <c r="R180" s="471"/>
      <c r="S180" s="471"/>
      <c r="T180" s="471"/>
      <c r="U180" s="471"/>
      <c r="V180" s="568"/>
      <c r="W180" s="471"/>
      <c r="X180" s="471"/>
      <c r="Y180" s="471"/>
      <c r="Z180" s="471"/>
      <c r="AA180" s="471"/>
    </row>
    <row r="181" customFormat="false" ht="15.75" hidden="false" customHeight="true" outlineLevel="0" collapsed="false">
      <c r="A181" s="492"/>
      <c r="B181" s="471"/>
      <c r="C181" s="471"/>
      <c r="D181" s="471"/>
      <c r="E181" s="471"/>
      <c r="F181" s="471"/>
      <c r="G181" s="471"/>
      <c r="H181" s="471"/>
      <c r="I181" s="471"/>
      <c r="J181" s="471"/>
      <c r="K181" s="471"/>
      <c r="L181" s="471"/>
      <c r="M181" s="471"/>
      <c r="N181" s="471"/>
      <c r="O181" s="471"/>
      <c r="P181" s="471"/>
      <c r="Q181" s="471"/>
      <c r="R181" s="471"/>
      <c r="S181" s="471"/>
      <c r="T181" s="471"/>
      <c r="U181" s="471"/>
      <c r="V181" s="568"/>
      <c r="W181" s="471"/>
      <c r="X181" s="471"/>
      <c r="Y181" s="471"/>
      <c r="Z181" s="471"/>
      <c r="AA181" s="471"/>
    </row>
    <row r="182" customFormat="false" ht="15.75" hidden="false" customHeight="true" outlineLevel="0" collapsed="false">
      <c r="A182" s="492"/>
      <c r="B182" s="471"/>
      <c r="C182" s="471"/>
      <c r="D182" s="471"/>
      <c r="E182" s="471"/>
      <c r="F182" s="471"/>
      <c r="G182" s="471"/>
      <c r="H182" s="471"/>
      <c r="I182" s="471"/>
      <c r="J182" s="471"/>
      <c r="K182" s="471"/>
      <c r="L182" s="471"/>
      <c r="M182" s="471"/>
      <c r="N182" s="471"/>
      <c r="O182" s="471"/>
      <c r="P182" s="471"/>
      <c r="Q182" s="471"/>
      <c r="R182" s="471"/>
      <c r="S182" s="471"/>
      <c r="T182" s="471"/>
      <c r="U182" s="471"/>
      <c r="V182" s="568"/>
      <c r="W182" s="471"/>
      <c r="X182" s="471"/>
      <c r="Y182" s="471"/>
      <c r="Z182" s="471"/>
      <c r="AA182" s="471"/>
    </row>
    <row r="183" customFormat="false" ht="15.75" hidden="false" customHeight="true" outlineLevel="0" collapsed="false">
      <c r="A183" s="492"/>
      <c r="B183" s="471"/>
      <c r="C183" s="471"/>
      <c r="D183" s="471"/>
      <c r="E183" s="471"/>
      <c r="F183" s="471"/>
      <c r="G183" s="471"/>
      <c r="H183" s="471"/>
      <c r="I183" s="471"/>
      <c r="J183" s="471"/>
      <c r="K183" s="471"/>
      <c r="L183" s="471"/>
      <c r="M183" s="471"/>
      <c r="N183" s="471"/>
      <c r="O183" s="471"/>
      <c r="P183" s="471"/>
      <c r="Q183" s="471"/>
      <c r="R183" s="471"/>
      <c r="S183" s="471"/>
      <c r="T183" s="471"/>
      <c r="U183" s="471"/>
      <c r="V183" s="568"/>
      <c r="W183" s="471"/>
      <c r="X183" s="471"/>
      <c r="Y183" s="471"/>
      <c r="Z183" s="471"/>
      <c r="AA183" s="471"/>
    </row>
    <row r="184" customFormat="false" ht="15.75" hidden="false" customHeight="true" outlineLevel="0" collapsed="false">
      <c r="A184" s="492"/>
      <c r="B184" s="471"/>
      <c r="C184" s="471"/>
      <c r="D184" s="471"/>
      <c r="E184" s="471"/>
      <c r="F184" s="471"/>
      <c r="G184" s="471"/>
      <c r="H184" s="471"/>
      <c r="I184" s="471"/>
      <c r="J184" s="471"/>
      <c r="K184" s="471"/>
      <c r="L184" s="471"/>
      <c r="M184" s="471"/>
      <c r="N184" s="471"/>
      <c r="O184" s="471"/>
      <c r="P184" s="471"/>
      <c r="Q184" s="471"/>
      <c r="R184" s="471"/>
      <c r="S184" s="471"/>
      <c r="T184" s="471"/>
      <c r="U184" s="471"/>
      <c r="V184" s="568"/>
      <c r="W184" s="471"/>
      <c r="X184" s="471"/>
      <c r="Y184" s="471"/>
      <c r="Z184" s="471"/>
      <c r="AA184" s="471"/>
    </row>
    <row r="185" customFormat="false" ht="15.75" hidden="false" customHeight="true" outlineLevel="0" collapsed="false">
      <c r="A185" s="492"/>
      <c r="B185" s="471"/>
      <c r="C185" s="471"/>
      <c r="D185" s="471"/>
      <c r="E185" s="471"/>
      <c r="F185" s="471"/>
      <c r="G185" s="471"/>
      <c r="H185" s="471"/>
      <c r="I185" s="471"/>
      <c r="J185" s="471"/>
      <c r="K185" s="471"/>
      <c r="L185" s="471"/>
      <c r="M185" s="471"/>
      <c r="N185" s="471"/>
      <c r="O185" s="471"/>
      <c r="P185" s="471"/>
      <c r="Q185" s="471"/>
      <c r="R185" s="471"/>
      <c r="S185" s="471"/>
      <c r="T185" s="471"/>
      <c r="U185" s="471"/>
      <c r="V185" s="568"/>
      <c r="W185" s="471"/>
      <c r="X185" s="471"/>
      <c r="Y185" s="471"/>
      <c r="Z185" s="471"/>
      <c r="AA185" s="471"/>
    </row>
    <row r="186" customFormat="false" ht="15.75" hidden="false" customHeight="true" outlineLevel="0" collapsed="false">
      <c r="A186" s="492"/>
      <c r="B186" s="471"/>
      <c r="C186" s="471"/>
      <c r="D186" s="471"/>
      <c r="E186" s="471"/>
      <c r="F186" s="471"/>
      <c r="G186" s="471"/>
      <c r="H186" s="471"/>
      <c r="I186" s="471"/>
      <c r="J186" s="471"/>
      <c r="K186" s="471"/>
      <c r="L186" s="471"/>
      <c r="M186" s="471"/>
      <c r="N186" s="471"/>
      <c r="O186" s="471"/>
      <c r="P186" s="471"/>
      <c r="Q186" s="471"/>
      <c r="R186" s="471"/>
      <c r="S186" s="471"/>
      <c r="T186" s="471"/>
      <c r="U186" s="471"/>
      <c r="V186" s="568"/>
      <c r="W186" s="471"/>
      <c r="X186" s="471"/>
      <c r="Y186" s="471"/>
      <c r="Z186" s="471"/>
      <c r="AA186" s="471"/>
    </row>
    <row r="187" customFormat="false" ht="15.75" hidden="false" customHeight="true" outlineLevel="0" collapsed="false">
      <c r="A187" s="492"/>
      <c r="B187" s="471"/>
      <c r="C187" s="471"/>
      <c r="D187" s="471"/>
      <c r="E187" s="471"/>
      <c r="F187" s="471"/>
      <c r="G187" s="471"/>
      <c r="H187" s="471"/>
      <c r="I187" s="471"/>
      <c r="J187" s="471"/>
      <c r="K187" s="471"/>
      <c r="L187" s="471"/>
      <c r="M187" s="471"/>
      <c r="N187" s="471"/>
      <c r="O187" s="471"/>
      <c r="P187" s="471"/>
      <c r="Q187" s="471"/>
      <c r="R187" s="471"/>
      <c r="S187" s="471"/>
      <c r="T187" s="471"/>
      <c r="U187" s="471"/>
      <c r="V187" s="568"/>
      <c r="W187" s="471"/>
      <c r="X187" s="471"/>
      <c r="Y187" s="471"/>
      <c r="Z187" s="471"/>
      <c r="AA187" s="471"/>
    </row>
    <row r="188" customFormat="false" ht="15.75" hidden="false" customHeight="true" outlineLevel="0" collapsed="false">
      <c r="A188" s="492"/>
      <c r="B188" s="471"/>
      <c r="C188" s="471"/>
      <c r="D188" s="471"/>
      <c r="E188" s="471"/>
      <c r="F188" s="471"/>
      <c r="G188" s="471"/>
      <c r="H188" s="471"/>
      <c r="I188" s="471"/>
      <c r="J188" s="471"/>
      <c r="K188" s="471"/>
      <c r="L188" s="471"/>
      <c r="M188" s="471"/>
      <c r="N188" s="471"/>
      <c r="O188" s="471"/>
      <c r="P188" s="471"/>
      <c r="Q188" s="471"/>
      <c r="R188" s="471"/>
      <c r="S188" s="471"/>
      <c r="T188" s="471"/>
      <c r="U188" s="471"/>
      <c r="V188" s="568"/>
      <c r="W188" s="471"/>
      <c r="X188" s="471"/>
      <c r="Y188" s="471"/>
      <c r="Z188" s="471"/>
      <c r="AA188" s="471"/>
    </row>
    <row r="189" customFormat="false" ht="15.75" hidden="false" customHeight="true" outlineLevel="0" collapsed="false">
      <c r="A189" s="492"/>
      <c r="B189" s="471"/>
      <c r="C189" s="471"/>
      <c r="D189" s="471"/>
      <c r="E189" s="471"/>
      <c r="F189" s="471"/>
      <c r="G189" s="471"/>
      <c r="H189" s="471"/>
      <c r="I189" s="471"/>
      <c r="J189" s="471"/>
      <c r="K189" s="471"/>
      <c r="L189" s="471"/>
      <c r="M189" s="471"/>
      <c r="N189" s="471"/>
      <c r="O189" s="471"/>
      <c r="P189" s="471"/>
      <c r="Q189" s="471"/>
      <c r="R189" s="471"/>
      <c r="S189" s="471"/>
      <c r="T189" s="471"/>
      <c r="U189" s="471"/>
      <c r="V189" s="568"/>
      <c r="W189" s="471"/>
      <c r="X189" s="471"/>
      <c r="Y189" s="471"/>
      <c r="Z189" s="471"/>
      <c r="AA189" s="471"/>
    </row>
    <row r="190" customFormat="false" ht="15.75" hidden="false" customHeight="true" outlineLevel="0" collapsed="false">
      <c r="A190" s="492"/>
      <c r="B190" s="471"/>
      <c r="C190" s="471"/>
      <c r="D190" s="471"/>
      <c r="E190" s="471"/>
      <c r="F190" s="471"/>
      <c r="G190" s="471"/>
      <c r="H190" s="471"/>
      <c r="I190" s="471"/>
      <c r="J190" s="471"/>
      <c r="K190" s="471"/>
      <c r="L190" s="471"/>
      <c r="M190" s="471"/>
      <c r="N190" s="471"/>
      <c r="O190" s="471"/>
      <c r="P190" s="471"/>
      <c r="Q190" s="471"/>
      <c r="R190" s="471"/>
      <c r="S190" s="471"/>
      <c r="T190" s="471"/>
      <c r="U190" s="471"/>
      <c r="V190" s="568"/>
      <c r="W190" s="471"/>
      <c r="X190" s="471"/>
      <c r="Y190" s="471"/>
      <c r="Z190" s="471"/>
      <c r="AA190" s="471"/>
    </row>
    <row r="191" customFormat="false" ht="15.75" hidden="false" customHeight="true" outlineLevel="0" collapsed="false">
      <c r="A191" s="492"/>
      <c r="B191" s="471"/>
      <c r="C191" s="471"/>
      <c r="D191" s="471"/>
      <c r="E191" s="471"/>
      <c r="F191" s="471"/>
      <c r="G191" s="471"/>
      <c r="H191" s="471"/>
      <c r="I191" s="471"/>
      <c r="J191" s="471"/>
      <c r="K191" s="471"/>
      <c r="L191" s="471"/>
      <c r="M191" s="471"/>
      <c r="N191" s="471"/>
      <c r="O191" s="471"/>
      <c r="P191" s="471"/>
      <c r="Q191" s="471"/>
      <c r="R191" s="471"/>
      <c r="S191" s="471"/>
      <c r="T191" s="471"/>
      <c r="U191" s="471"/>
      <c r="V191" s="568"/>
      <c r="W191" s="471"/>
      <c r="X191" s="471"/>
      <c r="Y191" s="471"/>
      <c r="Z191" s="471"/>
      <c r="AA191" s="471"/>
    </row>
    <row r="192" customFormat="false" ht="15.75" hidden="false" customHeight="true" outlineLevel="0" collapsed="false">
      <c r="A192" s="492"/>
      <c r="B192" s="471"/>
      <c r="C192" s="471"/>
      <c r="D192" s="471"/>
      <c r="E192" s="471"/>
      <c r="F192" s="471"/>
      <c r="G192" s="471"/>
      <c r="H192" s="471"/>
      <c r="I192" s="471"/>
      <c r="J192" s="471"/>
      <c r="K192" s="471"/>
      <c r="L192" s="471"/>
      <c r="M192" s="471"/>
      <c r="N192" s="471"/>
      <c r="O192" s="471"/>
      <c r="P192" s="471"/>
      <c r="Q192" s="471"/>
      <c r="R192" s="471"/>
      <c r="S192" s="471"/>
      <c r="T192" s="471"/>
      <c r="U192" s="471"/>
      <c r="V192" s="568"/>
      <c r="W192" s="471"/>
      <c r="X192" s="471"/>
      <c r="Y192" s="471"/>
      <c r="Z192" s="471"/>
      <c r="AA192" s="471"/>
    </row>
    <row r="193" customFormat="false" ht="15.75" hidden="false" customHeight="true" outlineLevel="0" collapsed="false">
      <c r="A193" s="492"/>
      <c r="B193" s="471"/>
      <c r="C193" s="471"/>
      <c r="D193" s="471"/>
      <c r="E193" s="471"/>
      <c r="F193" s="471"/>
      <c r="G193" s="471"/>
      <c r="H193" s="471"/>
      <c r="I193" s="471"/>
      <c r="J193" s="471"/>
      <c r="K193" s="471"/>
      <c r="L193" s="471"/>
      <c r="M193" s="471"/>
      <c r="N193" s="471"/>
      <c r="O193" s="471"/>
      <c r="P193" s="471"/>
      <c r="Q193" s="471"/>
      <c r="R193" s="471"/>
      <c r="S193" s="471"/>
      <c r="T193" s="471"/>
      <c r="U193" s="471"/>
      <c r="V193" s="568"/>
      <c r="W193" s="471"/>
      <c r="X193" s="471"/>
      <c r="Y193" s="471"/>
      <c r="Z193" s="471"/>
      <c r="AA193" s="471"/>
    </row>
    <row r="194" customFormat="false" ht="15.75" hidden="false" customHeight="true" outlineLevel="0" collapsed="false">
      <c r="A194" s="492"/>
      <c r="B194" s="471"/>
      <c r="C194" s="471"/>
      <c r="D194" s="471"/>
      <c r="E194" s="471"/>
      <c r="F194" s="471"/>
      <c r="G194" s="471"/>
      <c r="H194" s="471"/>
      <c r="I194" s="471"/>
      <c r="J194" s="471"/>
      <c r="K194" s="471"/>
      <c r="L194" s="471"/>
      <c r="M194" s="471"/>
      <c r="N194" s="471"/>
      <c r="O194" s="471"/>
      <c r="P194" s="471"/>
      <c r="Q194" s="471"/>
      <c r="R194" s="471"/>
      <c r="S194" s="471"/>
      <c r="T194" s="471"/>
      <c r="U194" s="471"/>
      <c r="V194" s="568"/>
      <c r="W194" s="471"/>
      <c r="X194" s="471"/>
      <c r="Y194" s="471"/>
      <c r="Z194" s="471"/>
      <c r="AA194" s="471"/>
    </row>
    <row r="195" customFormat="false" ht="15.75" hidden="false" customHeight="true" outlineLevel="0" collapsed="false">
      <c r="A195" s="492"/>
      <c r="B195" s="471"/>
      <c r="C195" s="471"/>
      <c r="D195" s="471"/>
      <c r="E195" s="471"/>
      <c r="F195" s="471"/>
      <c r="G195" s="471"/>
      <c r="H195" s="471"/>
      <c r="I195" s="471"/>
      <c r="J195" s="471"/>
      <c r="K195" s="471"/>
      <c r="L195" s="471"/>
      <c r="M195" s="471"/>
      <c r="N195" s="471"/>
      <c r="O195" s="471"/>
      <c r="P195" s="471"/>
      <c r="Q195" s="471"/>
      <c r="R195" s="471"/>
      <c r="S195" s="471"/>
      <c r="T195" s="471"/>
      <c r="U195" s="471"/>
      <c r="V195" s="568"/>
      <c r="W195" s="471"/>
      <c r="X195" s="471"/>
      <c r="Y195" s="471"/>
      <c r="Z195" s="471"/>
      <c r="AA195" s="471"/>
    </row>
    <row r="196" customFormat="false" ht="15.75" hidden="false" customHeight="true" outlineLevel="0" collapsed="false">
      <c r="A196" s="492"/>
      <c r="B196" s="471"/>
      <c r="C196" s="471"/>
      <c r="D196" s="471"/>
      <c r="E196" s="471"/>
      <c r="F196" s="471"/>
      <c r="G196" s="471"/>
      <c r="H196" s="471"/>
      <c r="I196" s="471"/>
      <c r="J196" s="471"/>
      <c r="K196" s="471"/>
      <c r="L196" s="471"/>
      <c r="M196" s="471"/>
      <c r="N196" s="471"/>
      <c r="O196" s="471"/>
      <c r="P196" s="471"/>
      <c r="Q196" s="471"/>
      <c r="R196" s="471"/>
      <c r="S196" s="471"/>
      <c r="T196" s="471"/>
      <c r="U196" s="471"/>
      <c r="V196" s="568"/>
      <c r="W196" s="471"/>
      <c r="X196" s="471"/>
      <c r="Y196" s="471"/>
      <c r="Z196" s="471"/>
      <c r="AA196" s="471"/>
    </row>
    <row r="197" customFormat="false" ht="15.75" hidden="false" customHeight="true" outlineLevel="0" collapsed="false">
      <c r="A197" s="492"/>
      <c r="B197" s="471"/>
      <c r="C197" s="471"/>
      <c r="D197" s="471"/>
      <c r="E197" s="471"/>
      <c r="F197" s="471"/>
      <c r="G197" s="471"/>
      <c r="H197" s="471"/>
      <c r="I197" s="471"/>
      <c r="J197" s="471"/>
      <c r="K197" s="471"/>
      <c r="L197" s="471"/>
      <c r="M197" s="471"/>
      <c r="N197" s="471"/>
      <c r="O197" s="471"/>
      <c r="P197" s="471"/>
      <c r="Q197" s="471"/>
      <c r="R197" s="471"/>
      <c r="S197" s="471"/>
      <c r="T197" s="471"/>
      <c r="U197" s="471"/>
      <c r="V197" s="568"/>
      <c r="W197" s="471"/>
      <c r="X197" s="471"/>
      <c r="Y197" s="471"/>
      <c r="Z197" s="471"/>
      <c r="AA197" s="471"/>
    </row>
    <row r="198" customFormat="false" ht="15.75" hidden="false" customHeight="true" outlineLevel="0" collapsed="false">
      <c r="A198" s="492"/>
      <c r="B198" s="471"/>
      <c r="C198" s="471"/>
      <c r="D198" s="471"/>
      <c r="E198" s="471"/>
      <c r="F198" s="471"/>
      <c r="G198" s="471"/>
      <c r="H198" s="471"/>
      <c r="I198" s="471"/>
      <c r="J198" s="471"/>
      <c r="K198" s="471"/>
      <c r="L198" s="471"/>
      <c r="M198" s="471"/>
      <c r="N198" s="471"/>
      <c r="O198" s="471"/>
      <c r="P198" s="471"/>
      <c r="Q198" s="471"/>
      <c r="R198" s="471"/>
      <c r="S198" s="471"/>
      <c r="T198" s="471"/>
      <c r="U198" s="471"/>
      <c r="V198" s="568"/>
      <c r="W198" s="471"/>
      <c r="X198" s="471"/>
      <c r="Y198" s="471"/>
      <c r="Z198" s="471"/>
      <c r="AA198" s="471"/>
    </row>
    <row r="199" customFormat="false" ht="15.75" hidden="false" customHeight="true" outlineLevel="0" collapsed="false">
      <c r="A199" s="492"/>
      <c r="B199" s="471"/>
      <c r="C199" s="471"/>
      <c r="D199" s="471"/>
      <c r="E199" s="471"/>
      <c r="F199" s="471"/>
      <c r="G199" s="471"/>
      <c r="H199" s="471"/>
      <c r="I199" s="471"/>
      <c r="J199" s="471"/>
      <c r="K199" s="471"/>
      <c r="L199" s="471"/>
      <c r="M199" s="471"/>
      <c r="N199" s="471"/>
      <c r="O199" s="471"/>
      <c r="P199" s="471"/>
      <c r="Q199" s="471"/>
      <c r="R199" s="471"/>
      <c r="S199" s="471"/>
      <c r="T199" s="471"/>
      <c r="U199" s="471"/>
      <c r="V199" s="568"/>
      <c r="W199" s="471"/>
      <c r="X199" s="471"/>
      <c r="Y199" s="471"/>
      <c r="Z199" s="471"/>
      <c r="AA199" s="471"/>
    </row>
    <row r="200" customFormat="false" ht="15.75" hidden="false" customHeight="true" outlineLevel="0" collapsed="false">
      <c r="A200" s="492"/>
      <c r="B200" s="471"/>
      <c r="C200" s="471"/>
      <c r="D200" s="471"/>
      <c r="E200" s="471"/>
      <c r="F200" s="471"/>
      <c r="G200" s="471"/>
      <c r="H200" s="471"/>
      <c r="I200" s="471"/>
      <c r="J200" s="471"/>
      <c r="K200" s="471"/>
      <c r="L200" s="471"/>
      <c r="M200" s="471"/>
      <c r="N200" s="471"/>
      <c r="O200" s="471"/>
      <c r="P200" s="471"/>
      <c r="Q200" s="471"/>
      <c r="R200" s="471"/>
      <c r="S200" s="471"/>
      <c r="T200" s="471"/>
      <c r="U200" s="471"/>
      <c r="V200" s="568"/>
      <c r="W200" s="471"/>
      <c r="X200" s="471"/>
      <c r="Y200" s="471"/>
      <c r="Z200" s="471"/>
      <c r="AA200" s="471"/>
    </row>
    <row r="201" customFormat="false" ht="15.75" hidden="false" customHeight="true" outlineLevel="0" collapsed="false">
      <c r="A201" s="492"/>
      <c r="B201" s="471"/>
      <c r="C201" s="471"/>
      <c r="D201" s="471"/>
      <c r="E201" s="471"/>
      <c r="F201" s="471"/>
      <c r="G201" s="471"/>
      <c r="H201" s="471"/>
      <c r="I201" s="471"/>
      <c r="J201" s="471"/>
      <c r="K201" s="471"/>
      <c r="L201" s="471"/>
      <c r="M201" s="471"/>
      <c r="N201" s="471"/>
      <c r="O201" s="471"/>
      <c r="P201" s="471"/>
      <c r="Q201" s="471"/>
      <c r="R201" s="471"/>
      <c r="S201" s="471"/>
      <c r="T201" s="471"/>
      <c r="U201" s="471"/>
      <c r="V201" s="568"/>
      <c r="W201" s="471"/>
      <c r="X201" s="471"/>
      <c r="Y201" s="471"/>
      <c r="Z201" s="471"/>
      <c r="AA201" s="471"/>
    </row>
    <row r="202" customFormat="false" ht="15.75" hidden="false" customHeight="true" outlineLevel="0" collapsed="false">
      <c r="A202" s="492"/>
      <c r="B202" s="471"/>
      <c r="C202" s="471"/>
      <c r="D202" s="471"/>
      <c r="E202" s="471"/>
      <c r="F202" s="471"/>
      <c r="G202" s="471"/>
      <c r="H202" s="471"/>
      <c r="I202" s="471"/>
      <c r="J202" s="471"/>
      <c r="K202" s="471"/>
      <c r="L202" s="471"/>
      <c r="M202" s="471"/>
      <c r="N202" s="471"/>
      <c r="O202" s="471"/>
      <c r="P202" s="471"/>
      <c r="Q202" s="471"/>
      <c r="R202" s="471"/>
      <c r="S202" s="471"/>
      <c r="T202" s="471"/>
      <c r="U202" s="471"/>
      <c r="V202" s="568"/>
      <c r="W202" s="471"/>
      <c r="X202" s="471"/>
      <c r="Y202" s="471"/>
      <c r="Z202" s="471"/>
      <c r="AA202" s="471"/>
    </row>
    <row r="203" customFormat="false" ht="15.75" hidden="false" customHeight="true" outlineLevel="0" collapsed="false">
      <c r="A203" s="492"/>
      <c r="B203" s="471"/>
      <c r="C203" s="471"/>
      <c r="D203" s="471"/>
      <c r="E203" s="471"/>
      <c r="F203" s="471"/>
      <c r="G203" s="471"/>
      <c r="H203" s="471"/>
      <c r="I203" s="471"/>
      <c r="J203" s="471"/>
      <c r="K203" s="471"/>
      <c r="L203" s="471"/>
      <c r="M203" s="471"/>
      <c r="N203" s="471"/>
      <c r="O203" s="471"/>
      <c r="P203" s="471"/>
      <c r="Q203" s="471"/>
      <c r="R203" s="471"/>
      <c r="S203" s="471"/>
      <c r="T203" s="471"/>
      <c r="U203" s="471"/>
      <c r="V203" s="568"/>
      <c r="W203" s="471"/>
      <c r="X203" s="471"/>
      <c r="Y203" s="471"/>
      <c r="Z203" s="471"/>
      <c r="AA203" s="471"/>
    </row>
    <row r="204" customFormat="false" ht="15.75" hidden="false" customHeight="true" outlineLevel="0" collapsed="false">
      <c r="A204" s="492"/>
      <c r="B204" s="471"/>
      <c r="C204" s="471"/>
      <c r="D204" s="471"/>
      <c r="E204" s="471"/>
      <c r="F204" s="471"/>
      <c r="G204" s="471"/>
      <c r="H204" s="471"/>
      <c r="I204" s="471"/>
      <c r="J204" s="471"/>
      <c r="K204" s="471"/>
      <c r="L204" s="471"/>
      <c r="M204" s="471"/>
      <c r="N204" s="471"/>
      <c r="O204" s="471"/>
      <c r="P204" s="471"/>
      <c r="Q204" s="471"/>
      <c r="R204" s="471"/>
      <c r="S204" s="471"/>
      <c r="T204" s="471"/>
      <c r="U204" s="471"/>
      <c r="V204" s="568"/>
      <c r="W204" s="471"/>
      <c r="X204" s="471"/>
      <c r="Y204" s="471"/>
      <c r="Z204" s="471"/>
      <c r="AA204" s="471"/>
    </row>
    <row r="205" customFormat="false" ht="15.75" hidden="false" customHeight="true" outlineLevel="0" collapsed="false">
      <c r="A205" s="492"/>
      <c r="B205" s="471"/>
      <c r="C205" s="471"/>
      <c r="D205" s="471"/>
      <c r="E205" s="471"/>
      <c r="F205" s="471"/>
      <c r="G205" s="471"/>
      <c r="H205" s="471"/>
      <c r="I205" s="471"/>
      <c r="J205" s="471"/>
      <c r="K205" s="471"/>
      <c r="L205" s="471"/>
      <c r="M205" s="471"/>
      <c r="N205" s="471"/>
      <c r="O205" s="471"/>
      <c r="P205" s="471"/>
      <c r="Q205" s="471"/>
      <c r="R205" s="471"/>
      <c r="S205" s="471"/>
      <c r="T205" s="471"/>
      <c r="U205" s="471"/>
      <c r="V205" s="568"/>
      <c r="W205" s="471"/>
      <c r="X205" s="471"/>
      <c r="Y205" s="471"/>
      <c r="Z205" s="471"/>
      <c r="AA205" s="471"/>
    </row>
    <row r="206" customFormat="false" ht="15.75" hidden="false" customHeight="true" outlineLevel="0" collapsed="false">
      <c r="A206" s="492"/>
      <c r="B206" s="471"/>
      <c r="C206" s="471"/>
      <c r="D206" s="471"/>
      <c r="E206" s="471"/>
      <c r="F206" s="471"/>
      <c r="G206" s="471"/>
      <c r="H206" s="471"/>
      <c r="I206" s="471"/>
      <c r="J206" s="471"/>
      <c r="K206" s="471"/>
      <c r="L206" s="471"/>
      <c r="M206" s="471"/>
      <c r="N206" s="471"/>
      <c r="O206" s="471"/>
      <c r="P206" s="471"/>
      <c r="Q206" s="471"/>
      <c r="R206" s="471"/>
      <c r="S206" s="471"/>
      <c r="T206" s="471"/>
      <c r="U206" s="471"/>
      <c r="V206" s="568"/>
      <c r="W206" s="471"/>
      <c r="X206" s="471"/>
      <c r="Y206" s="471"/>
      <c r="Z206" s="471"/>
      <c r="AA206" s="471"/>
    </row>
    <row r="207" customFormat="false" ht="15.75" hidden="false" customHeight="true" outlineLevel="0" collapsed="false">
      <c r="A207" s="492"/>
      <c r="B207" s="471"/>
      <c r="C207" s="471"/>
      <c r="D207" s="471"/>
      <c r="E207" s="471"/>
      <c r="F207" s="471"/>
      <c r="G207" s="471"/>
      <c r="H207" s="471"/>
      <c r="I207" s="471"/>
      <c r="J207" s="471"/>
      <c r="K207" s="471"/>
      <c r="L207" s="471"/>
      <c r="M207" s="471"/>
      <c r="N207" s="471"/>
      <c r="O207" s="471"/>
      <c r="P207" s="471"/>
      <c r="Q207" s="471"/>
      <c r="R207" s="471"/>
      <c r="S207" s="471"/>
      <c r="T207" s="471"/>
      <c r="U207" s="471"/>
      <c r="V207" s="568"/>
      <c r="W207" s="471"/>
      <c r="X207" s="471"/>
      <c r="Y207" s="471"/>
      <c r="Z207" s="471"/>
      <c r="AA207" s="471"/>
    </row>
    <row r="208" customFormat="false" ht="15.75" hidden="false" customHeight="true" outlineLevel="0" collapsed="false">
      <c r="A208" s="492"/>
      <c r="B208" s="471"/>
      <c r="C208" s="471"/>
      <c r="D208" s="471"/>
      <c r="E208" s="471"/>
      <c r="F208" s="471"/>
      <c r="G208" s="471"/>
      <c r="H208" s="471"/>
      <c r="I208" s="471"/>
      <c r="J208" s="471"/>
      <c r="K208" s="471"/>
      <c r="L208" s="471"/>
      <c r="M208" s="471"/>
      <c r="N208" s="471"/>
      <c r="O208" s="471"/>
      <c r="P208" s="471"/>
      <c r="Q208" s="471"/>
      <c r="R208" s="471"/>
      <c r="S208" s="471"/>
      <c r="T208" s="471"/>
      <c r="U208" s="471"/>
      <c r="V208" s="568"/>
      <c r="W208" s="471"/>
      <c r="X208" s="471"/>
      <c r="Y208" s="471"/>
      <c r="Z208" s="471"/>
      <c r="AA208" s="471"/>
    </row>
    <row r="209" customFormat="false" ht="15.75" hidden="false" customHeight="true" outlineLevel="0" collapsed="false">
      <c r="A209" s="492"/>
      <c r="B209" s="471"/>
      <c r="C209" s="471"/>
      <c r="D209" s="471"/>
      <c r="E209" s="471"/>
      <c r="F209" s="471"/>
      <c r="G209" s="471"/>
      <c r="H209" s="471"/>
      <c r="I209" s="471"/>
      <c r="J209" s="471"/>
      <c r="K209" s="471"/>
      <c r="L209" s="471"/>
      <c r="M209" s="471"/>
      <c r="N209" s="471"/>
      <c r="O209" s="471"/>
      <c r="P209" s="471"/>
      <c r="Q209" s="471"/>
      <c r="R209" s="471"/>
      <c r="S209" s="471"/>
      <c r="T209" s="471"/>
      <c r="U209" s="471"/>
      <c r="V209" s="568"/>
      <c r="W209" s="471"/>
      <c r="X209" s="471"/>
      <c r="Y209" s="471"/>
      <c r="Z209" s="471"/>
      <c r="AA209" s="471"/>
    </row>
    <row r="210" customFormat="false" ht="15.75" hidden="false" customHeight="true" outlineLevel="0" collapsed="false">
      <c r="A210" s="492"/>
      <c r="B210" s="471"/>
      <c r="C210" s="471"/>
      <c r="D210" s="471"/>
      <c r="E210" s="471"/>
      <c r="F210" s="471"/>
      <c r="G210" s="471"/>
      <c r="H210" s="471"/>
      <c r="I210" s="471"/>
      <c r="J210" s="471"/>
      <c r="K210" s="471"/>
      <c r="L210" s="471"/>
      <c r="M210" s="471"/>
      <c r="N210" s="471"/>
      <c r="O210" s="471"/>
      <c r="P210" s="471"/>
      <c r="Q210" s="471"/>
      <c r="R210" s="471"/>
      <c r="S210" s="471"/>
      <c r="T210" s="471"/>
      <c r="U210" s="471"/>
      <c r="V210" s="568"/>
      <c r="W210" s="471"/>
      <c r="X210" s="471"/>
      <c r="Y210" s="471"/>
      <c r="Z210" s="471"/>
      <c r="AA210" s="471"/>
    </row>
    <row r="211" customFormat="false" ht="15.75" hidden="false" customHeight="true" outlineLevel="0" collapsed="false">
      <c r="A211" s="492"/>
      <c r="B211" s="471"/>
      <c r="C211" s="471"/>
      <c r="D211" s="471"/>
      <c r="E211" s="471"/>
      <c r="F211" s="471"/>
      <c r="G211" s="471"/>
      <c r="H211" s="471"/>
      <c r="I211" s="471"/>
      <c r="J211" s="471"/>
      <c r="K211" s="471"/>
      <c r="L211" s="471"/>
      <c r="M211" s="471"/>
      <c r="N211" s="471"/>
      <c r="O211" s="471"/>
      <c r="P211" s="471"/>
      <c r="Q211" s="471"/>
      <c r="R211" s="471"/>
      <c r="S211" s="471"/>
      <c r="T211" s="471"/>
      <c r="U211" s="471"/>
      <c r="V211" s="568"/>
      <c r="W211" s="471"/>
      <c r="X211" s="471"/>
      <c r="Y211" s="471"/>
      <c r="Z211" s="471"/>
      <c r="AA211" s="471"/>
    </row>
    <row r="212" customFormat="false" ht="15.75" hidden="false" customHeight="true" outlineLevel="0" collapsed="false">
      <c r="A212" s="492"/>
      <c r="B212" s="471"/>
      <c r="C212" s="471"/>
      <c r="D212" s="471"/>
      <c r="E212" s="471"/>
      <c r="F212" s="471"/>
      <c r="G212" s="471"/>
      <c r="H212" s="471"/>
      <c r="I212" s="471"/>
      <c r="J212" s="471"/>
      <c r="K212" s="471"/>
      <c r="L212" s="471"/>
      <c r="M212" s="471"/>
      <c r="N212" s="471"/>
      <c r="O212" s="471"/>
      <c r="P212" s="471"/>
      <c r="Q212" s="471"/>
      <c r="R212" s="471"/>
      <c r="S212" s="471"/>
      <c r="T212" s="471"/>
      <c r="U212" s="471"/>
      <c r="V212" s="568"/>
      <c r="W212" s="471"/>
      <c r="X212" s="471"/>
      <c r="Y212" s="471"/>
      <c r="Z212" s="471"/>
      <c r="AA212" s="471"/>
    </row>
    <row r="213" customFormat="false" ht="15.75" hidden="false" customHeight="true" outlineLevel="0" collapsed="false">
      <c r="A213" s="492"/>
      <c r="B213" s="471"/>
      <c r="C213" s="471"/>
      <c r="D213" s="471"/>
      <c r="E213" s="471"/>
      <c r="F213" s="471"/>
      <c r="G213" s="471"/>
      <c r="H213" s="471"/>
      <c r="I213" s="471"/>
      <c r="J213" s="471"/>
      <c r="K213" s="471"/>
      <c r="L213" s="471"/>
      <c r="M213" s="471"/>
      <c r="N213" s="471"/>
      <c r="O213" s="471"/>
      <c r="P213" s="471"/>
      <c r="Q213" s="471"/>
      <c r="R213" s="471"/>
      <c r="S213" s="471"/>
      <c r="T213" s="471"/>
      <c r="U213" s="471"/>
      <c r="V213" s="568"/>
      <c r="W213" s="471"/>
      <c r="X213" s="471"/>
      <c r="Y213" s="471"/>
      <c r="Z213" s="471"/>
      <c r="AA213" s="471"/>
    </row>
    <row r="214" customFormat="false" ht="15.75" hidden="false" customHeight="true" outlineLevel="0" collapsed="false">
      <c r="A214" s="492"/>
      <c r="B214" s="471"/>
      <c r="C214" s="471"/>
      <c r="D214" s="471"/>
      <c r="E214" s="471"/>
      <c r="F214" s="471"/>
      <c r="G214" s="471"/>
      <c r="H214" s="471"/>
      <c r="I214" s="471"/>
      <c r="J214" s="471"/>
      <c r="K214" s="471"/>
      <c r="L214" s="471"/>
      <c r="M214" s="471"/>
      <c r="N214" s="471"/>
      <c r="O214" s="471"/>
      <c r="P214" s="471"/>
      <c r="Q214" s="471"/>
      <c r="R214" s="471"/>
      <c r="S214" s="471"/>
      <c r="T214" s="471"/>
      <c r="U214" s="471"/>
      <c r="V214" s="568"/>
      <c r="W214" s="471"/>
      <c r="X214" s="471"/>
      <c r="Y214" s="471"/>
      <c r="Z214" s="471"/>
      <c r="AA214" s="471"/>
    </row>
    <row r="215" customFormat="false" ht="15.75" hidden="false" customHeight="true" outlineLevel="0" collapsed="false">
      <c r="A215" s="492"/>
      <c r="B215" s="471"/>
      <c r="C215" s="471"/>
      <c r="D215" s="471"/>
      <c r="E215" s="471"/>
      <c r="F215" s="471"/>
      <c r="G215" s="471"/>
      <c r="H215" s="471"/>
      <c r="I215" s="471"/>
      <c r="J215" s="471"/>
      <c r="K215" s="471"/>
      <c r="L215" s="471"/>
      <c r="M215" s="471"/>
      <c r="N215" s="471"/>
      <c r="O215" s="471"/>
      <c r="P215" s="471"/>
      <c r="Q215" s="471"/>
      <c r="R215" s="471"/>
      <c r="S215" s="471"/>
      <c r="T215" s="471"/>
      <c r="U215" s="471"/>
      <c r="V215" s="568"/>
      <c r="W215" s="471"/>
      <c r="X215" s="471"/>
      <c r="Y215" s="471"/>
      <c r="Z215" s="471"/>
      <c r="AA215" s="471"/>
    </row>
    <row r="216" customFormat="false" ht="15.75" hidden="false" customHeight="true" outlineLevel="0" collapsed="false">
      <c r="A216" s="492"/>
      <c r="B216" s="471"/>
      <c r="C216" s="471"/>
      <c r="D216" s="471"/>
      <c r="E216" s="471"/>
      <c r="F216" s="471"/>
      <c r="G216" s="471"/>
      <c r="H216" s="471"/>
      <c r="I216" s="471"/>
      <c r="J216" s="471"/>
      <c r="K216" s="471"/>
      <c r="L216" s="471"/>
      <c r="M216" s="471"/>
      <c r="N216" s="471"/>
      <c r="O216" s="471"/>
      <c r="P216" s="471"/>
      <c r="Q216" s="471"/>
      <c r="R216" s="471"/>
      <c r="S216" s="471"/>
      <c r="T216" s="471"/>
      <c r="U216" s="471"/>
      <c r="V216" s="568"/>
      <c r="W216" s="471"/>
      <c r="X216" s="471"/>
      <c r="Y216" s="471"/>
      <c r="Z216" s="471"/>
      <c r="AA216" s="471"/>
    </row>
    <row r="217" customFormat="false" ht="15.75" hidden="false" customHeight="true" outlineLevel="0" collapsed="false">
      <c r="A217" s="492"/>
      <c r="B217" s="471"/>
      <c r="C217" s="471"/>
      <c r="D217" s="471"/>
      <c r="E217" s="471"/>
      <c r="F217" s="471"/>
      <c r="G217" s="471"/>
      <c r="H217" s="471"/>
      <c r="I217" s="471"/>
      <c r="J217" s="471"/>
      <c r="K217" s="471"/>
      <c r="L217" s="471"/>
      <c r="M217" s="471"/>
      <c r="N217" s="471"/>
      <c r="O217" s="471"/>
      <c r="P217" s="471"/>
      <c r="Q217" s="471"/>
      <c r="R217" s="471"/>
      <c r="S217" s="471"/>
      <c r="T217" s="471"/>
      <c r="U217" s="471"/>
      <c r="V217" s="568"/>
      <c r="W217" s="471"/>
      <c r="X217" s="471"/>
      <c r="Y217" s="471"/>
      <c r="Z217" s="471"/>
      <c r="AA217" s="471"/>
    </row>
    <row r="218" customFormat="false" ht="15.75" hidden="false" customHeight="true" outlineLevel="0" collapsed="false">
      <c r="A218" s="492"/>
      <c r="B218" s="471"/>
      <c r="C218" s="471"/>
      <c r="D218" s="471"/>
      <c r="E218" s="471"/>
      <c r="F218" s="471"/>
      <c r="G218" s="471"/>
      <c r="H218" s="471"/>
      <c r="I218" s="471"/>
      <c r="J218" s="471"/>
      <c r="K218" s="471"/>
      <c r="L218" s="471"/>
      <c r="M218" s="471"/>
      <c r="N218" s="471"/>
      <c r="O218" s="471"/>
      <c r="P218" s="471"/>
      <c r="Q218" s="471"/>
      <c r="R218" s="471"/>
      <c r="S218" s="471"/>
      <c r="T218" s="471"/>
      <c r="U218" s="471"/>
      <c r="V218" s="568"/>
      <c r="W218" s="471"/>
      <c r="X218" s="471"/>
      <c r="Y218" s="471"/>
      <c r="Z218" s="471"/>
      <c r="AA218" s="471"/>
    </row>
    <row r="219" customFormat="false" ht="15.75" hidden="false" customHeight="true" outlineLevel="0" collapsed="false">
      <c r="A219" s="492"/>
      <c r="B219" s="471"/>
      <c r="C219" s="471"/>
      <c r="D219" s="471"/>
      <c r="E219" s="471"/>
      <c r="F219" s="471"/>
      <c r="G219" s="471"/>
      <c r="H219" s="471"/>
      <c r="I219" s="471"/>
      <c r="J219" s="471"/>
      <c r="K219" s="471"/>
      <c r="L219" s="471"/>
      <c r="M219" s="471"/>
      <c r="N219" s="471"/>
      <c r="O219" s="471"/>
      <c r="P219" s="471"/>
      <c r="Q219" s="471"/>
      <c r="R219" s="471"/>
      <c r="S219" s="471"/>
      <c r="T219" s="471"/>
      <c r="U219" s="471"/>
      <c r="V219" s="568"/>
      <c r="W219" s="471"/>
      <c r="X219" s="471"/>
      <c r="Y219" s="471"/>
      <c r="Z219" s="471"/>
      <c r="AA219" s="471"/>
    </row>
    <row r="220" customFormat="false" ht="15.75" hidden="false" customHeight="true" outlineLevel="0" collapsed="false">
      <c r="A220" s="492"/>
      <c r="B220" s="471"/>
      <c r="C220" s="471"/>
      <c r="D220" s="471"/>
      <c r="E220" s="471"/>
      <c r="F220" s="471"/>
      <c r="G220" s="471"/>
      <c r="H220" s="471"/>
      <c r="I220" s="471"/>
      <c r="J220" s="471"/>
      <c r="K220" s="471"/>
      <c r="L220" s="471"/>
      <c r="M220" s="471"/>
      <c r="N220" s="471"/>
      <c r="O220" s="471"/>
      <c r="P220" s="471"/>
      <c r="Q220" s="471"/>
      <c r="R220" s="471"/>
      <c r="S220" s="471"/>
      <c r="T220" s="471"/>
      <c r="U220" s="471"/>
      <c r="V220" s="568"/>
      <c r="W220" s="471"/>
      <c r="X220" s="471"/>
      <c r="Y220" s="471"/>
      <c r="Z220" s="471"/>
      <c r="AA220" s="471"/>
    </row>
    <row r="221" customFormat="false" ht="15.75" hidden="false" customHeight="true" outlineLevel="0" collapsed="false">
      <c r="A221" s="492"/>
      <c r="B221" s="471"/>
      <c r="C221" s="471"/>
      <c r="D221" s="471"/>
      <c r="E221" s="471"/>
      <c r="F221" s="471"/>
      <c r="G221" s="471"/>
      <c r="H221" s="471"/>
      <c r="I221" s="471"/>
      <c r="J221" s="471"/>
      <c r="K221" s="471"/>
      <c r="L221" s="471"/>
      <c r="M221" s="471"/>
      <c r="N221" s="471"/>
      <c r="O221" s="471"/>
      <c r="P221" s="471"/>
      <c r="Q221" s="471"/>
      <c r="R221" s="471"/>
      <c r="S221" s="471"/>
      <c r="T221" s="471"/>
      <c r="U221" s="471"/>
      <c r="V221" s="568"/>
      <c r="W221" s="471"/>
      <c r="X221" s="471"/>
      <c r="Y221" s="471"/>
      <c r="Z221" s="471"/>
      <c r="AA221" s="471"/>
    </row>
    <row r="222" customFormat="false" ht="15.75" hidden="false" customHeight="true" outlineLevel="0" collapsed="false">
      <c r="A222" s="492"/>
      <c r="B222" s="471"/>
      <c r="C222" s="471"/>
      <c r="D222" s="471"/>
      <c r="E222" s="471"/>
      <c r="F222" s="471"/>
      <c r="G222" s="471"/>
      <c r="H222" s="471"/>
      <c r="I222" s="471"/>
      <c r="J222" s="471"/>
      <c r="K222" s="471"/>
      <c r="L222" s="471"/>
      <c r="M222" s="471"/>
      <c r="N222" s="471"/>
      <c r="O222" s="471"/>
      <c r="P222" s="471"/>
      <c r="Q222" s="471"/>
      <c r="R222" s="471"/>
      <c r="S222" s="471"/>
      <c r="T222" s="471"/>
      <c r="U222" s="471"/>
      <c r="V222" s="568"/>
      <c r="W222" s="471"/>
      <c r="X222" s="471"/>
      <c r="Y222" s="471"/>
      <c r="Z222" s="471"/>
      <c r="AA222" s="471"/>
    </row>
    <row r="223" customFormat="false" ht="15.75" hidden="false" customHeight="true" outlineLevel="0" collapsed="false">
      <c r="A223" s="492"/>
      <c r="B223" s="471"/>
      <c r="C223" s="471"/>
      <c r="D223" s="471"/>
      <c r="E223" s="471"/>
      <c r="F223" s="471"/>
      <c r="G223" s="471"/>
      <c r="H223" s="471"/>
      <c r="I223" s="471"/>
      <c r="J223" s="471"/>
      <c r="K223" s="471"/>
      <c r="L223" s="471"/>
      <c r="M223" s="471"/>
      <c r="N223" s="471"/>
      <c r="O223" s="471"/>
      <c r="P223" s="471"/>
      <c r="Q223" s="471"/>
      <c r="R223" s="471"/>
      <c r="S223" s="471"/>
      <c r="T223" s="471"/>
      <c r="U223" s="471"/>
      <c r="V223" s="568"/>
      <c r="W223" s="471"/>
      <c r="X223" s="471"/>
      <c r="Y223" s="471"/>
      <c r="Z223" s="471"/>
      <c r="AA223" s="471"/>
    </row>
    <row r="224" customFormat="false" ht="15.75" hidden="false" customHeight="true" outlineLevel="0" collapsed="false">
      <c r="A224" s="492"/>
      <c r="B224" s="471"/>
      <c r="C224" s="471"/>
      <c r="D224" s="471"/>
      <c r="E224" s="471"/>
      <c r="F224" s="471"/>
      <c r="G224" s="471"/>
      <c r="H224" s="471"/>
      <c r="I224" s="471"/>
      <c r="J224" s="471"/>
      <c r="K224" s="471"/>
      <c r="L224" s="471"/>
      <c r="M224" s="471"/>
      <c r="N224" s="471"/>
      <c r="O224" s="471"/>
      <c r="P224" s="471"/>
      <c r="Q224" s="471"/>
      <c r="R224" s="471"/>
      <c r="S224" s="471"/>
      <c r="T224" s="471"/>
      <c r="U224" s="471"/>
      <c r="V224" s="568"/>
      <c r="W224" s="471"/>
      <c r="X224" s="471"/>
      <c r="Y224" s="471"/>
      <c r="Z224" s="471"/>
      <c r="AA224" s="471"/>
    </row>
    <row r="225" customFormat="false" ht="15.75" hidden="false" customHeight="true" outlineLevel="0" collapsed="false">
      <c r="A225" s="492"/>
      <c r="B225" s="471"/>
      <c r="C225" s="471"/>
      <c r="D225" s="471"/>
      <c r="E225" s="471"/>
      <c r="F225" s="471"/>
      <c r="G225" s="471"/>
      <c r="H225" s="471"/>
      <c r="I225" s="471"/>
      <c r="J225" s="471"/>
      <c r="K225" s="471"/>
      <c r="L225" s="471"/>
      <c r="M225" s="471"/>
      <c r="N225" s="471"/>
      <c r="O225" s="471"/>
      <c r="P225" s="471"/>
      <c r="Q225" s="471"/>
      <c r="R225" s="471"/>
      <c r="S225" s="471"/>
      <c r="T225" s="471"/>
      <c r="U225" s="471"/>
      <c r="V225" s="568"/>
      <c r="W225" s="471"/>
      <c r="X225" s="471"/>
      <c r="Y225" s="471"/>
      <c r="Z225" s="471"/>
      <c r="AA225" s="471"/>
    </row>
    <row r="226" customFormat="false" ht="15.75" hidden="false" customHeight="true" outlineLevel="0" collapsed="false">
      <c r="A226" s="492"/>
      <c r="B226" s="471"/>
      <c r="C226" s="471"/>
      <c r="D226" s="471"/>
      <c r="E226" s="471"/>
      <c r="F226" s="471"/>
      <c r="G226" s="471"/>
      <c r="H226" s="471"/>
      <c r="I226" s="471"/>
      <c r="J226" s="471"/>
      <c r="K226" s="471"/>
      <c r="L226" s="471"/>
      <c r="M226" s="471"/>
      <c r="N226" s="471"/>
      <c r="O226" s="471"/>
      <c r="P226" s="471"/>
      <c r="Q226" s="471"/>
      <c r="R226" s="471"/>
      <c r="S226" s="471"/>
      <c r="T226" s="471"/>
      <c r="U226" s="471"/>
      <c r="V226" s="568"/>
      <c r="W226" s="471"/>
      <c r="X226" s="471"/>
      <c r="Y226" s="471"/>
      <c r="Z226" s="471"/>
      <c r="AA226" s="471"/>
    </row>
    <row r="227" customFormat="false" ht="15.75" hidden="false" customHeight="true" outlineLevel="0" collapsed="false">
      <c r="A227" s="492"/>
      <c r="B227" s="471"/>
      <c r="C227" s="471"/>
      <c r="D227" s="471"/>
      <c r="E227" s="471"/>
      <c r="F227" s="471"/>
      <c r="G227" s="471"/>
      <c r="H227" s="471"/>
      <c r="I227" s="471"/>
      <c r="J227" s="471"/>
      <c r="K227" s="471"/>
      <c r="L227" s="471"/>
      <c r="M227" s="471"/>
      <c r="N227" s="471"/>
      <c r="O227" s="471"/>
      <c r="P227" s="471"/>
      <c r="Q227" s="471"/>
      <c r="R227" s="471"/>
      <c r="S227" s="471"/>
      <c r="T227" s="471"/>
      <c r="U227" s="471"/>
      <c r="V227" s="568"/>
      <c r="W227" s="471"/>
      <c r="X227" s="471"/>
      <c r="Y227" s="471"/>
      <c r="Z227" s="471"/>
      <c r="AA227" s="471"/>
    </row>
    <row r="228" customFormat="false" ht="15.75" hidden="false" customHeight="true" outlineLevel="0" collapsed="false">
      <c r="A228" s="492"/>
      <c r="B228" s="471"/>
      <c r="C228" s="471"/>
      <c r="D228" s="471"/>
      <c r="E228" s="471"/>
      <c r="F228" s="471"/>
      <c r="G228" s="471"/>
      <c r="H228" s="471"/>
      <c r="I228" s="471"/>
      <c r="J228" s="471"/>
      <c r="K228" s="471"/>
      <c r="L228" s="471"/>
      <c r="M228" s="471"/>
      <c r="N228" s="471"/>
      <c r="O228" s="471"/>
      <c r="P228" s="471"/>
      <c r="Q228" s="471"/>
      <c r="R228" s="471"/>
      <c r="S228" s="471"/>
      <c r="T228" s="471"/>
      <c r="U228" s="471"/>
      <c r="V228" s="568"/>
      <c r="W228" s="471"/>
      <c r="X228" s="471"/>
      <c r="Y228" s="471"/>
      <c r="Z228" s="471"/>
      <c r="AA228" s="471"/>
    </row>
    <row r="229" customFormat="false" ht="15.75" hidden="false" customHeight="true" outlineLevel="0" collapsed="false">
      <c r="A229" s="492"/>
      <c r="B229" s="471"/>
      <c r="C229" s="471"/>
      <c r="D229" s="471"/>
      <c r="E229" s="471"/>
      <c r="F229" s="471"/>
      <c r="G229" s="471"/>
      <c r="H229" s="471"/>
      <c r="I229" s="471"/>
      <c r="J229" s="471"/>
      <c r="K229" s="471"/>
      <c r="L229" s="471"/>
      <c r="M229" s="471"/>
      <c r="N229" s="471"/>
      <c r="O229" s="471"/>
      <c r="P229" s="471"/>
      <c r="Q229" s="471"/>
      <c r="R229" s="471"/>
      <c r="S229" s="471"/>
      <c r="T229" s="471"/>
      <c r="U229" s="471"/>
      <c r="V229" s="568"/>
      <c r="W229" s="471"/>
      <c r="X229" s="471"/>
      <c r="Y229" s="471"/>
      <c r="Z229" s="471"/>
      <c r="AA229" s="471"/>
    </row>
    <row r="230" customFormat="false" ht="15.75" hidden="false" customHeight="true" outlineLevel="0" collapsed="false">
      <c r="A230" s="492"/>
      <c r="B230" s="471"/>
      <c r="C230" s="471"/>
      <c r="D230" s="471"/>
      <c r="E230" s="471"/>
      <c r="F230" s="471"/>
      <c r="G230" s="471"/>
      <c r="H230" s="471"/>
      <c r="I230" s="471"/>
      <c r="J230" s="471"/>
      <c r="K230" s="471"/>
      <c r="L230" s="471"/>
      <c r="M230" s="471"/>
      <c r="N230" s="471"/>
      <c r="O230" s="471"/>
      <c r="P230" s="471"/>
      <c r="Q230" s="471"/>
      <c r="R230" s="471"/>
      <c r="S230" s="471"/>
      <c r="T230" s="471"/>
      <c r="U230" s="471"/>
      <c r="V230" s="568"/>
      <c r="W230" s="471"/>
      <c r="X230" s="471"/>
      <c r="Y230" s="471"/>
      <c r="Z230" s="471"/>
      <c r="AA230" s="471"/>
    </row>
    <row r="231" customFormat="false" ht="15.75" hidden="false" customHeight="true" outlineLevel="0" collapsed="false">
      <c r="A231" s="492"/>
      <c r="B231" s="471"/>
      <c r="C231" s="471"/>
      <c r="D231" s="471"/>
      <c r="E231" s="471"/>
      <c r="F231" s="471"/>
      <c r="G231" s="471"/>
      <c r="H231" s="471"/>
      <c r="I231" s="471"/>
      <c r="J231" s="471"/>
      <c r="K231" s="471"/>
      <c r="L231" s="471"/>
      <c r="M231" s="471"/>
      <c r="N231" s="471"/>
      <c r="O231" s="471"/>
      <c r="P231" s="471"/>
      <c r="Q231" s="471"/>
      <c r="R231" s="471"/>
      <c r="S231" s="471"/>
      <c r="T231" s="471"/>
      <c r="U231" s="471"/>
      <c r="V231" s="568"/>
      <c r="W231" s="471"/>
      <c r="X231" s="471"/>
      <c r="Y231" s="471"/>
      <c r="Z231" s="471"/>
      <c r="AA231" s="471"/>
    </row>
    <row r="232" customFormat="false" ht="15.75" hidden="false" customHeight="true" outlineLevel="0" collapsed="false">
      <c r="A232" s="492"/>
      <c r="B232" s="471"/>
      <c r="C232" s="471"/>
      <c r="D232" s="471"/>
      <c r="E232" s="471"/>
      <c r="F232" s="471"/>
      <c r="G232" s="471"/>
      <c r="H232" s="471"/>
      <c r="I232" s="471"/>
      <c r="J232" s="471"/>
      <c r="K232" s="471"/>
      <c r="L232" s="471"/>
      <c r="M232" s="471"/>
      <c r="N232" s="471"/>
      <c r="O232" s="471"/>
      <c r="P232" s="471"/>
      <c r="Q232" s="471"/>
      <c r="R232" s="471"/>
      <c r="S232" s="471"/>
      <c r="T232" s="471"/>
      <c r="U232" s="471"/>
      <c r="V232" s="568"/>
      <c r="W232" s="471"/>
      <c r="X232" s="471"/>
      <c r="Y232" s="471"/>
      <c r="Z232" s="471"/>
      <c r="AA232" s="471"/>
    </row>
    <row r="233" customFormat="false" ht="15.75" hidden="false" customHeight="true" outlineLevel="0" collapsed="false">
      <c r="A233" s="492"/>
      <c r="B233" s="471"/>
      <c r="C233" s="471"/>
      <c r="D233" s="471"/>
      <c r="E233" s="471"/>
      <c r="F233" s="471"/>
      <c r="G233" s="471"/>
      <c r="H233" s="471"/>
      <c r="I233" s="471"/>
      <c r="J233" s="471"/>
      <c r="K233" s="471"/>
      <c r="L233" s="471"/>
      <c r="M233" s="471"/>
      <c r="N233" s="471"/>
      <c r="O233" s="471"/>
      <c r="P233" s="471"/>
      <c r="Q233" s="471"/>
      <c r="R233" s="471"/>
      <c r="S233" s="471"/>
      <c r="T233" s="471"/>
      <c r="U233" s="471"/>
      <c r="V233" s="568"/>
      <c r="W233" s="471"/>
      <c r="X233" s="471"/>
      <c r="Y233" s="471"/>
      <c r="Z233" s="471"/>
      <c r="AA233" s="471"/>
    </row>
    <row r="234" customFormat="false" ht="15.75" hidden="false" customHeight="true" outlineLevel="0" collapsed="false">
      <c r="A234" s="492"/>
      <c r="B234" s="471"/>
      <c r="C234" s="471"/>
      <c r="D234" s="471"/>
      <c r="E234" s="471"/>
      <c r="F234" s="471"/>
      <c r="G234" s="471"/>
      <c r="H234" s="471"/>
      <c r="I234" s="471"/>
      <c r="J234" s="471"/>
      <c r="K234" s="471"/>
      <c r="L234" s="471"/>
      <c r="M234" s="471"/>
      <c r="N234" s="471"/>
      <c r="O234" s="471"/>
      <c r="P234" s="471"/>
      <c r="Q234" s="471"/>
      <c r="R234" s="471"/>
      <c r="S234" s="471"/>
      <c r="T234" s="471"/>
      <c r="U234" s="471"/>
      <c r="V234" s="568"/>
      <c r="W234" s="471"/>
      <c r="X234" s="471"/>
      <c r="Y234" s="471"/>
      <c r="Z234" s="471"/>
      <c r="AA234" s="471"/>
    </row>
    <row r="235" customFormat="false" ht="15.75" hidden="false" customHeight="true" outlineLevel="0" collapsed="false">
      <c r="A235" s="492"/>
      <c r="B235" s="471"/>
      <c r="C235" s="471"/>
      <c r="D235" s="471"/>
      <c r="E235" s="471"/>
      <c r="F235" s="471"/>
      <c r="G235" s="471"/>
      <c r="H235" s="471"/>
      <c r="I235" s="471"/>
      <c r="J235" s="471"/>
      <c r="K235" s="471"/>
      <c r="L235" s="471"/>
      <c r="M235" s="471"/>
      <c r="N235" s="471"/>
      <c r="O235" s="471"/>
      <c r="P235" s="471"/>
      <c r="Q235" s="471"/>
      <c r="R235" s="471"/>
      <c r="S235" s="471"/>
      <c r="T235" s="471"/>
      <c r="U235" s="471"/>
      <c r="V235" s="568"/>
      <c r="W235" s="471"/>
      <c r="X235" s="471"/>
      <c r="Y235" s="471"/>
      <c r="Z235" s="471"/>
      <c r="AA235" s="471"/>
    </row>
    <row r="236" customFormat="false" ht="15.75" hidden="false" customHeight="true" outlineLevel="0" collapsed="false">
      <c r="A236" s="492"/>
      <c r="B236" s="471"/>
      <c r="C236" s="471"/>
      <c r="D236" s="471"/>
      <c r="E236" s="471"/>
      <c r="F236" s="471"/>
      <c r="G236" s="471"/>
      <c r="H236" s="471"/>
      <c r="I236" s="471"/>
      <c r="J236" s="471"/>
      <c r="K236" s="471"/>
      <c r="L236" s="471"/>
      <c r="M236" s="471"/>
      <c r="N236" s="471"/>
      <c r="O236" s="471"/>
      <c r="P236" s="471"/>
      <c r="Q236" s="471"/>
      <c r="R236" s="471"/>
      <c r="S236" s="471"/>
      <c r="T236" s="471"/>
      <c r="U236" s="471"/>
      <c r="V236" s="568"/>
      <c r="W236" s="471"/>
      <c r="X236" s="471"/>
      <c r="Y236" s="471"/>
      <c r="Z236" s="471"/>
      <c r="AA236" s="471"/>
    </row>
    <row r="237" customFormat="false" ht="15.75" hidden="false" customHeight="true" outlineLevel="0" collapsed="false">
      <c r="A237" s="492"/>
      <c r="B237" s="471"/>
      <c r="C237" s="471"/>
      <c r="D237" s="471"/>
      <c r="E237" s="471"/>
      <c r="F237" s="471"/>
      <c r="G237" s="471"/>
      <c r="H237" s="471"/>
      <c r="I237" s="471"/>
      <c r="J237" s="471"/>
      <c r="K237" s="471"/>
      <c r="L237" s="471"/>
      <c r="M237" s="471"/>
      <c r="N237" s="471"/>
      <c r="O237" s="471"/>
      <c r="P237" s="471"/>
      <c r="Q237" s="471"/>
      <c r="R237" s="471"/>
      <c r="S237" s="471"/>
      <c r="T237" s="471"/>
      <c r="U237" s="471"/>
      <c r="V237" s="568"/>
      <c r="W237" s="471"/>
      <c r="X237" s="471"/>
      <c r="Y237" s="471"/>
      <c r="Z237" s="471"/>
      <c r="AA237" s="471"/>
    </row>
    <row r="238" customFormat="false" ht="15.75" hidden="false" customHeight="true" outlineLevel="0" collapsed="false">
      <c r="A238" s="492"/>
      <c r="B238" s="471"/>
      <c r="C238" s="471"/>
      <c r="D238" s="471"/>
      <c r="E238" s="471"/>
      <c r="F238" s="471"/>
      <c r="G238" s="471"/>
      <c r="H238" s="471"/>
      <c r="I238" s="471"/>
      <c r="J238" s="471"/>
      <c r="K238" s="471"/>
      <c r="L238" s="471"/>
      <c r="M238" s="471"/>
      <c r="N238" s="471"/>
      <c r="O238" s="471"/>
      <c r="P238" s="471"/>
      <c r="Q238" s="471"/>
      <c r="R238" s="471"/>
      <c r="S238" s="471"/>
      <c r="T238" s="471"/>
      <c r="U238" s="471"/>
      <c r="V238" s="568"/>
      <c r="W238" s="471"/>
      <c r="X238" s="471"/>
      <c r="Y238" s="471"/>
      <c r="Z238" s="471"/>
      <c r="AA238" s="471"/>
    </row>
    <row r="239" customFormat="false" ht="15.75" hidden="false" customHeight="true" outlineLevel="0" collapsed="false">
      <c r="A239" s="492"/>
      <c r="B239" s="471"/>
      <c r="C239" s="471"/>
      <c r="D239" s="471"/>
      <c r="E239" s="471"/>
      <c r="F239" s="471"/>
      <c r="G239" s="471"/>
      <c r="H239" s="471"/>
      <c r="I239" s="471"/>
      <c r="J239" s="471"/>
      <c r="K239" s="471"/>
      <c r="L239" s="471"/>
      <c r="M239" s="471"/>
      <c r="N239" s="471"/>
      <c r="O239" s="471"/>
      <c r="P239" s="471"/>
      <c r="Q239" s="471"/>
      <c r="R239" s="471"/>
      <c r="S239" s="471"/>
      <c r="T239" s="471"/>
      <c r="U239" s="471"/>
      <c r="V239" s="568"/>
      <c r="W239" s="471"/>
      <c r="X239" s="471"/>
      <c r="Y239" s="471"/>
      <c r="Z239" s="471"/>
      <c r="AA239" s="471"/>
    </row>
    <row r="240" customFormat="false" ht="15.75" hidden="false" customHeight="true" outlineLevel="0" collapsed="false">
      <c r="A240" s="492"/>
      <c r="B240" s="471"/>
      <c r="C240" s="471"/>
      <c r="D240" s="471"/>
      <c r="E240" s="471"/>
      <c r="F240" s="471"/>
      <c r="G240" s="471"/>
      <c r="H240" s="471"/>
      <c r="I240" s="471"/>
      <c r="J240" s="471"/>
      <c r="K240" s="471"/>
      <c r="L240" s="471"/>
      <c r="M240" s="471"/>
      <c r="N240" s="471"/>
      <c r="O240" s="471"/>
      <c r="P240" s="471"/>
      <c r="Q240" s="471"/>
      <c r="R240" s="471"/>
      <c r="S240" s="471"/>
      <c r="T240" s="471"/>
      <c r="U240" s="471"/>
      <c r="V240" s="568"/>
      <c r="W240" s="471"/>
      <c r="X240" s="471"/>
      <c r="Y240" s="471"/>
      <c r="Z240" s="471"/>
      <c r="AA240" s="471"/>
    </row>
    <row r="241" customFormat="false" ht="15.75" hidden="false" customHeight="true" outlineLevel="0" collapsed="false">
      <c r="A241" s="492"/>
      <c r="B241" s="471"/>
      <c r="C241" s="471"/>
      <c r="D241" s="471"/>
      <c r="E241" s="471"/>
      <c r="F241" s="471"/>
      <c r="G241" s="471"/>
      <c r="H241" s="471"/>
      <c r="I241" s="471"/>
      <c r="J241" s="471"/>
      <c r="K241" s="471"/>
      <c r="L241" s="471"/>
      <c r="M241" s="471"/>
      <c r="N241" s="471"/>
      <c r="O241" s="471"/>
      <c r="P241" s="471"/>
      <c r="Q241" s="471"/>
      <c r="R241" s="471"/>
      <c r="S241" s="471"/>
      <c r="T241" s="471"/>
      <c r="U241" s="471"/>
      <c r="V241" s="568"/>
      <c r="W241" s="471"/>
      <c r="X241" s="471"/>
      <c r="Y241" s="471"/>
      <c r="Z241" s="471"/>
      <c r="AA241" s="471"/>
    </row>
    <row r="242" customFormat="false" ht="15.75" hidden="false" customHeight="true" outlineLevel="0" collapsed="false">
      <c r="A242" s="492"/>
      <c r="B242" s="471"/>
      <c r="C242" s="471"/>
      <c r="D242" s="471"/>
      <c r="E242" s="471"/>
      <c r="F242" s="471"/>
      <c r="G242" s="471"/>
      <c r="H242" s="471"/>
      <c r="I242" s="471"/>
      <c r="J242" s="471"/>
      <c r="K242" s="471"/>
      <c r="L242" s="471"/>
      <c r="M242" s="471"/>
      <c r="N242" s="471"/>
      <c r="O242" s="471"/>
      <c r="P242" s="471"/>
      <c r="Q242" s="471"/>
      <c r="R242" s="471"/>
      <c r="S242" s="471"/>
      <c r="T242" s="471"/>
      <c r="U242" s="471"/>
      <c r="V242" s="568"/>
      <c r="W242" s="471"/>
      <c r="X242" s="471"/>
      <c r="Y242" s="471"/>
      <c r="Z242" s="471"/>
      <c r="AA242" s="471"/>
    </row>
    <row r="243" customFormat="false" ht="15.75" hidden="false" customHeight="true" outlineLevel="0" collapsed="false">
      <c r="A243" s="492"/>
      <c r="B243" s="471"/>
      <c r="C243" s="471"/>
      <c r="D243" s="471"/>
      <c r="E243" s="471"/>
      <c r="F243" s="471"/>
      <c r="G243" s="471"/>
      <c r="H243" s="471"/>
      <c r="I243" s="471"/>
      <c r="J243" s="471"/>
      <c r="K243" s="471"/>
      <c r="L243" s="471"/>
      <c r="M243" s="471"/>
      <c r="N243" s="471"/>
      <c r="O243" s="471"/>
      <c r="P243" s="471"/>
      <c r="Q243" s="471"/>
      <c r="R243" s="471"/>
      <c r="S243" s="471"/>
      <c r="T243" s="471"/>
      <c r="U243" s="471"/>
      <c r="V243" s="568"/>
      <c r="W243" s="471"/>
      <c r="X243" s="471"/>
      <c r="Y243" s="471"/>
      <c r="Z243" s="471"/>
      <c r="AA243" s="471"/>
    </row>
    <row r="244" customFormat="false" ht="15.75" hidden="false" customHeight="true" outlineLevel="0" collapsed="false">
      <c r="A244" s="492"/>
      <c r="B244" s="471"/>
      <c r="C244" s="471"/>
      <c r="D244" s="471"/>
      <c r="E244" s="471"/>
      <c r="F244" s="471"/>
      <c r="G244" s="471"/>
      <c r="H244" s="471"/>
      <c r="I244" s="471"/>
      <c r="J244" s="471"/>
      <c r="K244" s="471"/>
      <c r="L244" s="471"/>
      <c r="M244" s="471"/>
      <c r="N244" s="471"/>
      <c r="O244" s="471"/>
      <c r="P244" s="471"/>
      <c r="Q244" s="471"/>
      <c r="R244" s="471"/>
      <c r="S244" s="471"/>
      <c r="T244" s="471"/>
      <c r="U244" s="471"/>
      <c r="V244" s="568"/>
      <c r="W244" s="471"/>
      <c r="X244" s="471"/>
      <c r="Y244" s="471"/>
      <c r="Z244" s="471"/>
      <c r="AA244" s="471"/>
    </row>
    <row r="245" customFormat="false" ht="15.75" hidden="false" customHeight="true" outlineLevel="0" collapsed="false">
      <c r="A245" s="492"/>
      <c r="B245" s="471"/>
      <c r="C245" s="471"/>
      <c r="D245" s="471"/>
      <c r="E245" s="471"/>
      <c r="F245" s="471"/>
      <c r="G245" s="471"/>
      <c r="H245" s="471"/>
      <c r="I245" s="471"/>
      <c r="J245" s="471"/>
      <c r="K245" s="471"/>
      <c r="L245" s="471"/>
      <c r="M245" s="471"/>
      <c r="N245" s="471"/>
      <c r="O245" s="471"/>
      <c r="P245" s="471"/>
      <c r="Q245" s="471"/>
      <c r="R245" s="471"/>
      <c r="S245" s="471"/>
      <c r="T245" s="471"/>
      <c r="U245" s="471"/>
      <c r="V245" s="568"/>
      <c r="W245" s="471"/>
      <c r="X245" s="471"/>
      <c r="Y245" s="471"/>
      <c r="Z245" s="471"/>
      <c r="AA245" s="471"/>
    </row>
    <row r="246" customFormat="false" ht="15.75" hidden="false" customHeight="true" outlineLevel="0" collapsed="false">
      <c r="A246" s="492"/>
      <c r="B246" s="471"/>
      <c r="C246" s="471"/>
      <c r="D246" s="471"/>
      <c r="E246" s="471"/>
      <c r="F246" s="471"/>
      <c r="G246" s="471"/>
      <c r="H246" s="471"/>
      <c r="I246" s="471"/>
      <c r="J246" s="471"/>
      <c r="K246" s="471"/>
      <c r="L246" s="471"/>
      <c r="M246" s="471"/>
      <c r="N246" s="471"/>
      <c r="O246" s="471"/>
      <c r="P246" s="471"/>
      <c r="Q246" s="471"/>
      <c r="R246" s="471"/>
      <c r="S246" s="471"/>
      <c r="T246" s="471"/>
      <c r="U246" s="471"/>
      <c r="V246" s="568"/>
      <c r="W246" s="471"/>
      <c r="X246" s="471"/>
      <c r="Y246" s="471"/>
      <c r="Z246" s="471"/>
      <c r="AA246" s="471"/>
    </row>
    <row r="247" customFormat="false" ht="15.75" hidden="false" customHeight="true" outlineLevel="0" collapsed="false">
      <c r="A247" s="492"/>
      <c r="B247" s="471"/>
      <c r="C247" s="471"/>
      <c r="D247" s="471"/>
      <c r="E247" s="471"/>
      <c r="F247" s="471"/>
      <c r="G247" s="471"/>
      <c r="H247" s="471"/>
      <c r="I247" s="471"/>
      <c r="J247" s="471"/>
      <c r="K247" s="471"/>
      <c r="L247" s="471"/>
      <c r="M247" s="471"/>
      <c r="N247" s="471"/>
      <c r="O247" s="471"/>
      <c r="P247" s="471"/>
      <c r="Q247" s="471"/>
      <c r="R247" s="471"/>
      <c r="S247" s="471"/>
      <c r="T247" s="471"/>
      <c r="U247" s="471"/>
      <c r="V247" s="568"/>
      <c r="W247" s="471"/>
      <c r="X247" s="471"/>
      <c r="Y247" s="471"/>
      <c r="Z247" s="471"/>
      <c r="AA247" s="471"/>
    </row>
    <row r="248" customFormat="false" ht="15.75" hidden="false" customHeight="true" outlineLevel="0" collapsed="false">
      <c r="A248" s="492"/>
      <c r="B248" s="471"/>
      <c r="C248" s="471"/>
      <c r="D248" s="471"/>
      <c r="E248" s="471"/>
      <c r="F248" s="471"/>
      <c r="G248" s="471"/>
      <c r="H248" s="471"/>
      <c r="I248" s="471"/>
      <c r="J248" s="471"/>
      <c r="K248" s="471"/>
      <c r="L248" s="471"/>
      <c r="M248" s="471"/>
      <c r="N248" s="471"/>
      <c r="O248" s="471"/>
      <c r="P248" s="471"/>
      <c r="Q248" s="471"/>
      <c r="R248" s="471"/>
      <c r="S248" s="471"/>
      <c r="T248" s="471"/>
      <c r="U248" s="471"/>
      <c r="V248" s="568"/>
      <c r="W248" s="471"/>
      <c r="X248" s="471"/>
      <c r="Y248" s="471"/>
      <c r="Z248" s="471"/>
      <c r="AA248" s="471"/>
    </row>
    <row r="249" customFormat="false" ht="15.75" hidden="false" customHeight="true" outlineLevel="0" collapsed="false">
      <c r="A249" s="492"/>
      <c r="B249" s="471"/>
      <c r="C249" s="471"/>
      <c r="D249" s="471"/>
      <c r="E249" s="471"/>
      <c r="F249" s="471"/>
      <c r="G249" s="471"/>
      <c r="H249" s="471"/>
      <c r="I249" s="471"/>
      <c r="J249" s="471"/>
      <c r="K249" s="471"/>
      <c r="L249" s="471"/>
      <c r="M249" s="471"/>
      <c r="N249" s="471"/>
      <c r="O249" s="471"/>
      <c r="P249" s="471"/>
      <c r="Q249" s="471"/>
      <c r="R249" s="471"/>
      <c r="S249" s="471"/>
      <c r="T249" s="471"/>
      <c r="U249" s="471"/>
      <c r="V249" s="568"/>
      <c r="W249" s="471"/>
      <c r="X249" s="471"/>
      <c r="Y249" s="471"/>
      <c r="Z249" s="471"/>
      <c r="AA249" s="471"/>
    </row>
    <row r="250" customFormat="false" ht="15.75" hidden="false" customHeight="true" outlineLevel="0" collapsed="false">
      <c r="A250" s="492"/>
      <c r="B250" s="471"/>
      <c r="C250" s="471"/>
      <c r="D250" s="471"/>
      <c r="E250" s="471"/>
      <c r="F250" s="471"/>
      <c r="G250" s="471"/>
      <c r="H250" s="471"/>
      <c r="I250" s="471"/>
      <c r="J250" s="471"/>
      <c r="K250" s="471"/>
      <c r="L250" s="471"/>
      <c r="M250" s="471"/>
      <c r="N250" s="471"/>
      <c r="O250" s="471"/>
      <c r="P250" s="471"/>
      <c r="Q250" s="471"/>
      <c r="R250" s="471"/>
      <c r="S250" s="471"/>
      <c r="T250" s="471"/>
      <c r="U250" s="471"/>
      <c r="V250" s="568"/>
      <c r="W250" s="471"/>
      <c r="X250" s="471"/>
      <c r="Y250" s="471"/>
      <c r="Z250" s="471"/>
      <c r="AA250" s="471"/>
    </row>
    <row r="251" customFormat="false" ht="15.75" hidden="false" customHeight="true" outlineLevel="0" collapsed="false">
      <c r="A251" s="492"/>
      <c r="B251" s="471"/>
      <c r="C251" s="471"/>
      <c r="D251" s="471"/>
      <c r="E251" s="471"/>
      <c r="F251" s="471"/>
      <c r="G251" s="471"/>
      <c r="H251" s="471"/>
      <c r="I251" s="471"/>
      <c r="J251" s="471"/>
      <c r="K251" s="471"/>
      <c r="L251" s="471"/>
      <c r="M251" s="471"/>
      <c r="N251" s="471"/>
      <c r="O251" s="471"/>
      <c r="P251" s="471"/>
      <c r="Q251" s="471"/>
      <c r="R251" s="471"/>
      <c r="S251" s="471"/>
      <c r="T251" s="471"/>
      <c r="U251" s="471"/>
      <c r="V251" s="568"/>
      <c r="W251" s="471"/>
      <c r="X251" s="471"/>
      <c r="Y251" s="471"/>
      <c r="Z251" s="471"/>
      <c r="AA251" s="471"/>
    </row>
    <row r="252" customFormat="false" ht="15.75" hidden="false" customHeight="true" outlineLevel="0" collapsed="false">
      <c r="A252" s="492"/>
      <c r="B252" s="471"/>
      <c r="C252" s="471"/>
      <c r="D252" s="471"/>
      <c r="E252" s="471"/>
      <c r="F252" s="471"/>
      <c r="G252" s="471"/>
      <c r="H252" s="471"/>
      <c r="I252" s="471"/>
      <c r="J252" s="471"/>
      <c r="K252" s="471"/>
      <c r="L252" s="471"/>
      <c r="M252" s="471"/>
      <c r="N252" s="471"/>
      <c r="O252" s="471"/>
      <c r="P252" s="471"/>
      <c r="Q252" s="471"/>
      <c r="R252" s="471"/>
      <c r="S252" s="471"/>
      <c r="T252" s="471"/>
      <c r="U252" s="471"/>
      <c r="V252" s="568"/>
      <c r="W252" s="471"/>
      <c r="X252" s="471"/>
      <c r="Y252" s="471"/>
      <c r="Z252" s="471"/>
      <c r="AA252" s="471"/>
    </row>
    <row r="253" customFormat="false" ht="15.75" hidden="false" customHeight="true" outlineLevel="0" collapsed="false">
      <c r="A253" s="492"/>
      <c r="B253" s="471"/>
      <c r="C253" s="471"/>
      <c r="D253" s="471"/>
      <c r="E253" s="471"/>
      <c r="F253" s="471"/>
      <c r="G253" s="471"/>
      <c r="H253" s="471"/>
      <c r="I253" s="471"/>
      <c r="J253" s="471"/>
      <c r="K253" s="471"/>
      <c r="L253" s="471"/>
      <c r="M253" s="471"/>
      <c r="N253" s="471"/>
      <c r="O253" s="471"/>
      <c r="P253" s="471"/>
      <c r="Q253" s="471"/>
      <c r="R253" s="471"/>
      <c r="S253" s="471"/>
      <c r="T253" s="471"/>
      <c r="U253" s="471"/>
      <c r="V253" s="568"/>
      <c r="W253" s="471"/>
      <c r="X253" s="471"/>
      <c r="Y253" s="471"/>
      <c r="Z253" s="471"/>
      <c r="AA253" s="471"/>
    </row>
    <row r="254" customFormat="false" ht="15.75" hidden="false" customHeight="true" outlineLevel="0" collapsed="false">
      <c r="A254" s="492"/>
      <c r="B254" s="471"/>
      <c r="C254" s="471"/>
      <c r="D254" s="471"/>
      <c r="E254" s="471"/>
      <c r="F254" s="471"/>
      <c r="G254" s="471"/>
      <c r="H254" s="471"/>
      <c r="I254" s="471"/>
      <c r="J254" s="471"/>
      <c r="K254" s="471"/>
      <c r="L254" s="471"/>
      <c r="M254" s="471"/>
      <c r="N254" s="471"/>
      <c r="O254" s="471"/>
      <c r="P254" s="471"/>
      <c r="Q254" s="471"/>
      <c r="R254" s="471"/>
      <c r="S254" s="471"/>
      <c r="T254" s="471"/>
      <c r="U254" s="471"/>
      <c r="V254" s="568"/>
      <c r="W254" s="471"/>
      <c r="X254" s="471"/>
      <c r="Y254" s="471"/>
      <c r="Z254" s="471"/>
      <c r="AA254" s="471"/>
    </row>
    <row r="255" customFormat="false" ht="15.75" hidden="false" customHeight="true" outlineLevel="0" collapsed="false">
      <c r="A255" s="492"/>
      <c r="B255" s="471"/>
      <c r="C255" s="471"/>
      <c r="D255" s="471"/>
      <c r="E255" s="471"/>
      <c r="F255" s="471"/>
      <c r="G255" s="471"/>
      <c r="H255" s="471"/>
      <c r="I255" s="471"/>
      <c r="J255" s="471"/>
      <c r="K255" s="471"/>
      <c r="L255" s="471"/>
      <c r="M255" s="471"/>
      <c r="N255" s="471"/>
      <c r="O255" s="471"/>
      <c r="P255" s="471"/>
      <c r="Q255" s="471"/>
      <c r="R255" s="471"/>
      <c r="S255" s="471"/>
      <c r="T255" s="471"/>
      <c r="U255" s="471"/>
      <c r="V255" s="568"/>
      <c r="W255" s="471"/>
      <c r="X255" s="471"/>
      <c r="Y255" s="471"/>
      <c r="Z255" s="471"/>
      <c r="AA255" s="471"/>
    </row>
    <row r="256" customFormat="false" ht="15.75" hidden="false" customHeight="true" outlineLevel="0" collapsed="false">
      <c r="A256" s="492"/>
      <c r="B256" s="471"/>
      <c r="C256" s="471"/>
      <c r="D256" s="471"/>
      <c r="E256" s="471"/>
      <c r="F256" s="471"/>
      <c r="G256" s="471"/>
      <c r="H256" s="471"/>
      <c r="I256" s="471"/>
      <c r="J256" s="471"/>
      <c r="K256" s="471"/>
      <c r="L256" s="471"/>
      <c r="M256" s="471"/>
      <c r="N256" s="471"/>
      <c r="O256" s="471"/>
      <c r="P256" s="471"/>
      <c r="Q256" s="471"/>
      <c r="R256" s="471"/>
      <c r="S256" s="471"/>
      <c r="T256" s="471"/>
      <c r="U256" s="471"/>
      <c r="V256" s="568"/>
      <c r="W256" s="471"/>
      <c r="X256" s="471"/>
      <c r="Y256" s="471"/>
      <c r="Z256" s="471"/>
      <c r="AA256" s="471"/>
    </row>
    <row r="257" customFormat="false" ht="15.75" hidden="false" customHeight="true" outlineLevel="0" collapsed="false">
      <c r="A257" s="492"/>
      <c r="B257" s="471"/>
      <c r="C257" s="471"/>
      <c r="D257" s="471"/>
      <c r="E257" s="471"/>
      <c r="F257" s="471"/>
      <c r="G257" s="471"/>
      <c r="H257" s="471"/>
      <c r="I257" s="471"/>
      <c r="J257" s="471"/>
      <c r="K257" s="471"/>
      <c r="L257" s="471"/>
      <c r="M257" s="471"/>
      <c r="N257" s="471"/>
      <c r="O257" s="471"/>
      <c r="P257" s="471"/>
      <c r="Q257" s="471"/>
      <c r="R257" s="471"/>
      <c r="S257" s="471"/>
      <c r="T257" s="471"/>
      <c r="U257" s="471"/>
      <c r="V257" s="568"/>
      <c r="W257" s="471"/>
      <c r="X257" s="471"/>
      <c r="Y257" s="471"/>
      <c r="Z257" s="471"/>
      <c r="AA257" s="471"/>
    </row>
    <row r="258" customFormat="false" ht="15.75" hidden="false" customHeight="true" outlineLevel="0" collapsed="false">
      <c r="A258" s="492"/>
      <c r="B258" s="471"/>
      <c r="C258" s="471"/>
      <c r="D258" s="471"/>
      <c r="E258" s="471"/>
      <c r="F258" s="471"/>
      <c r="G258" s="471"/>
      <c r="H258" s="471"/>
      <c r="I258" s="471"/>
      <c r="J258" s="471"/>
      <c r="K258" s="471"/>
      <c r="L258" s="471"/>
      <c r="M258" s="471"/>
      <c r="N258" s="471"/>
      <c r="O258" s="471"/>
      <c r="P258" s="471"/>
      <c r="Q258" s="471"/>
      <c r="R258" s="471"/>
      <c r="S258" s="471"/>
      <c r="T258" s="471"/>
      <c r="U258" s="471"/>
      <c r="V258" s="568"/>
      <c r="W258" s="471"/>
      <c r="X258" s="471"/>
      <c r="Y258" s="471"/>
      <c r="Z258" s="471"/>
      <c r="AA258" s="471"/>
    </row>
    <row r="259" customFormat="false" ht="15.75" hidden="false" customHeight="true" outlineLevel="0" collapsed="false">
      <c r="A259" s="492"/>
      <c r="B259" s="471"/>
      <c r="C259" s="471"/>
      <c r="D259" s="471"/>
      <c r="E259" s="471"/>
      <c r="F259" s="471"/>
      <c r="G259" s="471"/>
      <c r="H259" s="471"/>
      <c r="I259" s="471"/>
      <c r="J259" s="471"/>
      <c r="K259" s="471"/>
      <c r="L259" s="471"/>
      <c r="M259" s="471"/>
      <c r="N259" s="471"/>
      <c r="O259" s="471"/>
      <c r="P259" s="471"/>
      <c r="Q259" s="471"/>
      <c r="R259" s="471"/>
      <c r="S259" s="471"/>
      <c r="T259" s="471"/>
      <c r="U259" s="471"/>
      <c r="V259" s="568"/>
      <c r="W259" s="471"/>
      <c r="X259" s="471"/>
      <c r="Y259" s="471"/>
      <c r="Z259" s="471"/>
      <c r="AA259" s="471"/>
    </row>
    <row r="260" customFormat="false" ht="15.75" hidden="false" customHeight="true" outlineLevel="0" collapsed="false">
      <c r="A260" s="492"/>
      <c r="B260" s="471"/>
      <c r="C260" s="471"/>
      <c r="D260" s="471"/>
      <c r="E260" s="471"/>
      <c r="F260" s="471"/>
      <c r="G260" s="471"/>
      <c r="H260" s="471"/>
      <c r="I260" s="471"/>
      <c r="J260" s="471"/>
      <c r="K260" s="471"/>
      <c r="L260" s="471"/>
      <c r="M260" s="471"/>
      <c r="N260" s="471"/>
      <c r="O260" s="471"/>
      <c r="P260" s="471"/>
      <c r="Q260" s="471"/>
      <c r="R260" s="471"/>
      <c r="S260" s="471"/>
      <c r="T260" s="471"/>
      <c r="U260" s="471"/>
      <c r="V260" s="568"/>
      <c r="W260" s="471"/>
      <c r="X260" s="471"/>
      <c r="Y260" s="471"/>
      <c r="Z260" s="471"/>
      <c r="AA260" s="471"/>
    </row>
    <row r="261" customFormat="false" ht="15.75" hidden="false" customHeight="true" outlineLevel="0" collapsed="false">
      <c r="A261" s="492"/>
      <c r="B261" s="471"/>
      <c r="C261" s="471"/>
      <c r="D261" s="471"/>
      <c r="E261" s="471"/>
      <c r="F261" s="471"/>
      <c r="G261" s="471"/>
      <c r="H261" s="471"/>
      <c r="I261" s="471"/>
      <c r="J261" s="471"/>
      <c r="K261" s="471"/>
      <c r="L261" s="471"/>
      <c r="M261" s="471"/>
      <c r="N261" s="471"/>
      <c r="O261" s="471"/>
      <c r="P261" s="471"/>
      <c r="Q261" s="471"/>
      <c r="R261" s="471"/>
      <c r="S261" s="471"/>
      <c r="T261" s="471"/>
      <c r="U261" s="471"/>
      <c r="V261" s="568"/>
      <c r="W261" s="471"/>
      <c r="X261" s="471"/>
      <c r="Y261" s="471"/>
      <c r="Z261" s="471"/>
      <c r="AA261" s="471"/>
    </row>
    <row r="262" customFormat="false" ht="15.75" hidden="false" customHeight="true" outlineLevel="0" collapsed="false">
      <c r="A262" s="492"/>
      <c r="B262" s="471"/>
      <c r="C262" s="471"/>
      <c r="D262" s="471"/>
      <c r="E262" s="471"/>
      <c r="F262" s="471"/>
      <c r="G262" s="471"/>
      <c r="H262" s="471"/>
      <c r="I262" s="471"/>
      <c r="J262" s="471"/>
      <c r="K262" s="471"/>
      <c r="L262" s="471"/>
      <c r="M262" s="471"/>
      <c r="N262" s="471"/>
      <c r="O262" s="471"/>
      <c r="P262" s="471"/>
      <c r="Q262" s="471"/>
      <c r="R262" s="471"/>
      <c r="S262" s="471"/>
      <c r="T262" s="471"/>
      <c r="U262" s="471"/>
      <c r="V262" s="568"/>
      <c r="W262" s="471"/>
      <c r="X262" s="471"/>
      <c r="Y262" s="471"/>
      <c r="Z262" s="471"/>
      <c r="AA262" s="471"/>
    </row>
    <row r="263" customFormat="false" ht="15.75" hidden="false" customHeight="true" outlineLevel="0" collapsed="false">
      <c r="A263" s="492"/>
      <c r="B263" s="471"/>
      <c r="C263" s="471"/>
      <c r="D263" s="471"/>
      <c r="E263" s="471"/>
      <c r="F263" s="471"/>
      <c r="G263" s="471"/>
      <c r="H263" s="471"/>
      <c r="I263" s="471"/>
      <c r="J263" s="471"/>
      <c r="K263" s="471"/>
      <c r="L263" s="471"/>
      <c r="M263" s="471"/>
      <c r="N263" s="471"/>
      <c r="O263" s="471"/>
      <c r="P263" s="471"/>
      <c r="Q263" s="471"/>
      <c r="R263" s="471"/>
      <c r="S263" s="471"/>
      <c r="T263" s="471"/>
      <c r="U263" s="471"/>
      <c r="V263" s="568"/>
      <c r="W263" s="471"/>
      <c r="X263" s="471"/>
      <c r="Y263" s="471"/>
      <c r="Z263" s="471"/>
      <c r="AA263" s="471"/>
    </row>
    <row r="264" customFormat="false" ht="15.75" hidden="false" customHeight="true" outlineLevel="0" collapsed="false">
      <c r="A264" s="492"/>
      <c r="B264" s="471"/>
      <c r="C264" s="471"/>
      <c r="D264" s="471"/>
      <c r="E264" s="471"/>
      <c r="F264" s="471"/>
      <c r="G264" s="471"/>
      <c r="H264" s="471"/>
      <c r="I264" s="471"/>
      <c r="J264" s="471"/>
      <c r="K264" s="471"/>
      <c r="L264" s="471"/>
      <c r="M264" s="471"/>
      <c r="N264" s="471"/>
      <c r="O264" s="471"/>
      <c r="P264" s="471"/>
      <c r="Q264" s="471"/>
      <c r="R264" s="471"/>
      <c r="S264" s="471"/>
      <c r="T264" s="471"/>
      <c r="U264" s="471"/>
      <c r="V264" s="568"/>
      <c r="W264" s="471"/>
      <c r="X264" s="471"/>
      <c r="Y264" s="471"/>
      <c r="Z264" s="471"/>
      <c r="AA264" s="471"/>
    </row>
    <row r="265" customFormat="false" ht="15.75" hidden="false" customHeight="true" outlineLevel="0" collapsed="false">
      <c r="A265" s="492"/>
      <c r="B265" s="471"/>
      <c r="C265" s="471"/>
      <c r="D265" s="471"/>
      <c r="E265" s="471"/>
      <c r="F265" s="471"/>
      <c r="G265" s="471"/>
      <c r="H265" s="471"/>
      <c r="I265" s="471"/>
      <c r="J265" s="471"/>
      <c r="K265" s="471"/>
      <c r="L265" s="471"/>
      <c r="M265" s="471"/>
      <c r="N265" s="471"/>
      <c r="O265" s="471"/>
      <c r="P265" s="471"/>
      <c r="Q265" s="471"/>
      <c r="R265" s="471"/>
      <c r="S265" s="471"/>
      <c r="T265" s="471"/>
      <c r="U265" s="471"/>
      <c r="V265" s="568"/>
      <c r="W265" s="471"/>
      <c r="X265" s="471"/>
      <c r="Y265" s="471"/>
      <c r="Z265" s="471"/>
      <c r="AA265" s="471"/>
    </row>
    <row r="266" customFormat="false" ht="15.75" hidden="false" customHeight="true" outlineLevel="0" collapsed="false">
      <c r="A266" s="492"/>
      <c r="B266" s="471"/>
      <c r="C266" s="471"/>
      <c r="D266" s="471"/>
      <c r="E266" s="471"/>
      <c r="F266" s="471"/>
      <c r="G266" s="471"/>
      <c r="H266" s="471"/>
      <c r="I266" s="471"/>
      <c r="J266" s="471"/>
      <c r="K266" s="471"/>
      <c r="L266" s="471"/>
      <c r="M266" s="471"/>
      <c r="N266" s="471"/>
      <c r="O266" s="471"/>
      <c r="P266" s="471"/>
      <c r="Q266" s="471"/>
      <c r="R266" s="471"/>
      <c r="S266" s="471"/>
      <c r="T266" s="471"/>
      <c r="U266" s="471"/>
      <c r="V266" s="568"/>
      <c r="W266" s="471"/>
      <c r="X266" s="471"/>
      <c r="Y266" s="471"/>
      <c r="Z266" s="471"/>
      <c r="AA266" s="471"/>
    </row>
    <row r="267" customFormat="false" ht="15.75" hidden="false" customHeight="true" outlineLevel="0" collapsed="false">
      <c r="A267" s="492"/>
      <c r="B267" s="471"/>
      <c r="C267" s="471"/>
      <c r="D267" s="471"/>
      <c r="E267" s="471"/>
      <c r="F267" s="471"/>
      <c r="G267" s="471"/>
      <c r="H267" s="471"/>
      <c r="I267" s="471"/>
      <c r="J267" s="471"/>
      <c r="K267" s="471"/>
      <c r="L267" s="471"/>
      <c r="M267" s="471"/>
      <c r="N267" s="471"/>
      <c r="O267" s="471"/>
      <c r="P267" s="471"/>
      <c r="Q267" s="471"/>
      <c r="R267" s="471"/>
      <c r="S267" s="471"/>
      <c r="T267" s="471"/>
      <c r="U267" s="471"/>
      <c r="V267" s="568"/>
      <c r="W267" s="471"/>
      <c r="X267" s="471"/>
      <c r="Y267" s="471"/>
      <c r="Z267" s="471"/>
      <c r="AA267" s="471"/>
    </row>
    <row r="268" customFormat="false" ht="15.75" hidden="false" customHeight="true" outlineLevel="0" collapsed="false">
      <c r="A268" s="492"/>
      <c r="B268" s="471"/>
      <c r="C268" s="471"/>
      <c r="D268" s="471"/>
      <c r="E268" s="471"/>
      <c r="F268" s="471"/>
      <c r="G268" s="471"/>
      <c r="H268" s="471"/>
      <c r="I268" s="471"/>
      <c r="J268" s="471"/>
      <c r="K268" s="471"/>
      <c r="L268" s="471"/>
      <c r="M268" s="471"/>
      <c r="N268" s="471"/>
      <c r="O268" s="471"/>
      <c r="P268" s="471"/>
      <c r="Q268" s="471"/>
      <c r="R268" s="471"/>
      <c r="S268" s="471"/>
      <c r="T268" s="471"/>
      <c r="U268" s="471"/>
      <c r="V268" s="568"/>
      <c r="W268" s="471"/>
      <c r="X268" s="471"/>
      <c r="Y268" s="471"/>
      <c r="Z268" s="471"/>
      <c r="AA268" s="471"/>
    </row>
    <row r="269" customFormat="false" ht="15.75" hidden="false" customHeight="true" outlineLevel="0" collapsed="false">
      <c r="A269" s="492"/>
      <c r="B269" s="471"/>
      <c r="C269" s="471"/>
      <c r="D269" s="471"/>
      <c r="E269" s="471"/>
      <c r="F269" s="471"/>
      <c r="G269" s="471"/>
      <c r="H269" s="471"/>
      <c r="I269" s="471"/>
      <c r="J269" s="471"/>
      <c r="K269" s="471"/>
      <c r="L269" s="471"/>
      <c r="M269" s="471"/>
      <c r="N269" s="471"/>
      <c r="O269" s="471"/>
      <c r="P269" s="471"/>
      <c r="Q269" s="471"/>
      <c r="R269" s="471"/>
      <c r="S269" s="471"/>
      <c r="T269" s="471"/>
      <c r="U269" s="471"/>
      <c r="V269" s="568"/>
      <c r="W269" s="471"/>
      <c r="X269" s="471"/>
      <c r="Y269" s="471"/>
      <c r="Z269" s="471"/>
      <c r="AA269" s="471"/>
    </row>
    <row r="270" customFormat="false" ht="15.75" hidden="false" customHeight="true" outlineLevel="0" collapsed="false">
      <c r="A270" s="492"/>
      <c r="B270" s="471"/>
      <c r="C270" s="471"/>
      <c r="D270" s="471"/>
      <c r="E270" s="471"/>
      <c r="F270" s="471"/>
      <c r="G270" s="471"/>
      <c r="H270" s="471"/>
      <c r="I270" s="471"/>
      <c r="J270" s="471"/>
      <c r="K270" s="471"/>
      <c r="L270" s="471"/>
      <c r="M270" s="471"/>
      <c r="N270" s="471"/>
      <c r="O270" s="471"/>
      <c r="P270" s="471"/>
      <c r="Q270" s="471"/>
      <c r="R270" s="471"/>
      <c r="S270" s="471"/>
      <c r="T270" s="471"/>
      <c r="U270" s="471"/>
      <c r="V270" s="568"/>
      <c r="W270" s="471"/>
      <c r="X270" s="471"/>
      <c r="Y270" s="471"/>
      <c r="Z270" s="471"/>
      <c r="AA270" s="471"/>
    </row>
    <row r="271" customFormat="false" ht="15.75" hidden="false" customHeight="true" outlineLevel="0" collapsed="false">
      <c r="A271" s="492"/>
      <c r="B271" s="471"/>
      <c r="C271" s="471"/>
      <c r="D271" s="471"/>
      <c r="E271" s="471"/>
      <c r="F271" s="471"/>
      <c r="G271" s="471"/>
      <c r="H271" s="471"/>
      <c r="I271" s="471"/>
      <c r="J271" s="471"/>
      <c r="K271" s="471"/>
      <c r="L271" s="471"/>
      <c r="M271" s="471"/>
      <c r="N271" s="471"/>
      <c r="O271" s="471"/>
      <c r="P271" s="471"/>
      <c r="Q271" s="471"/>
      <c r="R271" s="471"/>
      <c r="S271" s="471"/>
      <c r="T271" s="471"/>
      <c r="U271" s="471"/>
      <c r="V271" s="568"/>
      <c r="W271" s="471"/>
      <c r="X271" s="471"/>
      <c r="Y271" s="471"/>
      <c r="Z271" s="471"/>
      <c r="AA271" s="471"/>
    </row>
    <row r="272" customFormat="false" ht="15.75" hidden="false" customHeight="true" outlineLevel="0" collapsed="false">
      <c r="A272" s="492"/>
      <c r="B272" s="471"/>
      <c r="C272" s="471"/>
      <c r="D272" s="471"/>
      <c r="E272" s="471"/>
      <c r="F272" s="471"/>
      <c r="G272" s="471"/>
      <c r="H272" s="471"/>
      <c r="I272" s="471"/>
      <c r="J272" s="471"/>
      <c r="K272" s="471"/>
      <c r="L272" s="471"/>
      <c r="M272" s="471"/>
      <c r="N272" s="471"/>
      <c r="O272" s="471"/>
      <c r="P272" s="471"/>
      <c r="Q272" s="471"/>
      <c r="R272" s="471"/>
      <c r="S272" s="471"/>
      <c r="T272" s="471"/>
      <c r="U272" s="471"/>
      <c r="V272" s="568"/>
      <c r="W272" s="471"/>
      <c r="X272" s="471"/>
      <c r="Y272" s="471"/>
      <c r="Z272" s="471"/>
      <c r="AA272" s="471"/>
    </row>
    <row r="273" customFormat="false" ht="15.75" hidden="false" customHeight="true" outlineLevel="0" collapsed="false">
      <c r="A273" s="492"/>
      <c r="B273" s="471"/>
      <c r="C273" s="471"/>
      <c r="D273" s="471"/>
      <c r="E273" s="471"/>
      <c r="F273" s="471"/>
      <c r="G273" s="471"/>
      <c r="H273" s="471"/>
      <c r="I273" s="471"/>
      <c r="J273" s="471"/>
      <c r="K273" s="471"/>
      <c r="L273" s="471"/>
      <c r="M273" s="471"/>
      <c r="N273" s="471"/>
      <c r="O273" s="471"/>
      <c r="P273" s="471"/>
      <c r="Q273" s="471"/>
      <c r="R273" s="471"/>
      <c r="S273" s="471"/>
      <c r="T273" s="471"/>
      <c r="U273" s="471"/>
      <c r="V273" s="568"/>
      <c r="W273" s="471"/>
      <c r="X273" s="471"/>
      <c r="Y273" s="471"/>
      <c r="Z273" s="471"/>
      <c r="AA273" s="471"/>
    </row>
    <row r="274" customFormat="false" ht="15.75" hidden="false" customHeight="true" outlineLevel="0" collapsed="false">
      <c r="A274" s="492"/>
      <c r="B274" s="471"/>
      <c r="C274" s="471"/>
      <c r="D274" s="471"/>
      <c r="E274" s="471"/>
      <c r="F274" s="471"/>
      <c r="G274" s="471"/>
      <c r="H274" s="471"/>
      <c r="I274" s="471"/>
      <c r="J274" s="471"/>
      <c r="K274" s="471"/>
      <c r="L274" s="471"/>
      <c r="M274" s="471"/>
      <c r="N274" s="471"/>
      <c r="O274" s="471"/>
      <c r="P274" s="471"/>
      <c r="Q274" s="471"/>
      <c r="R274" s="471"/>
      <c r="S274" s="471"/>
      <c r="T274" s="471"/>
      <c r="U274" s="471"/>
      <c r="V274" s="568"/>
      <c r="W274" s="471"/>
      <c r="X274" s="471"/>
      <c r="Y274" s="471"/>
      <c r="Z274" s="471"/>
      <c r="AA274" s="471"/>
    </row>
    <row r="275" customFormat="false" ht="15.75" hidden="false" customHeight="true" outlineLevel="0" collapsed="false">
      <c r="A275" s="492"/>
      <c r="B275" s="471"/>
      <c r="C275" s="471"/>
      <c r="D275" s="471"/>
      <c r="E275" s="471"/>
      <c r="F275" s="471"/>
      <c r="G275" s="471"/>
      <c r="H275" s="471"/>
      <c r="I275" s="471"/>
      <c r="J275" s="471"/>
      <c r="K275" s="471"/>
      <c r="L275" s="471"/>
      <c r="M275" s="471"/>
      <c r="N275" s="471"/>
      <c r="O275" s="471"/>
      <c r="P275" s="471"/>
      <c r="Q275" s="471"/>
      <c r="R275" s="471"/>
      <c r="S275" s="471"/>
      <c r="T275" s="471"/>
      <c r="U275" s="471"/>
      <c r="V275" s="568"/>
      <c r="W275" s="471"/>
      <c r="X275" s="471"/>
      <c r="Y275" s="471"/>
      <c r="Z275" s="471"/>
      <c r="AA275" s="471"/>
    </row>
    <row r="276" customFormat="false" ht="15.75" hidden="false" customHeight="true" outlineLevel="0" collapsed="false">
      <c r="A276" s="492"/>
      <c r="B276" s="471"/>
      <c r="C276" s="471"/>
      <c r="D276" s="471"/>
      <c r="E276" s="471"/>
      <c r="F276" s="471"/>
      <c r="G276" s="471"/>
      <c r="H276" s="471"/>
      <c r="I276" s="471"/>
      <c r="J276" s="471"/>
      <c r="K276" s="471"/>
      <c r="L276" s="471"/>
      <c r="M276" s="471"/>
      <c r="N276" s="471"/>
      <c r="O276" s="471"/>
      <c r="P276" s="471"/>
      <c r="Q276" s="471"/>
      <c r="R276" s="471"/>
      <c r="S276" s="471"/>
      <c r="T276" s="471"/>
      <c r="U276" s="471"/>
      <c r="V276" s="568"/>
      <c r="W276" s="471"/>
      <c r="X276" s="471"/>
      <c r="Y276" s="471"/>
      <c r="Z276" s="471"/>
      <c r="AA276" s="471"/>
    </row>
    <row r="277" customFormat="false" ht="15.75" hidden="false" customHeight="true" outlineLevel="0" collapsed="false">
      <c r="A277" s="492"/>
      <c r="B277" s="471"/>
      <c r="C277" s="471"/>
      <c r="D277" s="471"/>
      <c r="E277" s="471"/>
      <c r="F277" s="471"/>
      <c r="G277" s="471"/>
      <c r="H277" s="471"/>
      <c r="I277" s="471"/>
      <c r="J277" s="471"/>
      <c r="K277" s="471"/>
      <c r="L277" s="471"/>
      <c r="M277" s="471"/>
      <c r="N277" s="471"/>
      <c r="O277" s="471"/>
      <c r="P277" s="471"/>
      <c r="Q277" s="471"/>
      <c r="R277" s="471"/>
      <c r="S277" s="471"/>
      <c r="T277" s="471"/>
      <c r="U277" s="471"/>
      <c r="V277" s="568"/>
      <c r="W277" s="471"/>
      <c r="X277" s="471"/>
      <c r="Y277" s="471"/>
      <c r="Z277" s="471"/>
      <c r="AA277" s="471"/>
    </row>
    <row r="278" customFormat="false" ht="15.75" hidden="false" customHeight="true" outlineLevel="0" collapsed="false">
      <c r="A278" s="492"/>
      <c r="B278" s="471"/>
      <c r="C278" s="471"/>
      <c r="D278" s="471"/>
      <c r="E278" s="471"/>
      <c r="F278" s="471"/>
      <c r="G278" s="471"/>
      <c r="H278" s="471"/>
      <c r="I278" s="471"/>
      <c r="J278" s="471"/>
      <c r="K278" s="471"/>
      <c r="L278" s="471"/>
      <c r="M278" s="471"/>
      <c r="N278" s="471"/>
      <c r="O278" s="471"/>
      <c r="P278" s="471"/>
      <c r="Q278" s="471"/>
      <c r="R278" s="471"/>
      <c r="S278" s="471"/>
      <c r="T278" s="471"/>
      <c r="U278" s="471"/>
      <c r="V278" s="568"/>
      <c r="W278" s="471"/>
      <c r="X278" s="471"/>
      <c r="Y278" s="471"/>
      <c r="Z278" s="471"/>
      <c r="AA278" s="471"/>
    </row>
    <row r="279" customFormat="false" ht="15.75" hidden="false" customHeight="true" outlineLevel="0" collapsed="false">
      <c r="A279" s="492"/>
      <c r="B279" s="471"/>
      <c r="C279" s="471"/>
      <c r="D279" s="471"/>
      <c r="E279" s="471"/>
      <c r="F279" s="471"/>
      <c r="G279" s="471"/>
      <c r="H279" s="471"/>
      <c r="I279" s="471"/>
      <c r="J279" s="471"/>
      <c r="K279" s="471"/>
      <c r="L279" s="471"/>
      <c r="M279" s="471"/>
      <c r="N279" s="471"/>
      <c r="O279" s="471"/>
      <c r="P279" s="471"/>
      <c r="Q279" s="471"/>
      <c r="R279" s="471"/>
      <c r="S279" s="471"/>
      <c r="T279" s="471"/>
      <c r="U279" s="471"/>
      <c r="V279" s="568"/>
      <c r="W279" s="471"/>
      <c r="X279" s="471"/>
      <c r="Y279" s="471"/>
      <c r="Z279" s="471"/>
      <c r="AA279" s="471"/>
    </row>
    <row r="280" customFormat="false" ht="15.75" hidden="false" customHeight="true" outlineLevel="0" collapsed="false">
      <c r="A280" s="492"/>
      <c r="B280" s="471"/>
      <c r="C280" s="471"/>
      <c r="D280" s="471"/>
      <c r="E280" s="471"/>
      <c r="F280" s="471"/>
      <c r="G280" s="471"/>
      <c r="H280" s="471"/>
      <c r="I280" s="471"/>
      <c r="J280" s="471"/>
      <c r="K280" s="471"/>
      <c r="L280" s="471"/>
      <c r="M280" s="471"/>
      <c r="N280" s="471"/>
      <c r="O280" s="471"/>
      <c r="P280" s="471"/>
      <c r="Q280" s="471"/>
      <c r="R280" s="471"/>
      <c r="S280" s="471"/>
      <c r="T280" s="471"/>
      <c r="U280" s="471"/>
      <c r="V280" s="568"/>
      <c r="W280" s="471"/>
      <c r="X280" s="471"/>
      <c r="Y280" s="471"/>
      <c r="Z280" s="471"/>
      <c r="AA280" s="471"/>
    </row>
    <row r="281" customFormat="false" ht="15.75" hidden="false" customHeight="true" outlineLevel="0" collapsed="false">
      <c r="A281" s="492"/>
      <c r="B281" s="471"/>
      <c r="C281" s="471"/>
      <c r="D281" s="471"/>
      <c r="E281" s="471"/>
      <c r="F281" s="471"/>
      <c r="G281" s="471"/>
      <c r="H281" s="471"/>
      <c r="I281" s="471"/>
      <c r="J281" s="471"/>
      <c r="K281" s="471"/>
      <c r="L281" s="471"/>
      <c r="M281" s="471"/>
      <c r="N281" s="471"/>
      <c r="O281" s="471"/>
      <c r="P281" s="471"/>
      <c r="Q281" s="471"/>
      <c r="R281" s="471"/>
      <c r="S281" s="471"/>
      <c r="T281" s="471"/>
      <c r="U281" s="471"/>
      <c r="V281" s="568"/>
      <c r="W281" s="471"/>
      <c r="X281" s="471"/>
      <c r="Y281" s="471"/>
      <c r="Z281" s="471"/>
      <c r="AA281" s="471"/>
    </row>
    <row r="282" customFormat="false" ht="15.75" hidden="false" customHeight="true" outlineLevel="0" collapsed="false">
      <c r="A282" s="492"/>
      <c r="B282" s="471"/>
      <c r="C282" s="471"/>
      <c r="D282" s="471"/>
      <c r="E282" s="471"/>
      <c r="F282" s="471"/>
      <c r="G282" s="471"/>
      <c r="H282" s="471"/>
      <c r="I282" s="471"/>
      <c r="J282" s="471"/>
      <c r="K282" s="471"/>
      <c r="L282" s="471"/>
      <c r="M282" s="471"/>
      <c r="N282" s="471"/>
      <c r="O282" s="471"/>
      <c r="P282" s="471"/>
      <c r="Q282" s="471"/>
      <c r="R282" s="471"/>
      <c r="S282" s="471"/>
      <c r="T282" s="471"/>
      <c r="U282" s="471"/>
      <c r="V282" s="568"/>
      <c r="W282" s="471"/>
      <c r="X282" s="471"/>
      <c r="Y282" s="471"/>
      <c r="Z282" s="471"/>
      <c r="AA282" s="471"/>
    </row>
    <row r="283" customFormat="false" ht="15.75" hidden="false" customHeight="true" outlineLevel="0" collapsed="false">
      <c r="A283" s="492"/>
      <c r="B283" s="471"/>
      <c r="C283" s="471"/>
      <c r="D283" s="471"/>
      <c r="E283" s="471"/>
      <c r="F283" s="471"/>
      <c r="G283" s="471"/>
      <c r="H283" s="471"/>
      <c r="I283" s="471"/>
      <c r="J283" s="471"/>
      <c r="K283" s="471"/>
      <c r="L283" s="471"/>
      <c r="M283" s="471"/>
      <c r="N283" s="471"/>
      <c r="O283" s="471"/>
      <c r="P283" s="471"/>
      <c r="Q283" s="471"/>
      <c r="R283" s="471"/>
      <c r="S283" s="471"/>
      <c r="T283" s="471"/>
      <c r="U283" s="471"/>
      <c r="V283" s="568"/>
      <c r="W283" s="471"/>
      <c r="X283" s="471"/>
      <c r="Y283" s="471"/>
      <c r="Z283" s="471"/>
      <c r="AA283" s="471"/>
    </row>
    <row r="284" customFormat="false" ht="15.75" hidden="false" customHeight="true" outlineLevel="0" collapsed="false">
      <c r="A284" s="492"/>
      <c r="B284" s="471"/>
      <c r="C284" s="471"/>
      <c r="D284" s="471"/>
      <c r="E284" s="471"/>
      <c r="F284" s="471"/>
      <c r="G284" s="471"/>
      <c r="H284" s="471"/>
      <c r="I284" s="471"/>
      <c r="J284" s="471"/>
      <c r="K284" s="471"/>
      <c r="L284" s="471"/>
      <c r="M284" s="471"/>
      <c r="N284" s="471"/>
      <c r="O284" s="471"/>
      <c r="P284" s="471"/>
      <c r="Q284" s="471"/>
      <c r="R284" s="471"/>
      <c r="S284" s="471"/>
      <c r="T284" s="471"/>
      <c r="U284" s="471"/>
      <c r="V284" s="568"/>
      <c r="W284" s="471"/>
      <c r="X284" s="471"/>
      <c r="Y284" s="471"/>
      <c r="Z284" s="471"/>
      <c r="AA284" s="471"/>
    </row>
    <row r="285" customFormat="false" ht="15.75" hidden="false" customHeight="true" outlineLevel="0" collapsed="false">
      <c r="A285" s="492"/>
      <c r="B285" s="471"/>
      <c r="C285" s="471"/>
      <c r="D285" s="471"/>
      <c r="E285" s="471"/>
      <c r="F285" s="471"/>
      <c r="G285" s="471"/>
      <c r="H285" s="471"/>
      <c r="I285" s="471"/>
      <c r="J285" s="471"/>
      <c r="K285" s="471"/>
      <c r="L285" s="471"/>
      <c r="M285" s="471"/>
      <c r="N285" s="471"/>
      <c r="O285" s="471"/>
      <c r="P285" s="471"/>
      <c r="Q285" s="471"/>
      <c r="R285" s="471"/>
      <c r="S285" s="471"/>
      <c r="T285" s="471"/>
      <c r="U285" s="471"/>
      <c r="V285" s="568"/>
      <c r="W285" s="471"/>
      <c r="X285" s="471"/>
      <c r="Y285" s="471"/>
      <c r="Z285" s="471"/>
      <c r="AA285" s="471"/>
    </row>
    <row r="286" customFormat="false" ht="15.75" hidden="false" customHeight="true" outlineLevel="0" collapsed="false">
      <c r="A286" s="492"/>
      <c r="B286" s="471"/>
      <c r="C286" s="471"/>
      <c r="D286" s="471"/>
      <c r="E286" s="471"/>
      <c r="F286" s="471"/>
      <c r="G286" s="471"/>
      <c r="H286" s="471"/>
      <c r="I286" s="471"/>
      <c r="J286" s="471"/>
      <c r="K286" s="471"/>
      <c r="L286" s="471"/>
      <c r="M286" s="471"/>
      <c r="N286" s="471"/>
      <c r="O286" s="471"/>
      <c r="P286" s="471"/>
      <c r="Q286" s="471"/>
      <c r="R286" s="471"/>
      <c r="S286" s="471"/>
      <c r="T286" s="471"/>
      <c r="U286" s="471"/>
      <c r="V286" s="568"/>
      <c r="W286" s="471"/>
      <c r="X286" s="471"/>
      <c r="Y286" s="471"/>
      <c r="Z286" s="471"/>
      <c r="AA286" s="471"/>
    </row>
    <row r="287" customFormat="false" ht="15.75" hidden="false" customHeight="true" outlineLevel="0" collapsed="false">
      <c r="A287" s="492"/>
      <c r="B287" s="471"/>
      <c r="C287" s="471"/>
      <c r="D287" s="471"/>
      <c r="E287" s="471"/>
      <c r="F287" s="471"/>
      <c r="G287" s="471"/>
      <c r="H287" s="471"/>
      <c r="I287" s="471"/>
      <c r="J287" s="471"/>
      <c r="K287" s="471"/>
      <c r="L287" s="471"/>
      <c r="M287" s="471"/>
      <c r="N287" s="471"/>
      <c r="O287" s="471"/>
      <c r="P287" s="471"/>
      <c r="Q287" s="471"/>
      <c r="R287" s="471"/>
      <c r="S287" s="471"/>
      <c r="T287" s="471"/>
      <c r="U287" s="471"/>
      <c r="V287" s="568"/>
      <c r="W287" s="471"/>
      <c r="X287" s="471"/>
      <c r="Y287" s="471"/>
      <c r="Z287" s="471"/>
      <c r="AA287" s="471"/>
    </row>
    <row r="288" customFormat="false" ht="15.75" hidden="false" customHeight="true" outlineLevel="0" collapsed="false">
      <c r="A288" s="492"/>
      <c r="B288" s="471"/>
      <c r="C288" s="471"/>
      <c r="D288" s="471"/>
      <c r="E288" s="471"/>
      <c r="F288" s="471"/>
      <c r="G288" s="471"/>
      <c r="H288" s="471"/>
      <c r="I288" s="471"/>
      <c r="J288" s="471"/>
      <c r="K288" s="471"/>
      <c r="L288" s="471"/>
      <c r="M288" s="471"/>
      <c r="N288" s="471"/>
      <c r="O288" s="471"/>
      <c r="P288" s="471"/>
      <c r="Q288" s="471"/>
      <c r="R288" s="471"/>
      <c r="S288" s="471"/>
      <c r="T288" s="471"/>
      <c r="U288" s="471"/>
      <c r="V288" s="568"/>
      <c r="W288" s="471"/>
      <c r="X288" s="471"/>
      <c r="Y288" s="471"/>
      <c r="Z288" s="471"/>
      <c r="AA288" s="471"/>
    </row>
    <row r="289" customFormat="false" ht="15.75" hidden="false" customHeight="true" outlineLevel="0" collapsed="false">
      <c r="A289" s="492"/>
      <c r="B289" s="471"/>
      <c r="C289" s="471"/>
      <c r="D289" s="471"/>
      <c r="E289" s="471"/>
      <c r="F289" s="471"/>
      <c r="G289" s="471"/>
      <c r="H289" s="471"/>
      <c r="I289" s="471"/>
      <c r="J289" s="471"/>
      <c r="K289" s="471"/>
      <c r="L289" s="471"/>
      <c r="M289" s="471"/>
      <c r="N289" s="471"/>
      <c r="O289" s="471"/>
      <c r="P289" s="471"/>
      <c r="Q289" s="471"/>
      <c r="R289" s="471"/>
      <c r="S289" s="471"/>
      <c r="T289" s="471"/>
      <c r="U289" s="471"/>
      <c r="V289" s="568"/>
      <c r="W289" s="471"/>
      <c r="X289" s="471"/>
      <c r="Y289" s="471"/>
      <c r="Z289" s="471"/>
      <c r="AA289" s="471"/>
    </row>
    <row r="290" customFormat="false" ht="15.75" hidden="false" customHeight="true" outlineLevel="0" collapsed="false">
      <c r="A290" s="492"/>
      <c r="B290" s="471"/>
      <c r="C290" s="471"/>
      <c r="D290" s="471"/>
      <c r="E290" s="471"/>
      <c r="F290" s="471"/>
      <c r="G290" s="471"/>
      <c r="H290" s="471"/>
      <c r="I290" s="471"/>
      <c r="J290" s="471"/>
      <c r="K290" s="471"/>
      <c r="L290" s="471"/>
      <c r="M290" s="471"/>
      <c r="N290" s="471"/>
      <c r="O290" s="471"/>
      <c r="P290" s="471"/>
      <c r="Q290" s="471"/>
      <c r="R290" s="471"/>
      <c r="S290" s="471"/>
      <c r="T290" s="471"/>
      <c r="U290" s="471"/>
      <c r="V290" s="568"/>
      <c r="W290" s="471"/>
      <c r="X290" s="471"/>
      <c r="Y290" s="471"/>
      <c r="Z290" s="471"/>
      <c r="AA290" s="471"/>
    </row>
    <row r="291" customFormat="false" ht="15.75" hidden="false" customHeight="true" outlineLevel="0" collapsed="false">
      <c r="A291" s="492"/>
      <c r="B291" s="471"/>
      <c r="C291" s="471"/>
      <c r="D291" s="471"/>
      <c r="E291" s="471"/>
      <c r="F291" s="471"/>
      <c r="G291" s="471"/>
      <c r="H291" s="471"/>
      <c r="I291" s="471"/>
      <c r="J291" s="471"/>
      <c r="K291" s="471"/>
      <c r="L291" s="471"/>
      <c r="M291" s="471"/>
      <c r="N291" s="471"/>
      <c r="O291" s="471"/>
      <c r="P291" s="471"/>
      <c r="Q291" s="471"/>
      <c r="R291" s="471"/>
      <c r="S291" s="471"/>
      <c r="T291" s="471"/>
      <c r="U291" s="471"/>
      <c r="V291" s="568"/>
      <c r="W291" s="471"/>
      <c r="X291" s="471"/>
      <c r="Y291" s="471"/>
      <c r="Z291" s="471"/>
      <c r="AA291" s="471"/>
    </row>
    <row r="292" customFormat="false" ht="15.75" hidden="false" customHeight="true" outlineLevel="0" collapsed="false">
      <c r="A292" s="492"/>
      <c r="B292" s="471"/>
      <c r="C292" s="471"/>
      <c r="D292" s="471"/>
      <c r="E292" s="471"/>
      <c r="F292" s="471"/>
      <c r="G292" s="471"/>
      <c r="H292" s="471"/>
      <c r="I292" s="471"/>
      <c r="J292" s="471"/>
      <c r="K292" s="471"/>
      <c r="L292" s="471"/>
      <c r="M292" s="471"/>
      <c r="N292" s="471"/>
      <c r="O292" s="471"/>
      <c r="P292" s="471"/>
      <c r="Q292" s="471"/>
      <c r="R292" s="471"/>
      <c r="S292" s="471"/>
      <c r="T292" s="471"/>
      <c r="U292" s="471"/>
      <c r="V292" s="568"/>
      <c r="W292" s="471"/>
      <c r="X292" s="471"/>
      <c r="Y292" s="471"/>
      <c r="Z292" s="471"/>
      <c r="AA292" s="471"/>
    </row>
    <row r="293" customFormat="false" ht="15.75" hidden="false" customHeight="true" outlineLevel="0" collapsed="false">
      <c r="A293" s="492"/>
      <c r="B293" s="471"/>
      <c r="C293" s="471"/>
      <c r="D293" s="471"/>
      <c r="E293" s="471"/>
      <c r="F293" s="471"/>
      <c r="G293" s="471"/>
      <c r="H293" s="471"/>
      <c r="I293" s="471"/>
      <c r="J293" s="471"/>
      <c r="K293" s="471"/>
      <c r="L293" s="471"/>
      <c r="M293" s="471"/>
      <c r="N293" s="471"/>
      <c r="O293" s="471"/>
      <c r="P293" s="471"/>
      <c r="Q293" s="471"/>
      <c r="R293" s="471"/>
      <c r="S293" s="471"/>
      <c r="T293" s="471"/>
      <c r="U293" s="471"/>
      <c r="V293" s="568"/>
      <c r="W293" s="471"/>
      <c r="X293" s="471"/>
      <c r="Y293" s="471"/>
      <c r="Z293" s="471"/>
      <c r="AA293" s="471"/>
    </row>
    <row r="294" customFormat="false" ht="15.75" hidden="false" customHeight="true" outlineLevel="0" collapsed="false">
      <c r="A294" s="492"/>
      <c r="B294" s="471"/>
      <c r="C294" s="471"/>
      <c r="D294" s="471"/>
      <c r="E294" s="471"/>
      <c r="F294" s="471"/>
      <c r="G294" s="471"/>
      <c r="H294" s="471"/>
      <c r="I294" s="471"/>
      <c r="J294" s="471"/>
      <c r="K294" s="471"/>
      <c r="L294" s="471"/>
      <c r="M294" s="471"/>
      <c r="N294" s="471"/>
      <c r="O294" s="471"/>
      <c r="P294" s="471"/>
      <c r="Q294" s="471"/>
      <c r="R294" s="471"/>
      <c r="S294" s="471"/>
      <c r="T294" s="471"/>
      <c r="U294" s="471"/>
      <c r="V294" s="568"/>
      <c r="W294" s="471"/>
      <c r="X294" s="471"/>
      <c r="Y294" s="471"/>
      <c r="Z294" s="471"/>
      <c r="AA294" s="471"/>
    </row>
    <row r="295" customFormat="false" ht="15.75" hidden="false" customHeight="true" outlineLevel="0" collapsed="false">
      <c r="A295" s="492"/>
      <c r="B295" s="471"/>
      <c r="C295" s="471"/>
      <c r="D295" s="471"/>
      <c r="E295" s="471"/>
      <c r="F295" s="471"/>
      <c r="G295" s="471"/>
      <c r="H295" s="471"/>
      <c r="I295" s="471"/>
      <c r="J295" s="471"/>
      <c r="K295" s="471"/>
      <c r="L295" s="471"/>
      <c r="M295" s="471"/>
      <c r="N295" s="471"/>
      <c r="O295" s="471"/>
      <c r="P295" s="471"/>
      <c r="Q295" s="471"/>
      <c r="R295" s="471"/>
      <c r="S295" s="471"/>
      <c r="T295" s="471"/>
      <c r="U295" s="471"/>
      <c r="V295" s="568"/>
      <c r="W295" s="471"/>
      <c r="X295" s="471"/>
      <c r="Y295" s="471"/>
      <c r="Z295" s="471"/>
      <c r="AA295" s="471"/>
    </row>
    <row r="296" customFormat="false" ht="15.75" hidden="false" customHeight="true" outlineLevel="0" collapsed="false">
      <c r="A296" s="492"/>
      <c r="B296" s="471"/>
      <c r="C296" s="471"/>
      <c r="D296" s="471"/>
      <c r="E296" s="471"/>
      <c r="F296" s="471"/>
      <c r="G296" s="471"/>
      <c r="H296" s="471"/>
      <c r="I296" s="471"/>
      <c r="J296" s="471"/>
      <c r="K296" s="471"/>
      <c r="L296" s="471"/>
      <c r="M296" s="471"/>
      <c r="N296" s="471"/>
      <c r="O296" s="471"/>
      <c r="P296" s="471"/>
      <c r="Q296" s="471"/>
      <c r="R296" s="471"/>
      <c r="S296" s="471"/>
      <c r="T296" s="471"/>
      <c r="U296" s="471"/>
      <c r="V296" s="568"/>
      <c r="W296" s="471"/>
      <c r="X296" s="471"/>
      <c r="Y296" s="471"/>
      <c r="Z296" s="471"/>
      <c r="AA296" s="471"/>
    </row>
    <row r="297" customFormat="false" ht="15.75" hidden="false" customHeight="true" outlineLevel="0" collapsed="false">
      <c r="A297" s="492"/>
      <c r="B297" s="471"/>
      <c r="C297" s="471"/>
      <c r="D297" s="471"/>
      <c r="E297" s="471"/>
      <c r="F297" s="471"/>
      <c r="G297" s="471"/>
      <c r="H297" s="471"/>
      <c r="I297" s="471"/>
      <c r="J297" s="471"/>
      <c r="K297" s="471"/>
      <c r="L297" s="471"/>
      <c r="M297" s="471"/>
      <c r="N297" s="471"/>
      <c r="O297" s="471"/>
      <c r="P297" s="471"/>
      <c r="Q297" s="471"/>
      <c r="R297" s="471"/>
      <c r="S297" s="471"/>
      <c r="T297" s="471"/>
      <c r="U297" s="471"/>
      <c r="V297" s="568"/>
      <c r="W297" s="471"/>
      <c r="X297" s="471"/>
      <c r="Y297" s="471"/>
      <c r="Z297" s="471"/>
      <c r="AA297" s="471"/>
    </row>
    <row r="298" customFormat="false" ht="15.75" hidden="false" customHeight="true" outlineLevel="0" collapsed="false">
      <c r="A298" s="492"/>
      <c r="B298" s="471"/>
      <c r="C298" s="471"/>
      <c r="D298" s="471"/>
      <c r="E298" s="471"/>
      <c r="F298" s="471"/>
      <c r="G298" s="471"/>
      <c r="H298" s="471"/>
      <c r="I298" s="471"/>
      <c r="J298" s="471"/>
      <c r="K298" s="471"/>
      <c r="L298" s="471"/>
      <c r="M298" s="471"/>
      <c r="N298" s="471"/>
      <c r="O298" s="471"/>
      <c r="P298" s="471"/>
      <c r="Q298" s="471"/>
      <c r="R298" s="471"/>
      <c r="S298" s="471"/>
      <c r="T298" s="471"/>
      <c r="U298" s="471"/>
      <c r="V298" s="568"/>
      <c r="W298" s="471"/>
      <c r="X298" s="471"/>
      <c r="Y298" s="471"/>
      <c r="Z298" s="471"/>
      <c r="AA298" s="471"/>
    </row>
    <row r="299" customFormat="false" ht="15.75" hidden="false" customHeight="true" outlineLevel="0" collapsed="false">
      <c r="A299" s="492"/>
      <c r="B299" s="471"/>
      <c r="C299" s="471"/>
      <c r="D299" s="471"/>
      <c r="E299" s="471"/>
      <c r="F299" s="471"/>
      <c r="G299" s="471"/>
      <c r="H299" s="471"/>
      <c r="I299" s="471"/>
      <c r="J299" s="471"/>
      <c r="K299" s="471"/>
      <c r="L299" s="471"/>
      <c r="M299" s="471"/>
      <c r="N299" s="471"/>
      <c r="O299" s="471"/>
      <c r="P299" s="471"/>
      <c r="Q299" s="471"/>
      <c r="R299" s="471"/>
      <c r="S299" s="471"/>
      <c r="T299" s="471"/>
      <c r="U299" s="471"/>
      <c r="V299" s="568"/>
      <c r="W299" s="471"/>
      <c r="X299" s="471"/>
      <c r="Y299" s="471"/>
      <c r="Z299" s="471"/>
      <c r="AA299" s="471"/>
    </row>
    <row r="300" customFormat="false" ht="15.75" hidden="false" customHeight="true" outlineLevel="0" collapsed="false">
      <c r="A300" s="492"/>
      <c r="B300" s="471"/>
      <c r="C300" s="471"/>
      <c r="D300" s="471"/>
      <c r="E300" s="471"/>
      <c r="F300" s="471"/>
      <c r="G300" s="471"/>
      <c r="H300" s="471"/>
      <c r="I300" s="471"/>
      <c r="J300" s="471"/>
      <c r="K300" s="471"/>
      <c r="L300" s="471"/>
      <c r="M300" s="471"/>
      <c r="N300" s="471"/>
      <c r="O300" s="471"/>
      <c r="P300" s="471"/>
      <c r="Q300" s="471"/>
      <c r="R300" s="471"/>
      <c r="S300" s="471"/>
      <c r="T300" s="471"/>
      <c r="U300" s="471"/>
      <c r="V300" s="568"/>
      <c r="W300" s="471"/>
      <c r="X300" s="471"/>
      <c r="Y300" s="471"/>
      <c r="Z300" s="471"/>
      <c r="AA300" s="471"/>
    </row>
    <row r="301" customFormat="false" ht="15.75" hidden="false" customHeight="true" outlineLevel="0" collapsed="false">
      <c r="A301" s="492"/>
      <c r="B301" s="471"/>
      <c r="C301" s="471"/>
      <c r="D301" s="471"/>
      <c r="E301" s="471"/>
      <c r="F301" s="471"/>
      <c r="G301" s="471"/>
      <c r="H301" s="471"/>
      <c r="I301" s="471"/>
      <c r="J301" s="471"/>
      <c r="K301" s="471"/>
      <c r="L301" s="471"/>
      <c r="M301" s="471"/>
      <c r="N301" s="471"/>
      <c r="O301" s="471"/>
      <c r="P301" s="471"/>
      <c r="Q301" s="471"/>
      <c r="R301" s="471"/>
      <c r="S301" s="471"/>
      <c r="T301" s="471"/>
      <c r="U301" s="471"/>
      <c r="V301" s="568"/>
      <c r="W301" s="471"/>
      <c r="X301" s="471"/>
      <c r="Y301" s="471"/>
      <c r="Z301" s="471"/>
      <c r="AA301" s="471"/>
    </row>
    <row r="302" customFormat="false" ht="15.75" hidden="false" customHeight="true" outlineLevel="0" collapsed="false">
      <c r="A302" s="492"/>
      <c r="B302" s="471"/>
      <c r="C302" s="471"/>
      <c r="D302" s="471"/>
      <c r="E302" s="471"/>
      <c r="F302" s="471"/>
      <c r="G302" s="471"/>
      <c r="H302" s="471"/>
      <c r="I302" s="471"/>
      <c r="J302" s="471"/>
      <c r="K302" s="471"/>
      <c r="L302" s="471"/>
      <c r="M302" s="471"/>
      <c r="N302" s="471"/>
      <c r="O302" s="471"/>
      <c r="P302" s="471"/>
      <c r="Q302" s="471"/>
      <c r="R302" s="471"/>
      <c r="S302" s="471"/>
      <c r="T302" s="471"/>
      <c r="U302" s="471"/>
      <c r="V302" s="568"/>
      <c r="W302" s="471"/>
      <c r="X302" s="471"/>
      <c r="Y302" s="471"/>
      <c r="Z302" s="471"/>
      <c r="AA302" s="471"/>
    </row>
    <row r="303" customFormat="false" ht="15.75" hidden="false" customHeight="true" outlineLevel="0" collapsed="false">
      <c r="A303" s="492"/>
      <c r="B303" s="471"/>
      <c r="C303" s="471"/>
      <c r="D303" s="471"/>
      <c r="E303" s="471"/>
      <c r="F303" s="471"/>
      <c r="G303" s="471"/>
      <c r="H303" s="471"/>
      <c r="I303" s="471"/>
      <c r="J303" s="471"/>
      <c r="K303" s="471"/>
      <c r="L303" s="471"/>
      <c r="M303" s="471"/>
      <c r="N303" s="471"/>
      <c r="O303" s="471"/>
      <c r="P303" s="471"/>
      <c r="Q303" s="471"/>
      <c r="R303" s="471"/>
      <c r="S303" s="471"/>
      <c r="T303" s="471"/>
      <c r="U303" s="471"/>
      <c r="V303" s="568"/>
      <c r="W303" s="471"/>
      <c r="X303" s="471"/>
      <c r="Y303" s="471"/>
      <c r="Z303" s="471"/>
      <c r="AA303" s="471"/>
    </row>
    <row r="304" customFormat="false" ht="15.75" hidden="false" customHeight="true" outlineLevel="0" collapsed="false">
      <c r="A304" s="492"/>
      <c r="B304" s="471"/>
      <c r="C304" s="471"/>
      <c r="D304" s="471"/>
      <c r="E304" s="471"/>
      <c r="F304" s="471"/>
      <c r="G304" s="471"/>
      <c r="H304" s="471"/>
      <c r="I304" s="471"/>
      <c r="J304" s="471"/>
      <c r="K304" s="471"/>
      <c r="L304" s="471"/>
      <c r="M304" s="471"/>
      <c r="N304" s="471"/>
      <c r="O304" s="471"/>
      <c r="P304" s="471"/>
      <c r="Q304" s="471"/>
      <c r="R304" s="471"/>
      <c r="S304" s="471"/>
      <c r="T304" s="471"/>
      <c r="U304" s="471"/>
      <c r="V304" s="568"/>
      <c r="W304" s="471"/>
      <c r="X304" s="471"/>
      <c r="Y304" s="471"/>
      <c r="Z304" s="471"/>
      <c r="AA304" s="471"/>
    </row>
    <row r="305" customFormat="false" ht="15.75" hidden="false" customHeight="true" outlineLevel="0" collapsed="false">
      <c r="A305" s="492"/>
      <c r="B305" s="471"/>
      <c r="C305" s="471"/>
      <c r="D305" s="471"/>
      <c r="E305" s="471"/>
      <c r="F305" s="471"/>
      <c r="G305" s="471"/>
      <c r="H305" s="471"/>
      <c r="I305" s="471"/>
      <c r="J305" s="471"/>
      <c r="K305" s="471"/>
      <c r="L305" s="471"/>
      <c r="M305" s="471"/>
      <c r="N305" s="471"/>
      <c r="O305" s="471"/>
      <c r="P305" s="471"/>
      <c r="Q305" s="471"/>
      <c r="R305" s="471"/>
      <c r="S305" s="471"/>
      <c r="T305" s="471"/>
      <c r="U305" s="471"/>
      <c r="V305" s="568"/>
      <c r="W305" s="471"/>
      <c r="X305" s="471"/>
      <c r="Y305" s="471"/>
      <c r="Z305" s="471"/>
      <c r="AA305" s="471"/>
    </row>
    <row r="306" customFormat="false" ht="15.75" hidden="false" customHeight="true" outlineLevel="0" collapsed="false">
      <c r="A306" s="492"/>
      <c r="B306" s="471"/>
      <c r="C306" s="471"/>
      <c r="D306" s="471"/>
      <c r="E306" s="471"/>
      <c r="F306" s="471"/>
      <c r="G306" s="471"/>
      <c r="H306" s="471"/>
      <c r="I306" s="471"/>
      <c r="J306" s="471"/>
      <c r="K306" s="471"/>
      <c r="L306" s="471"/>
      <c r="M306" s="471"/>
      <c r="N306" s="471"/>
      <c r="O306" s="471"/>
      <c r="P306" s="471"/>
      <c r="Q306" s="471"/>
      <c r="R306" s="471"/>
      <c r="S306" s="471"/>
      <c r="T306" s="471"/>
      <c r="U306" s="471"/>
      <c r="V306" s="568"/>
      <c r="W306" s="471"/>
      <c r="X306" s="471"/>
      <c r="Y306" s="471"/>
      <c r="Z306" s="471"/>
      <c r="AA306" s="471"/>
    </row>
    <row r="307" customFormat="false" ht="15.75" hidden="false" customHeight="true" outlineLevel="0" collapsed="false">
      <c r="A307" s="492"/>
      <c r="B307" s="471"/>
      <c r="C307" s="471"/>
      <c r="D307" s="471"/>
      <c r="E307" s="471"/>
      <c r="F307" s="471"/>
      <c r="G307" s="471"/>
      <c r="H307" s="471"/>
      <c r="I307" s="471"/>
      <c r="J307" s="471"/>
      <c r="K307" s="471"/>
      <c r="L307" s="471"/>
      <c r="M307" s="471"/>
      <c r="N307" s="471"/>
      <c r="O307" s="471"/>
      <c r="P307" s="471"/>
      <c r="Q307" s="471"/>
      <c r="R307" s="471"/>
      <c r="S307" s="471"/>
      <c r="T307" s="471"/>
      <c r="U307" s="471"/>
      <c r="V307" s="568"/>
      <c r="W307" s="471"/>
      <c r="X307" s="471"/>
      <c r="Y307" s="471"/>
      <c r="Z307" s="471"/>
      <c r="AA307" s="471"/>
    </row>
    <row r="308" customFormat="false" ht="15.75" hidden="false" customHeight="true" outlineLevel="0" collapsed="false">
      <c r="A308" s="492"/>
      <c r="B308" s="471"/>
      <c r="C308" s="471"/>
      <c r="D308" s="471"/>
      <c r="E308" s="471"/>
      <c r="F308" s="471"/>
      <c r="G308" s="471"/>
      <c r="H308" s="471"/>
      <c r="I308" s="471"/>
      <c r="J308" s="471"/>
      <c r="K308" s="471"/>
      <c r="L308" s="471"/>
      <c r="M308" s="471"/>
      <c r="N308" s="471"/>
      <c r="O308" s="471"/>
      <c r="P308" s="471"/>
      <c r="Q308" s="471"/>
      <c r="R308" s="471"/>
      <c r="S308" s="471"/>
      <c r="T308" s="471"/>
      <c r="U308" s="471"/>
      <c r="V308" s="568"/>
      <c r="W308" s="471"/>
      <c r="X308" s="471"/>
      <c r="Y308" s="471"/>
      <c r="Z308" s="471"/>
      <c r="AA308" s="471"/>
    </row>
    <row r="309" customFormat="false" ht="15.75" hidden="false" customHeight="true" outlineLevel="0" collapsed="false">
      <c r="A309" s="492"/>
      <c r="B309" s="471"/>
      <c r="C309" s="471"/>
      <c r="D309" s="471"/>
      <c r="E309" s="471"/>
      <c r="F309" s="471"/>
      <c r="G309" s="471"/>
      <c r="H309" s="471"/>
      <c r="I309" s="471"/>
      <c r="J309" s="471"/>
      <c r="K309" s="471"/>
      <c r="L309" s="471"/>
      <c r="M309" s="471"/>
      <c r="N309" s="471"/>
      <c r="O309" s="471"/>
      <c r="P309" s="471"/>
      <c r="Q309" s="471"/>
      <c r="R309" s="471"/>
      <c r="S309" s="471"/>
      <c r="T309" s="471"/>
      <c r="U309" s="471"/>
      <c r="V309" s="568"/>
      <c r="W309" s="471"/>
      <c r="X309" s="471"/>
      <c r="Y309" s="471"/>
      <c r="Z309" s="471"/>
      <c r="AA309" s="471"/>
    </row>
    <row r="310" customFormat="false" ht="15.75" hidden="false" customHeight="true" outlineLevel="0" collapsed="false">
      <c r="A310" s="492"/>
      <c r="B310" s="471"/>
      <c r="C310" s="471"/>
      <c r="D310" s="471"/>
      <c r="E310" s="471"/>
      <c r="F310" s="471"/>
      <c r="G310" s="471"/>
      <c r="H310" s="471"/>
      <c r="I310" s="471"/>
      <c r="J310" s="471"/>
      <c r="K310" s="471"/>
      <c r="L310" s="471"/>
      <c r="M310" s="471"/>
      <c r="N310" s="471"/>
      <c r="O310" s="471"/>
      <c r="P310" s="471"/>
      <c r="Q310" s="471"/>
      <c r="R310" s="471"/>
      <c r="S310" s="471"/>
      <c r="T310" s="471"/>
      <c r="U310" s="471"/>
      <c r="V310" s="568"/>
      <c r="W310" s="471"/>
      <c r="X310" s="471"/>
      <c r="Y310" s="471"/>
      <c r="Z310" s="471"/>
      <c r="AA310" s="471"/>
    </row>
    <row r="311" customFormat="false" ht="15.75" hidden="false" customHeight="true" outlineLevel="0" collapsed="false">
      <c r="A311" s="492"/>
      <c r="B311" s="471"/>
      <c r="C311" s="471"/>
      <c r="D311" s="471"/>
      <c r="E311" s="471"/>
      <c r="F311" s="471"/>
      <c r="G311" s="471"/>
      <c r="H311" s="471"/>
      <c r="I311" s="471"/>
      <c r="J311" s="471"/>
      <c r="K311" s="471"/>
      <c r="L311" s="471"/>
      <c r="M311" s="471"/>
      <c r="N311" s="471"/>
      <c r="O311" s="471"/>
      <c r="P311" s="471"/>
      <c r="Q311" s="471"/>
      <c r="R311" s="471"/>
      <c r="S311" s="471"/>
      <c r="T311" s="471"/>
      <c r="U311" s="471"/>
      <c r="V311" s="568"/>
      <c r="W311" s="471"/>
      <c r="X311" s="471"/>
      <c r="Y311" s="471"/>
      <c r="Z311" s="471"/>
      <c r="AA311" s="471"/>
    </row>
    <row r="312" customFormat="false" ht="15.75" hidden="false" customHeight="true" outlineLevel="0" collapsed="false">
      <c r="A312" s="492"/>
      <c r="B312" s="471"/>
      <c r="C312" s="471"/>
      <c r="D312" s="471"/>
      <c r="E312" s="471"/>
      <c r="F312" s="471"/>
      <c r="G312" s="471"/>
      <c r="H312" s="471"/>
      <c r="I312" s="471"/>
      <c r="J312" s="471"/>
      <c r="K312" s="471"/>
      <c r="L312" s="471"/>
      <c r="M312" s="471"/>
      <c r="N312" s="471"/>
      <c r="O312" s="471"/>
      <c r="P312" s="471"/>
      <c r="Q312" s="471"/>
      <c r="R312" s="471"/>
      <c r="S312" s="471"/>
      <c r="T312" s="471"/>
      <c r="U312" s="471"/>
      <c r="V312" s="568"/>
      <c r="W312" s="471"/>
      <c r="X312" s="471"/>
      <c r="Y312" s="471"/>
      <c r="Z312" s="471"/>
      <c r="AA312" s="471"/>
    </row>
    <row r="313" customFormat="false" ht="15.75" hidden="false" customHeight="true" outlineLevel="0" collapsed="false">
      <c r="A313" s="492"/>
      <c r="B313" s="471"/>
      <c r="C313" s="471"/>
      <c r="D313" s="471"/>
      <c r="E313" s="471"/>
      <c r="F313" s="471"/>
      <c r="G313" s="471"/>
      <c r="H313" s="471"/>
      <c r="I313" s="471"/>
      <c r="J313" s="471"/>
      <c r="K313" s="471"/>
      <c r="L313" s="471"/>
      <c r="M313" s="471"/>
      <c r="N313" s="471"/>
      <c r="O313" s="471"/>
      <c r="P313" s="471"/>
      <c r="Q313" s="471"/>
      <c r="R313" s="471"/>
      <c r="S313" s="471"/>
      <c r="T313" s="471"/>
      <c r="U313" s="471"/>
      <c r="V313" s="568"/>
      <c r="W313" s="471"/>
      <c r="X313" s="471"/>
      <c r="Y313" s="471"/>
      <c r="Z313" s="471"/>
      <c r="AA313" s="471"/>
    </row>
    <row r="314" customFormat="false" ht="15.75" hidden="false" customHeight="true" outlineLevel="0" collapsed="false">
      <c r="A314" s="492"/>
      <c r="B314" s="471"/>
      <c r="C314" s="471"/>
      <c r="D314" s="471"/>
      <c r="E314" s="471"/>
      <c r="F314" s="471"/>
      <c r="G314" s="471"/>
      <c r="H314" s="471"/>
      <c r="I314" s="471"/>
      <c r="J314" s="471"/>
      <c r="K314" s="471"/>
      <c r="L314" s="471"/>
      <c r="M314" s="471"/>
      <c r="N314" s="471"/>
      <c r="O314" s="471"/>
      <c r="P314" s="471"/>
      <c r="Q314" s="471"/>
      <c r="R314" s="471"/>
      <c r="S314" s="471"/>
      <c r="T314" s="471"/>
      <c r="U314" s="471"/>
      <c r="V314" s="568"/>
      <c r="W314" s="471"/>
      <c r="X314" s="471"/>
      <c r="Y314" s="471"/>
      <c r="Z314" s="471"/>
      <c r="AA314" s="471"/>
    </row>
    <row r="315" customFormat="false" ht="15.75" hidden="false" customHeight="true" outlineLevel="0" collapsed="false">
      <c r="A315" s="492"/>
      <c r="B315" s="471"/>
      <c r="C315" s="471"/>
      <c r="D315" s="471"/>
      <c r="E315" s="471"/>
      <c r="F315" s="471"/>
      <c r="G315" s="471"/>
      <c r="H315" s="471"/>
      <c r="I315" s="471"/>
      <c r="J315" s="471"/>
      <c r="K315" s="471"/>
      <c r="L315" s="471"/>
      <c r="M315" s="471"/>
      <c r="N315" s="471"/>
      <c r="O315" s="471"/>
      <c r="P315" s="471"/>
      <c r="Q315" s="471"/>
      <c r="R315" s="471"/>
      <c r="S315" s="471"/>
      <c r="T315" s="471"/>
      <c r="U315" s="471"/>
      <c r="V315" s="568"/>
      <c r="W315" s="471"/>
      <c r="X315" s="471"/>
      <c r="Y315" s="471"/>
      <c r="Z315" s="471"/>
      <c r="AA315" s="471"/>
    </row>
    <row r="316" customFormat="false" ht="15.75" hidden="false" customHeight="true" outlineLevel="0" collapsed="false">
      <c r="A316" s="492"/>
      <c r="B316" s="471"/>
      <c r="C316" s="471"/>
      <c r="D316" s="471"/>
      <c r="E316" s="471"/>
      <c r="F316" s="471"/>
      <c r="G316" s="471"/>
      <c r="H316" s="471"/>
      <c r="I316" s="471"/>
      <c r="J316" s="471"/>
      <c r="K316" s="471"/>
      <c r="L316" s="471"/>
      <c r="M316" s="471"/>
      <c r="N316" s="471"/>
      <c r="O316" s="471"/>
      <c r="P316" s="471"/>
      <c r="Q316" s="471"/>
      <c r="R316" s="471"/>
      <c r="S316" s="471"/>
      <c r="T316" s="471"/>
      <c r="U316" s="471"/>
      <c r="V316" s="568"/>
      <c r="W316" s="471"/>
      <c r="X316" s="471"/>
      <c r="Y316" s="471"/>
      <c r="Z316" s="471"/>
      <c r="AA316" s="471"/>
    </row>
    <row r="317" customFormat="false" ht="15.75" hidden="false" customHeight="true" outlineLevel="0" collapsed="false">
      <c r="A317" s="492"/>
      <c r="B317" s="471"/>
      <c r="C317" s="471"/>
      <c r="D317" s="471"/>
      <c r="E317" s="471"/>
      <c r="F317" s="471"/>
      <c r="G317" s="471"/>
      <c r="H317" s="471"/>
      <c r="I317" s="471"/>
      <c r="J317" s="471"/>
      <c r="K317" s="471"/>
      <c r="L317" s="471"/>
      <c r="M317" s="471"/>
      <c r="N317" s="471"/>
      <c r="O317" s="471"/>
      <c r="P317" s="471"/>
      <c r="Q317" s="471"/>
      <c r="R317" s="471"/>
      <c r="S317" s="471"/>
      <c r="T317" s="471"/>
      <c r="U317" s="471"/>
      <c r="V317" s="568"/>
      <c r="W317" s="471"/>
      <c r="X317" s="471"/>
      <c r="Y317" s="471"/>
      <c r="Z317" s="471"/>
      <c r="AA317" s="471"/>
    </row>
    <row r="318" customFormat="false" ht="15.75" hidden="false" customHeight="true" outlineLevel="0" collapsed="false">
      <c r="A318" s="492"/>
      <c r="B318" s="471"/>
      <c r="C318" s="471"/>
      <c r="D318" s="471"/>
      <c r="E318" s="471"/>
      <c r="F318" s="471"/>
      <c r="G318" s="471"/>
      <c r="H318" s="471"/>
      <c r="I318" s="471"/>
      <c r="J318" s="471"/>
      <c r="K318" s="471"/>
      <c r="L318" s="471"/>
      <c r="M318" s="471"/>
      <c r="N318" s="471"/>
      <c r="O318" s="471"/>
      <c r="P318" s="471"/>
      <c r="Q318" s="471"/>
      <c r="R318" s="471"/>
      <c r="S318" s="471"/>
      <c r="T318" s="471"/>
      <c r="U318" s="471"/>
      <c r="V318" s="568"/>
      <c r="W318" s="471"/>
      <c r="X318" s="471"/>
      <c r="Y318" s="471"/>
      <c r="Z318" s="471"/>
      <c r="AA318" s="471"/>
    </row>
    <row r="319" customFormat="false" ht="15.75" hidden="false" customHeight="true" outlineLevel="0" collapsed="false">
      <c r="A319" s="492"/>
      <c r="B319" s="471"/>
      <c r="C319" s="471"/>
      <c r="D319" s="471"/>
      <c r="E319" s="471"/>
      <c r="F319" s="471"/>
      <c r="G319" s="471"/>
      <c r="H319" s="471"/>
      <c r="I319" s="471"/>
      <c r="J319" s="471"/>
      <c r="K319" s="471"/>
      <c r="L319" s="471"/>
      <c r="M319" s="471"/>
      <c r="N319" s="471"/>
      <c r="O319" s="471"/>
      <c r="P319" s="471"/>
      <c r="Q319" s="471"/>
      <c r="R319" s="471"/>
      <c r="S319" s="471"/>
      <c r="T319" s="471"/>
      <c r="U319" s="471"/>
      <c r="V319" s="568"/>
      <c r="W319" s="471"/>
      <c r="X319" s="471"/>
      <c r="Y319" s="471"/>
      <c r="Z319" s="471"/>
      <c r="AA319" s="471"/>
    </row>
    <row r="320" customFormat="false" ht="15.75" hidden="false" customHeight="true" outlineLevel="0" collapsed="false">
      <c r="A320" s="492"/>
      <c r="B320" s="471"/>
      <c r="C320" s="471"/>
      <c r="D320" s="471"/>
      <c r="E320" s="471"/>
      <c r="F320" s="471"/>
      <c r="G320" s="471"/>
      <c r="H320" s="471"/>
      <c r="I320" s="471"/>
      <c r="J320" s="471"/>
      <c r="K320" s="471"/>
      <c r="L320" s="471"/>
      <c r="M320" s="471"/>
      <c r="N320" s="471"/>
      <c r="O320" s="471"/>
      <c r="P320" s="471"/>
      <c r="Q320" s="471"/>
      <c r="R320" s="471"/>
      <c r="S320" s="471"/>
      <c r="T320" s="471"/>
      <c r="U320" s="471"/>
      <c r="V320" s="568"/>
      <c r="W320" s="471"/>
      <c r="X320" s="471"/>
      <c r="Y320" s="471"/>
      <c r="Z320" s="471"/>
      <c r="AA320" s="471"/>
    </row>
    <row r="321" customFormat="false" ht="15.75" hidden="false" customHeight="true" outlineLevel="0" collapsed="false">
      <c r="A321" s="492"/>
      <c r="B321" s="471"/>
      <c r="C321" s="471"/>
      <c r="D321" s="471"/>
      <c r="E321" s="471"/>
      <c r="F321" s="471"/>
      <c r="G321" s="471"/>
      <c r="H321" s="471"/>
      <c r="I321" s="471"/>
      <c r="J321" s="471"/>
      <c r="K321" s="471"/>
      <c r="L321" s="471"/>
      <c r="M321" s="471"/>
      <c r="N321" s="471"/>
      <c r="O321" s="471"/>
      <c r="P321" s="471"/>
      <c r="Q321" s="471"/>
      <c r="R321" s="471"/>
      <c r="S321" s="471"/>
      <c r="T321" s="471"/>
      <c r="U321" s="471"/>
      <c r="V321" s="568"/>
      <c r="W321" s="471"/>
      <c r="X321" s="471"/>
      <c r="Y321" s="471"/>
      <c r="Z321" s="471"/>
      <c r="AA321" s="471"/>
    </row>
    <row r="322" customFormat="false" ht="15.75" hidden="false" customHeight="true" outlineLevel="0" collapsed="false">
      <c r="A322" s="492"/>
      <c r="B322" s="471"/>
      <c r="C322" s="471"/>
      <c r="D322" s="471"/>
      <c r="E322" s="471"/>
      <c r="F322" s="471"/>
      <c r="G322" s="471"/>
      <c r="H322" s="471"/>
      <c r="I322" s="471"/>
      <c r="J322" s="471"/>
      <c r="K322" s="471"/>
      <c r="L322" s="471"/>
      <c r="M322" s="471"/>
      <c r="N322" s="471"/>
      <c r="O322" s="471"/>
      <c r="P322" s="471"/>
      <c r="Q322" s="471"/>
      <c r="R322" s="471"/>
      <c r="S322" s="471"/>
      <c r="T322" s="471"/>
      <c r="U322" s="471"/>
      <c r="V322" s="568"/>
      <c r="W322" s="471"/>
      <c r="X322" s="471"/>
      <c r="Y322" s="471"/>
      <c r="Z322" s="471"/>
      <c r="AA322" s="471"/>
    </row>
    <row r="323" customFormat="false" ht="15.75" hidden="false" customHeight="true" outlineLevel="0" collapsed="false">
      <c r="A323" s="492"/>
      <c r="B323" s="471"/>
      <c r="C323" s="471"/>
      <c r="D323" s="471"/>
      <c r="E323" s="471"/>
      <c r="F323" s="471"/>
      <c r="G323" s="471"/>
      <c r="H323" s="471"/>
      <c r="I323" s="471"/>
      <c r="J323" s="471"/>
      <c r="K323" s="471"/>
      <c r="L323" s="471"/>
      <c r="M323" s="471"/>
      <c r="N323" s="471"/>
      <c r="O323" s="471"/>
      <c r="P323" s="471"/>
      <c r="Q323" s="471"/>
      <c r="R323" s="471"/>
      <c r="S323" s="471"/>
      <c r="T323" s="471"/>
      <c r="U323" s="471"/>
      <c r="V323" s="568"/>
      <c r="W323" s="471"/>
      <c r="X323" s="471"/>
      <c r="Y323" s="471"/>
      <c r="Z323" s="471"/>
      <c r="AA323" s="471"/>
    </row>
    <row r="324" customFormat="false" ht="15.75" hidden="false" customHeight="true" outlineLevel="0" collapsed="false">
      <c r="A324" s="492"/>
      <c r="B324" s="471"/>
      <c r="C324" s="471"/>
      <c r="D324" s="471"/>
      <c r="E324" s="471"/>
      <c r="F324" s="471"/>
      <c r="G324" s="471"/>
      <c r="H324" s="471"/>
      <c r="I324" s="471"/>
      <c r="J324" s="471"/>
      <c r="K324" s="471"/>
      <c r="L324" s="471"/>
      <c r="M324" s="471"/>
      <c r="N324" s="471"/>
      <c r="O324" s="471"/>
      <c r="P324" s="471"/>
      <c r="Q324" s="471"/>
      <c r="R324" s="471"/>
      <c r="S324" s="471"/>
      <c r="T324" s="471"/>
      <c r="U324" s="471"/>
      <c r="V324" s="568"/>
      <c r="W324" s="471"/>
      <c r="X324" s="471"/>
      <c r="Y324" s="471"/>
      <c r="Z324" s="471"/>
      <c r="AA324" s="471"/>
    </row>
    <row r="325" customFormat="false" ht="15.75" hidden="false" customHeight="true" outlineLevel="0" collapsed="false">
      <c r="A325" s="492"/>
      <c r="B325" s="471"/>
      <c r="C325" s="471"/>
      <c r="D325" s="471"/>
      <c r="E325" s="471"/>
      <c r="F325" s="471"/>
      <c r="G325" s="471"/>
      <c r="H325" s="471"/>
      <c r="I325" s="471"/>
      <c r="J325" s="471"/>
      <c r="K325" s="471"/>
      <c r="L325" s="471"/>
      <c r="M325" s="471"/>
      <c r="N325" s="471"/>
      <c r="O325" s="471"/>
      <c r="P325" s="471"/>
      <c r="Q325" s="471"/>
      <c r="R325" s="471"/>
      <c r="S325" s="471"/>
      <c r="T325" s="471"/>
      <c r="U325" s="471"/>
      <c r="V325" s="568"/>
      <c r="W325" s="471"/>
      <c r="X325" s="471"/>
      <c r="Y325" s="471"/>
      <c r="Z325" s="471"/>
      <c r="AA325" s="471"/>
    </row>
    <row r="326" customFormat="false" ht="15.75" hidden="false" customHeight="true" outlineLevel="0" collapsed="false">
      <c r="A326" s="492"/>
      <c r="B326" s="471"/>
      <c r="C326" s="471"/>
      <c r="D326" s="471"/>
      <c r="E326" s="471"/>
      <c r="F326" s="471"/>
      <c r="G326" s="471"/>
      <c r="H326" s="471"/>
      <c r="I326" s="471"/>
      <c r="J326" s="471"/>
      <c r="K326" s="471"/>
      <c r="L326" s="471"/>
      <c r="M326" s="471"/>
      <c r="N326" s="471"/>
      <c r="O326" s="471"/>
      <c r="P326" s="471"/>
      <c r="Q326" s="471"/>
      <c r="R326" s="471"/>
      <c r="S326" s="471"/>
      <c r="T326" s="471"/>
      <c r="U326" s="471"/>
      <c r="V326" s="568"/>
      <c r="W326" s="471"/>
      <c r="X326" s="471"/>
      <c r="Y326" s="471"/>
      <c r="Z326" s="471"/>
      <c r="AA326" s="471"/>
    </row>
    <row r="327" customFormat="false" ht="15.75" hidden="false" customHeight="true" outlineLevel="0" collapsed="false">
      <c r="A327" s="492"/>
      <c r="B327" s="471"/>
      <c r="C327" s="471"/>
      <c r="D327" s="471"/>
      <c r="E327" s="471"/>
      <c r="F327" s="471"/>
      <c r="G327" s="471"/>
      <c r="H327" s="471"/>
      <c r="I327" s="471"/>
      <c r="J327" s="471"/>
      <c r="K327" s="471"/>
      <c r="L327" s="471"/>
      <c r="M327" s="471"/>
      <c r="N327" s="471"/>
      <c r="O327" s="471"/>
      <c r="P327" s="471"/>
      <c r="Q327" s="471"/>
      <c r="R327" s="471"/>
      <c r="S327" s="471"/>
      <c r="T327" s="471"/>
      <c r="U327" s="471"/>
      <c r="V327" s="568"/>
      <c r="W327" s="471"/>
      <c r="X327" s="471"/>
      <c r="Y327" s="471"/>
      <c r="Z327" s="471"/>
      <c r="AA327" s="471"/>
    </row>
    <row r="328" customFormat="false" ht="15.75" hidden="false" customHeight="true" outlineLevel="0" collapsed="false">
      <c r="A328" s="492"/>
      <c r="B328" s="471"/>
      <c r="C328" s="471"/>
      <c r="D328" s="471"/>
      <c r="E328" s="471"/>
      <c r="F328" s="471"/>
      <c r="G328" s="471"/>
      <c r="H328" s="471"/>
      <c r="I328" s="471"/>
      <c r="J328" s="471"/>
      <c r="K328" s="471"/>
      <c r="L328" s="471"/>
      <c r="M328" s="471"/>
      <c r="N328" s="471"/>
      <c r="O328" s="471"/>
      <c r="P328" s="471"/>
      <c r="Q328" s="471"/>
      <c r="R328" s="471"/>
      <c r="S328" s="471"/>
      <c r="T328" s="471"/>
      <c r="U328" s="471"/>
      <c r="V328" s="568"/>
      <c r="W328" s="471"/>
      <c r="X328" s="471"/>
      <c r="Y328" s="471"/>
      <c r="Z328" s="471"/>
      <c r="AA328" s="471"/>
    </row>
    <row r="329" customFormat="false" ht="15.75" hidden="false" customHeight="true" outlineLevel="0" collapsed="false">
      <c r="A329" s="492"/>
      <c r="B329" s="471"/>
      <c r="C329" s="471"/>
      <c r="D329" s="471"/>
      <c r="E329" s="471"/>
      <c r="F329" s="471"/>
      <c r="G329" s="471"/>
      <c r="H329" s="471"/>
      <c r="I329" s="471"/>
      <c r="J329" s="471"/>
      <c r="K329" s="471"/>
      <c r="L329" s="471"/>
      <c r="M329" s="471"/>
      <c r="N329" s="471"/>
      <c r="O329" s="471"/>
      <c r="P329" s="471"/>
      <c r="Q329" s="471"/>
      <c r="R329" s="471"/>
      <c r="S329" s="471"/>
      <c r="T329" s="471"/>
      <c r="U329" s="471"/>
      <c r="V329" s="568"/>
      <c r="W329" s="471"/>
      <c r="X329" s="471"/>
      <c r="Y329" s="471"/>
      <c r="Z329" s="471"/>
      <c r="AA329" s="471"/>
    </row>
    <row r="330" customFormat="false" ht="15.75" hidden="false" customHeight="true" outlineLevel="0" collapsed="false">
      <c r="A330" s="492"/>
      <c r="B330" s="471"/>
      <c r="C330" s="471"/>
      <c r="D330" s="471"/>
      <c r="E330" s="471"/>
      <c r="F330" s="471"/>
      <c r="G330" s="471"/>
      <c r="H330" s="471"/>
      <c r="I330" s="471"/>
      <c r="J330" s="471"/>
      <c r="K330" s="471"/>
      <c r="L330" s="471"/>
      <c r="M330" s="471"/>
      <c r="N330" s="471"/>
      <c r="O330" s="471"/>
      <c r="P330" s="471"/>
      <c r="Q330" s="471"/>
      <c r="R330" s="471"/>
      <c r="S330" s="471"/>
      <c r="T330" s="471"/>
      <c r="U330" s="471"/>
      <c r="V330" s="568"/>
      <c r="W330" s="471"/>
      <c r="X330" s="471"/>
      <c r="Y330" s="471"/>
      <c r="Z330" s="471"/>
      <c r="AA330" s="471"/>
    </row>
    <row r="331" customFormat="false" ht="15.75" hidden="false" customHeight="true" outlineLevel="0" collapsed="false">
      <c r="A331" s="492"/>
      <c r="B331" s="471"/>
      <c r="C331" s="471"/>
      <c r="D331" s="471"/>
      <c r="E331" s="471"/>
      <c r="F331" s="471"/>
      <c r="G331" s="471"/>
      <c r="H331" s="471"/>
      <c r="I331" s="471"/>
      <c r="J331" s="471"/>
      <c r="K331" s="471"/>
      <c r="L331" s="471"/>
      <c r="M331" s="471"/>
      <c r="N331" s="471"/>
      <c r="O331" s="471"/>
      <c r="P331" s="471"/>
      <c r="Q331" s="471"/>
      <c r="R331" s="471"/>
      <c r="S331" s="471"/>
      <c r="T331" s="471"/>
      <c r="U331" s="471"/>
      <c r="V331" s="568"/>
      <c r="W331" s="471"/>
      <c r="X331" s="471"/>
      <c r="Y331" s="471"/>
      <c r="Z331" s="471"/>
      <c r="AA331" s="471"/>
    </row>
    <row r="332" customFormat="false" ht="15.75" hidden="false" customHeight="true" outlineLevel="0" collapsed="false">
      <c r="A332" s="492"/>
      <c r="B332" s="471"/>
      <c r="C332" s="471"/>
      <c r="D332" s="471"/>
      <c r="E332" s="471"/>
      <c r="F332" s="471"/>
      <c r="G332" s="471"/>
      <c r="H332" s="471"/>
      <c r="I332" s="471"/>
      <c r="J332" s="471"/>
      <c r="K332" s="471"/>
      <c r="L332" s="471"/>
      <c r="M332" s="471"/>
      <c r="N332" s="471"/>
      <c r="O332" s="471"/>
      <c r="P332" s="471"/>
      <c r="Q332" s="471"/>
      <c r="R332" s="471"/>
      <c r="S332" s="471"/>
      <c r="T332" s="471"/>
      <c r="U332" s="471"/>
      <c r="V332" s="568"/>
      <c r="W332" s="471"/>
      <c r="X332" s="471"/>
      <c r="Y332" s="471"/>
      <c r="Z332" s="471"/>
      <c r="AA332" s="471"/>
    </row>
    <row r="333" customFormat="false" ht="15.75" hidden="false" customHeight="true" outlineLevel="0" collapsed="false">
      <c r="A333" s="492"/>
      <c r="B333" s="471"/>
      <c r="C333" s="471"/>
      <c r="D333" s="471"/>
      <c r="E333" s="471"/>
      <c r="F333" s="471"/>
      <c r="G333" s="471"/>
      <c r="H333" s="471"/>
      <c r="I333" s="471"/>
      <c r="J333" s="471"/>
      <c r="K333" s="471"/>
      <c r="L333" s="471"/>
      <c r="M333" s="471"/>
      <c r="N333" s="471"/>
      <c r="O333" s="471"/>
      <c r="P333" s="471"/>
      <c r="Q333" s="471"/>
      <c r="R333" s="471"/>
      <c r="S333" s="471"/>
      <c r="T333" s="471"/>
      <c r="U333" s="471"/>
      <c r="V333" s="568"/>
      <c r="W333" s="471"/>
      <c r="X333" s="471"/>
      <c r="Y333" s="471"/>
      <c r="Z333" s="471"/>
      <c r="AA333" s="471"/>
    </row>
    <row r="334" customFormat="false" ht="15.75" hidden="false" customHeight="true" outlineLevel="0" collapsed="false">
      <c r="A334" s="492"/>
      <c r="B334" s="471"/>
      <c r="C334" s="471"/>
      <c r="D334" s="471"/>
      <c r="E334" s="471"/>
      <c r="F334" s="471"/>
      <c r="G334" s="471"/>
      <c r="H334" s="471"/>
      <c r="I334" s="471"/>
      <c r="J334" s="471"/>
      <c r="K334" s="471"/>
      <c r="L334" s="471"/>
      <c r="M334" s="471"/>
      <c r="N334" s="471"/>
      <c r="O334" s="471"/>
      <c r="P334" s="471"/>
      <c r="Q334" s="471"/>
      <c r="R334" s="471"/>
      <c r="S334" s="471"/>
      <c r="T334" s="471"/>
      <c r="U334" s="471"/>
      <c r="V334" s="568"/>
      <c r="W334" s="471"/>
      <c r="X334" s="471"/>
      <c r="Y334" s="471"/>
      <c r="Z334" s="471"/>
      <c r="AA334" s="471"/>
    </row>
    <row r="335" customFormat="false" ht="15.75" hidden="false" customHeight="true" outlineLevel="0" collapsed="false">
      <c r="A335" s="492"/>
      <c r="B335" s="471"/>
      <c r="C335" s="471"/>
      <c r="D335" s="471"/>
      <c r="E335" s="471"/>
      <c r="F335" s="471"/>
      <c r="G335" s="471"/>
      <c r="H335" s="471"/>
      <c r="I335" s="471"/>
      <c r="J335" s="471"/>
      <c r="K335" s="471"/>
      <c r="L335" s="471"/>
      <c r="M335" s="471"/>
      <c r="N335" s="471"/>
      <c r="O335" s="471"/>
      <c r="P335" s="471"/>
      <c r="Q335" s="471"/>
      <c r="R335" s="471"/>
      <c r="S335" s="471"/>
      <c r="T335" s="471"/>
      <c r="U335" s="471"/>
      <c r="V335" s="568"/>
      <c r="W335" s="471"/>
      <c r="X335" s="471"/>
      <c r="Y335" s="471"/>
      <c r="Z335" s="471"/>
      <c r="AA335" s="471"/>
    </row>
    <row r="336" customFormat="false" ht="15.75" hidden="false" customHeight="true" outlineLevel="0" collapsed="false">
      <c r="A336" s="492"/>
      <c r="B336" s="471"/>
      <c r="C336" s="471"/>
      <c r="D336" s="471"/>
      <c r="E336" s="471"/>
      <c r="F336" s="471"/>
      <c r="G336" s="471"/>
      <c r="H336" s="471"/>
      <c r="I336" s="471"/>
      <c r="J336" s="471"/>
      <c r="K336" s="471"/>
      <c r="L336" s="471"/>
      <c r="M336" s="471"/>
      <c r="N336" s="471"/>
      <c r="O336" s="471"/>
      <c r="P336" s="471"/>
      <c r="Q336" s="471"/>
      <c r="R336" s="471"/>
      <c r="S336" s="471"/>
      <c r="T336" s="471"/>
      <c r="U336" s="471"/>
      <c r="V336" s="568"/>
      <c r="W336" s="471"/>
      <c r="X336" s="471"/>
      <c r="Y336" s="471"/>
      <c r="Z336" s="471"/>
      <c r="AA336" s="471"/>
    </row>
    <row r="337" customFormat="false" ht="15.75" hidden="false" customHeight="true" outlineLevel="0" collapsed="false">
      <c r="A337" s="492"/>
      <c r="B337" s="471"/>
      <c r="C337" s="471"/>
      <c r="D337" s="471"/>
      <c r="E337" s="471"/>
      <c r="F337" s="471"/>
      <c r="G337" s="471"/>
      <c r="H337" s="471"/>
      <c r="I337" s="471"/>
      <c r="J337" s="471"/>
      <c r="K337" s="471"/>
      <c r="L337" s="471"/>
      <c r="M337" s="471"/>
      <c r="N337" s="471"/>
      <c r="O337" s="471"/>
      <c r="P337" s="471"/>
      <c r="Q337" s="471"/>
      <c r="R337" s="471"/>
      <c r="S337" s="471"/>
      <c r="T337" s="471"/>
      <c r="U337" s="471"/>
      <c r="V337" s="568"/>
      <c r="W337" s="471"/>
      <c r="X337" s="471"/>
      <c r="Y337" s="471"/>
      <c r="Z337" s="471"/>
      <c r="AA337" s="471"/>
    </row>
    <row r="338" customFormat="false" ht="15.75" hidden="false" customHeight="true" outlineLevel="0" collapsed="false">
      <c r="A338" s="492"/>
      <c r="B338" s="471"/>
      <c r="C338" s="471"/>
      <c r="D338" s="471"/>
      <c r="E338" s="471"/>
      <c r="F338" s="471"/>
      <c r="G338" s="471"/>
      <c r="H338" s="471"/>
      <c r="I338" s="471"/>
      <c r="J338" s="471"/>
      <c r="K338" s="471"/>
      <c r="L338" s="471"/>
      <c r="M338" s="471"/>
      <c r="N338" s="471"/>
      <c r="O338" s="471"/>
      <c r="P338" s="471"/>
      <c r="Q338" s="471"/>
      <c r="R338" s="471"/>
      <c r="S338" s="471"/>
      <c r="T338" s="471"/>
      <c r="U338" s="471"/>
      <c r="V338" s="568"/>
      <c r="W338" s="471"/>
      <c r="X338" s="471"/>
      <c r="Y338" s="471"/>
      <c r="Z338" s="471"/>
      <c r="AA338" s="471"/>
    </row>
    <row r="339" customFormat="false" ht="15.75" hidden="false" customHeight="true" outlineLevel="0" collapsed="false">
      <c r="A339" s="492"/>
      <c r="B339" s="471"/>
      <c r="C339" s="471"/>
      <c r="D339" s="471"/>
      <c r="E339" s="471"/>
      <c r="F339" s="471"/>
      <c r="G339" s="471"/>
      <c r="H339" s="471"/>
      <c r="I339" s="471"/>
      <c r="J339" s="471"/>
      <c r="K339" s="471"/>
      <c r="L339" s="471"/>
      <c r="M339" s="471"/>
      <c r="N339" s="471"/>
      <c r="O339" s="471"/>
      <c r="P339" s="471"/>
      <c r="Q339" s="471"/>
      <c r="R339" s="471"/>
      <c r="S339" s="471"/>
      <c r="T339" s="471"/>
      <c r="U339" s="471"/>
      <c r="V339" s="568"/>
      <c r="W339" s="471"/>
      <c r="X339" s="471"/>
      <c r="Y339" s="471"/>
      <c r="Z339" s="471"/>
      <c r="AA339" s="471"/>
    </row>
    <row r="340" customFormat="false" ht="15.75" hidden="false" customHeight="true" outlineLevel="0" collapsed="false">
      <c r="A340" s="492"/>
      <c r="B340" s="471"/>
      <c r="C340" s="471"/>
      <c r="D340" s="471"/>
      <c r="E340" s="471"/>
      <c r="F340" s="471"/>
      <c r="G340" s="471"/>
      <c r="H340" s="471"/>
      <c r="I340" s="471"/>
      <c r="J340" s="471"/>
      <c r="K340" s="471"/>
      <c r="L340" s="471"/>
      <c r="M340" s="471"/>
      <c r="N340" s="471"/>
      <c r="O340" s="471"/>
      <c r="P340" s="471"/>
      <c r="Q340" s="471"/>
      <c r="R340" s="471"/>
      <c r="S340" s="471"/>
      <c r="T340" s="471"/>
      <c r="U340" s="471"/>
      <c r="V340" s="568"/>
      <c r="W340" s="471"/>
      <c r="X340" s="471"/>
      <c r="Y340" s="471"/>
      <c r="Z340" s="471"/>
      <c r="AA340" s="471"/>
    </row>
    <row r="341" customFormat="false" ht="15.75" hidden="false" customHeight="true" outlineLevel="0" collapsed="false">
      <c r="A341" s="492"/>
      <c r="B341" s="471"/>
      <c r="C341" s="471"/>
      <c r="D341" s="471"/>
      <c r="E341" s="471"/>
      <c r="F341" s="471"/>
      <c r="G341" s="471"/>
      <c r="H341" s="471"/>
      <c r="I341" s="471"/>
      <c r="J341" s="471"/>
      <c r="K341" s="471"/>
      <c r="L341" s="471"/>
      <c r="M341" s="471"/>
      <c r="N341" s="471"/>
      <c r="O341" s="471"/>
      <c r="P341" s="471"/>
      <c r="Q341" s="471"/>
      <c r="R341" s="471"/>
      <c r="S341" s="471"/>
      <c r="T341" s="471"/>
      <c r="U341" s="471"/>
      <c r="V341" s="568"/>
      <c r="W341" s="471"/>
      <c r="X341" s="471"/>
      <c r="Y341" s="471"/>
      <c r="Z341" s="471"/>
      <c r="AA341" s="471"/>
    </row>
    <row r="342" customFormat="false" ht="15.75" hidden="false" customHeight="true" outlineLevel="0" collapsed="false">
      <c r="A342" s="492"/>
      <c r="B342" s="471"/>
      <c r="C342" s="471"/>
      <c r="D342" s="471"/>
      <c r="E342" s="471"/>
      <c r="F342" s="471"/>
      <c r="G342" s="471"/>
      <c r="H342" s="471"/>
      <c r="I342" s="471"/>
      <c r="J342" s="471"/>
      <c r="K342" s="471"/>
      <c r="L342" s="471"/>
      <c r="M342" s="471"/>
      <c r="N342" s="471"/>
      <c r="O342" s="471"/>
      <c r="P342" s="471"/>
      <c r="Q342" s="471"/>
      <c r="R342" s="471"/>
      <c r="S342" s="471"/>
      <c r="T342" s="471"/>
      <c r="U342" s="471"/>
      <c r="V342" s="568"/>
      <c r="W342" s="471"/>
      <c r="X342" s="471"/>
      <c r="Y342" s="471"/>
      <c r="Z342" s="471"/>
      <c r="AA342" s="471"/>
    </row>
    <row r="343" customFormat="false" ht="15.75" hidden="false" customHeight="true" outlineLevel="0" collapsed="false">
      <c r="A343" s="492"/>
      <c r="B343" s="471"/>
      <c r="C343" s="471"/>
      <c r="D343" s="471"/>
      <c r="E343" s="471"/>
      <c r="F343" s="471"/>
      <c r="G343" s="471"/>
      <c r="H343" s="471"/>
      <c r="I343" s="471"/>
      <c r="J343" s="471"/>
      <c r="K343" s="471"/>
      <c r="L343" s="471"/>
      <c r="M343" s="471"/>
      <c r="N343" s="471"/>
      <c r="O343" s="471"/>
      <c r="P343" s="471"/>
      <c r="Q343" s="471"/>
      <c r="R343" s="471"/>
      <c r="S343" s="471"/>
      <c r="T343" s="471"/>
      <c r="U343" s="471"/>
      <c r="V343" s="568"/>
      <c r="W343" s="471"/>
      <c r="X343" s="471"/>
      <c r="Y343" s="471"/>
      <c r="Z343" s="471"/>
      <c r="AA343" s="471"/>
    </row>
    <row r="344" customFormat="false" ht="15.75" hidden="false" customHeight="true" outlineLevel="0" collapsed="false">
      <c r="A344" s="492"/>
      <c r="B344" s="471"/>
      <c r="C344" s="471"/>
      <c r="D344" s="471"/>
      <c r="E344" s="471"/>
      <c r="F344" s="471"/>
      <c r="G344" s="471"/>
      <c r="H344" s="471"/>
      <c r="I344" s="471"/>
      <c r="J344" s="471"/>
      <c r="K344" s="471"/>
      <c r="L344" s="471"/>
      <c r="M344" s="471"/>
      <c r="N344" s="471"/>
      <c r="O344" s="471"/>
      <c r="P344" s="471"/>
      <c r="Q344" s="471"/>
      <c r="R344" s="471"/>
      <c r="S344" s="471"/>
      <c r="T344" s="471"/>
      <c r="U344" s="471"/>
      <c r="V344" s="568"/>
      <c r="W344" s="471"/>
      <c r="X344" s="471"/>
      <c r="Y344" s="471"/>
      <c r="Z344" s="471"/>
      <c r="AA344" s="471"/>
    </row>
    <row r="345" customFormat="false" ht="15.75" hidden="false" customHeight="true" outlineLevel="0" collapsed="false">
      <c r="A345" s="492"/>
      <c r="B345" s="471"/>
      <c r="C345" s="471"/>
      <c r="D345" s="471"/>
      <c r="E345" s="471"/>
      <c r="F345" s="471"/>
      <c r="G345" s="471"/>
      <c r="H345" s="471"/>
      <c r="I345" s="471"/>
      <c r="J345" s="471"/>
      <c r="K345" s="471"/>
      <c r="L345" s="471"/>
      <c r="M345" s="471"/>
      <c r="N345" s="471"/>
      <c r="O345" s="471"/>
      <c r="P345" s="471"/>
      <c r="Q345" s="471"/>
      <c r="R345" s="471"/>
      <c r="S345" s="471"/>
      <c r="T345" s="471"/>
      <c r="U345" s="471"/>
      <c r="V345" s="568"/>
      <c r="W345" s="471"/>
      <c r="X345" s="471"/>
      <c r="Y345" s="471"/>
      <c r="Z345" s="471"/>
      <c r="AA345" s="471"/>
    </row>
    <row r="346" customFormat="false" ht="15.75" hidden="false" customHeight="true" outlineLevel="0" collapsed="false">
      <c r="A346" s="492"/>
      <c r="B346" s="471"/>
      <c r="C346" s="471"/>
      <c r="D346" s="471"/>
      <c r="E346" s="471"/>
      <c r="F346" s="471"/>
      <c r="G346" s="471"/>
      <c r="H346" s="471"/>
      <c r="I346" s="471"/>
      <c r="J346" s="471"/>
      <c r="K346" s="471"/>
      <c r="L346" s="471"/>
      <c r="M346" s="471"/>
      <c r="N346" s="471"/>
      <c r="O346" s="471"/>
      <c r="P346" s="471"/>
      <c r="Q346" s="471"/>
      <c r="R346" s="471"/>
      <c r="S346" s="471"/>
      <c r="T346" s="471"/>
      <c r="U346" s="471"/>
      <c r="V346" s="568"/>
      <c r="W346" s="471"/>
      <c r="X346" s="471"/>
      <c r="Y346" s="471"/>
      <c r="Z346" s="471"/>
      <c r="AA346" s="471"/>
    </row>
    <row r="347" customFormat="false" ht="15.75" hidden="false" customHeight="true" outlineLevel="0" collapsed="false">
      <c r="A347" s="492"/>
      <c r="B347" s="471"/>
      <c r="C347" s="471"/>
      <c r="D347" s="471"/>
      <c r="E347" s="471"/>
      <c r="F347" s="471"/>
      <c r="G347" s="471"/>
      <c r="H347" s="471"/>
      <c r="I347" s="471"/>
      <c r="J347" s="471"/>
      <c r="K347" s="471"/>
      <c r="L347" s="471"/>
      <c r="M347" s="471"/>
      <c r="N347" s="471"/>
      <c r="O347" s="471"/>
      <c r="P347" s="471"/>
      <c r="Q347" s="471"/>
      <c r="R347" s="471"/>
      <c r="S347" s="471"/>
      <c r="T347" s="471"/>
      <c r="U347" s="471"/>
      <c r="V347" s="568"/>
      <c r="W347" s="471"/>
      <c r="X347" s="471"/>
      <c r="Y347" s="471"/>
      <c r="Z347" s="471"/>
      <c r="AA347" s="471"/>
    </row>
    <row r="348" customFormat="false" ht="15.75" hidden="false" customHeight="true" outlineLevel="0" collapsed="false">
      <c r="A348" s="492"/>
      <c r="B348" s="471"/>
      <c r="C348" s="471"/>
      <c r="D348" s="471"/>
      <c r="E348" s="471"/>
      <c r="F348" s="471"/>
      <c r="G348" s="471"/>
      <c r="H348" s="471"/>
      <c r="I348" s="471"/>
      <c r="J348" s="471"/>
      <c r="K348" s="471"/>
      <c r="L348" s="471"/>
      <c r="M348" s="471"/>
      <c r="N348" s="471"/>
      <c r="O348" s="471"/>
      <c r="P348" s="471"/>
      <c r="Q348" s="471"/>
      <c r="R348" s="471"/>
      <c r="S348" s="471"/>
      <c r="T348" s="471"/>
      <c r="U348" s="471"/>
      <c r="V348" s="568"/>
      <c r="W348" s="471"/>
      <c r="X348" s="471"/>
      <c r="Y348" s="471"/>
      <c r="Z348" s="471"/>
      <c r="AA348" s="471"/>
    </row>
    <row r="349" customFormat="false" ht="15.75" hidden="false" customHeight="true" outlineLevel="0" collapsed="false">
      <c r="A349" s="492"/>
      <c r="B349" s="471"/>
      <c r="C349" s="471"/>
      <c r="D349" s="471"/>
      <c r="E349" s="471"/>
      <c r="F349" s="471"/>
      <c r="G349" s="471"/>
      <c r="H349" s="471"/>
      <c r="I349" s="471"/>
      <c r="J349" s="471"/>
      <c r="K349" s="471"/>
      <c r="L349" s="471"/>
      <c r="M349" s="471"/>
      <c r="N349" s="471"/>
      <c r="O349" s="471"/>
      <c r="P349" s="471"/>
      <c r="Q349" s="471"/>
      <c r="R349" s="471"/>
      <c r="S349" s="471"/>
      <c r="T349" s="471"/>
      <c r="U349" s="471"/>
      <c r="V349" s="568"/>
      <c r="W349" s="471"/>
      <c r="X349" s="471"/>
      <c r="Y349" s="471"/>
      <c r="Z349" s="471"/>
      <c r="AA349" s="471"/>
    </row>
    <row r="350" customFormat="false" ht="15.75" hidden="false" customHeight="true" outlineLevel="0" collapsed="false">
      <c r="A350" s="492"/>
      <c r="B350" s="471"/>
      <c r="C350" s="471"/>
      <c r="D350" s="471"/>
      <c r="E350" s="471"/>
      <c r="F350" s="471"/>
      <c r="G350" s="471"/>
      <c r="H350" s="471"/>
      <c r="I350" s="471"/>
      <c r="J350" s="471"/>
      <c r="K350" s="471"/>
      <c r="L350" s="471"/>
      <c r="M350" s="471"/>
      <c r="N350" s="471"/>
      <c r="O350" s="471"/>
      <c r="P350" s="471"/>
      <c r="Q350" s="471"/>
      <c r="R350" s="471"/>
      <c r="S350" s="471"/>
      <c r="T350" s="471"/>
      <c r="U350" s="471"/>
      <c r="V350" s="568"/>
      <c r="W350" s="471"/>
      <c r="X350" s="471"/>
      <c r="Y350" s="471"/>
      <c r="Z350" s="471"/>
      <c r="AA350" s="471"/>
    </row>
    <row r="351" customFormat="false" ht="15.75" hidden="false" customHeight="true" outlineLevel="0" collapsed="false">
      <c r="A351" s="492"/>
      <c r="B351" s="471"/>
      <c r="C351" s="471"/>
      <c r="D351" s="471"/>
      <c r="E351" s="471"/>
      <c r="F351" s="471"/>
      <c r="G351" s="471"/>
      <c r="H351" s="471"/>
      <c r="I351" s="471"/>
      <c r="J351" s="471"/>
      <c r="K351" s="471"/>
      <c r="L351" s="471"/>
      <c r="M351" s="471"/>
      <c r="N351" s="471"/>
      <c r="O351" s="471"/>
      <c r="P351" s="471"/>
      <c r="Q351" s="471"/>
      <c r="R351" s="471"/>
      <c r="S351" s="471"/>
      <c r="T351" s="471"/>
      <c r="U351" s="471"/>
      <c r="V351" s="568"/>
      <c r="W351" s="471"/>
      <c r="X351" s="471"/>
      <c r="Y351" s="471"/>
      <c r="Z351" s="471"/>
      <c r="AA351" s="471"/>
    </row>
    <row r="352" customFormat="false" ht="15.75" hidden="false" customHeight="true" outlineLevel="0" collapsed="false">
      <c r="A352" s="492"/>
      <c r="B352" s="471"/>
      <c r="C352" s="471"/>
      <c r="D352" s="471"/>
      <c r="E352" s="471"/>
      <c r="F352" s="471"/>
      <c r="G352" s="471"/>
      <c r="H352" s="471"/>
      <c r="I352" s="471"/>
      <c r="J352" s="471"/>
      <c r="K352" s="471"/>
      <c r="L352" s="471"/>
      <c r="M352" s="471"/>
      <c r="N352" s="471"/>
      <c r="O352" s="471"/>
      <c r="P352" s="471"/>
      <c r="Q352" s="471"/>
      <c r="R352" s="471"/>
      <c r="S352" s="471"/>
      <c r="T352" s="471"/>
      <c r="U352" s="471"/>
      <c r="V352" s="568"/>
      <c r="W352" s="471"/>
      <c r="X352" s="471"/>
      <c r="Y352" s="471"/>
      <c r="Z352" s="471"/>
      <c r="AA352" s="471"/>
    </row>
    <row r="353" customFormat="false" ht="15.75" hidden="false" customHeight="true" outlineLevel="0" collapsed="false">
      <c r="A353" s="492"/>
      <c r="B353" s="471"/>
      <c r="C353" s="471"/>
      <c r="D353" s="471"/>
      <c r="E353" s="471"/>
      <c r="F353" s="471"/>
      <c r="G353" s="471"/>
      <c r="H353" s="471"/>
      <c r="I353" s="471"/>
      <c r="J353" s="471"/>
      <c r="K353" s="471"/>
      <c r="L353" s="471"/>
      <c r="M353" s="471"/>
      <c r="N353" s="471"/>
      <c r="O353" s="471"/>
      <c r="P353" s="471"/>
      <c r="Q353" s="471"/>
      <c r="R353" s="471"/>
      <c r="S353" s="471"/>
      <c r="T353" s="471"/>
      <c r="U353" s="471"/>
      <c r="V353" s="568"/>
      <c r="W353" s="471"/>
      <c r="X353" s="471"/>
      <c r="Y353" s="471"/>
      <c r="Z353" s="471"/>
      <c r="AA353" s="471"/>
    </row>
    <row r="354" customFormat="false" ht="15.75" hidden="false" customHeight="true" outlineLevel="0" collapsed="false">
      <c r="A354" s="492"/>
      <c r="B354" s="471"/>
      <c r="C354" s="471"/>
      <c r="D354" s="471"/>
      <c r="E354" s="471"/>
      <c r="F354" s="471"/>
      <c r="G354" s="471"/>
      <c r="H354" s="471"/>
      <c r="I354" s="471"/>
      <c r="J354" s="471"/>
      <c r="K354" s="471"/>
      <c r="L354" s="471"/>
      <c r="M354" s="471"/>
      <c r="N354" s="471"/>
      <c r="O354" s="471"/>
      <c r="P354" s="471"/>
      <c r="Q354" s="471"/>
      <c r="R354" s="471"/>
      <c r="S354" s="471"/>
      <c r="T354" s="471"/>
      <c r="U354" s="471"/>
      <c r="V354" s="568"/>
      <c r="W354" s="471"/>
      <c r="X354" s="471"/>
      <c r="Y354" s="471"/>
      <c r="Z354" s="471"/>
      <c r="AA354" s="471"/>
    </row>
    <row r="355" customFormat="false" ht="15.75" hidden="false" customHeight="true" outlineLevel="0" collapsed="false">
      <c r="A355" s="492"/>
      <c r="B355" s="471"/>
      <c r="C355" s="471"/>
      <c r="D355" s="471"/>
      <c r="E355" s="471"/>
      <c r="F355" s="471"/>
      <c r="G355" s="471"/>
      <c r="H355" s="471"/>
      <c r="I355" s="471"/>
      <c r="J355" s="471"/>
      <c r="K355" s="471"/>
      <c r="L355" s="471"/>
      <c r="M355" s="471"/>
      <c r="N355" s="471"/>
      <c r="O355" s="471"/>
      <c r="P355" s="471"/>
      <c r="Q355" s="471"/>
      <c r="R355" s="471"/>
      <c r="S355" s="471"/>
      <c r="T355" s="471"/>
      <c r="U355" s="471"/>
      <c r="V355" s="568"/>
      <c r="W355" s="471"/>
      <c r="X355" s="471"/>
      <c r="Y355" s="471"/>
      <c r="Z355" s="471"/>
      <c r="AA355" s="471"/>
    </row>
    <row r="356" customFormat="false" ht="15.75" hidden="false" customHeight="true" outlineLevel="0" collapsed="false">
      <c r="A356" s="492"/>
      <c r="B356" s="471"/>
      <c r="C356" s="471"/>
      <c r="D356" s="471"/>
      <c r="E356" s="471"/>
      <c r="F356" s="471"/>
      <c r="G356" s="471"/>
      <c r="H356" s="471"/>
      <c r="I356" s="471"/>
      <c r="J356" s="471"/>
      <c r="K356" s="471"/>
      <c r="L356" s="471"/>
      <c r="M356" s="471"/>
      <c r="N356" s="471"/>
      <c r="O356" s="471"/>
      <c r="P356" s="471"/>
      <c r="Q356" s="471"/>
      <c r="R356" s="471"/>
      <c r="S356" s="471"/>
      <c r="T356" s="471"/>
      <c r="U356" s="471"/>
      <c r="V356" s="568"/>
      <c r="W356" s="471"/>
      <c r="X356" s="471"/>
      <c r="Y356" s="471"/>
      <c r="Z356" s="471"/>
      <c r="AA356" s="471"/>
    </row>
    <row r="357" customFormat="false" ht="15.75" hidden="false" customHeight="true" outlineLevel="0" collapsed="false">
      <c r="A357" s="492"/>
      <c r="B357" s="471"/>
      <c r="C357" s="471"/>
      <c r="D357" s="471"/>
      <c r="E357" s="471"/>
      <c r="F357" s="471"/>
      <c r="G357" s="471"/>
      <c r="H357" s="471"/>
      <c r="I357" s="471"/>
      <c r="J357" s="471"/>
      <c r="K357" s="471"/>
      <c r="L357" s="471"/>
      <c r="M357" s="471"/>
      <c r="N357" s="471"/>
      <c r="O357" s="471"/>
      <c r="P357" s="471"/>
      <c r="Q357" s="471"/>
      <c r="R357" s="471"/>
      <c r="S357" s="471"/>
      <c r="T357" s="471"/>
      <c r="U357" s="471"/>
      <c r="V357" s="568"/>
      <c r="W357" s="471"/>
      <c r="X357" s="471"/>
      <c r="Y357" s="471"/>
      <c r="Z357" s="471"/>
      <c r="AA357" s="471"/>
    </row>
    <row r="358" customFormat="false" ht="15.75" hidden="false" customHeight="true" outlineLevel="0" collapsed="false">
      <c r="A358" s="492"/>
      <c r="B358" s="471"/>
      <c r="C358" s="471"/>
      <c r="D358" s="471"/>
      <c r="E358" s="471"/>
      <c r="F358" s="471"/>
      <c r="G358" s="471"/>
      <c r="H358" s="471"/>
      <c r="I358" s="471"/>
      <c r="J358" s="471"/>
      <c r="K358" s="471"/>
      <c r="L358" s="471"/>
      <c r="M358" s="471"/>
      <c r="N358" s="471"/>
      <c r="O358" s="471"/>
      <c r="P358" s="471"/>
      <c r="Q358" s="471"/>
      <c r="R358" s="471"/>
      <c r="S358" s="471"/>
      <c r="T358" s="471"/>
      <c r="U358" s="471"/>
      <c r="V358" s="568"/>
      <c r="W358" s="471"/>
      <c r="X358" s="471"/>
      <c r="Y358" s="471"/>
      <c r="Z358" s="471"/>
      <c r="AA358" s="471"/>
    </row>
    <row r="359" customFormat="false" ht="15.75" hidden="false" customHeight="true" outlineLevel="0" collapsed="false">
      <c r="A359" s="492"/>
      <c r="B359" s="471"/>
      <c r="C359" s="471"/>
      <c r="D359" s="471"/>
      <c r="E359" s="471"/>
      <c r="F359" s="471"/>
      <c r="G359" s="471"/>
      <c r="H359" s="471"/>
      <c r="I359" s="471"/>
      <c r="J359" s="471"/>
      <c r="K359" s="471"/>
      <c r="L359" s="471"/>
      <c r="M359" s="471"/>
      <c r="N359" s="471"/>
      <c r="O359" s="471"/>
      <c r="P359" s="471"/>
      <c r="Q359" s="471"/>
      <c r="R359" s="471"/>
      <c r="S359" s="471"/>
      <c r="T359" s="471"/>
      <c r="U359" s="471"/>
      <c r="V359" s="568"/>
      <c r="W359" s="471"/>
      <c r="X359" s="471"/>
      <c r="Y359" s="471"/>
      <c r="Z359" s="471"/>
      <c r="AA359" s="471"/>
    </row>
    <row r="360" customFormat="false" ht="15.75" hidden="false" customHeight="true" outlineLevel="0" collapsed="false">
      <c r="A360" s="492"/>
      <c r="B360" s="471"/>
      <c r="C360" s="471"/>
      <c r="D360" s="471"/>
      <c r="E360" s="471"/>
      <c r="F360" s="471"/>
      <c r="G360" s="471"/>
      <c r="H360" s="471"/>
      <c r="I360" s="471"/>
      <c r="J360" s="471"/>
      <c r="K360" s="471"/>
      <c r="L360" s="471"/>
      <c r="M360" s="471"/>
      <c r="N360" s="471"/>
      <c r="O360" s="471"/>
      <c r="P360" s="471"/>
      <c r="Q360" s="471"/>
      <c r="R360" s="471"/>
      <c r="S360" s="471"/>
      <c r="T360" s="471"/>
      <c r="U360" s="471"/>
      <c r="V360" s="568"/>
      <c r="W360" s="471"/>
      <c r="X360" s="471"/>
      <c r="Y360" s="471"/>
      <c r="Z360" s="471"/>
      <c r="AA360" s="471"/>
    </row>
    <row r="361" customFormat="false" ht="15.75" hidden="false" customHeight="true" outlineLevel="0" collapsed="false">
      <c r="A361" s="492"/>
      <c r="B361" s="471"/>
      <c r="C361" s="471"/>
      <c r="D361" s="471"/>
      <c r="E361" s="471"/>
      <c r="F361" s="471"/>
      <c r="G361" s="471"/>
      <c r="H361" s="471"/>
      <c r="I361" s="471"/>
      <c r="J361" s="471"/>
      <c r="K361" s="471"/>
      <c r="L361" s="471"/>
      <c r="M361" s="471"/>
      <c r="N361" s="471"/>
      <c r="O361" s="471"/>
      <c r="P361" s="471"/>
      <c r="Q361" s="471"/>
      <c r="R361" s="471"/>
      <c r="S361" s="471"/>
      <c r="T361" s="471"/>
      <c r="U361" s="471"/>
      <c r="V361" s="568"/>
      <c r="W361" s="471"/>
      <c r="X361" s="471"/>
      <c r="Y361" s="471"/>
      <c r="Z361" s="471"/>
      <c r="AA361" s="471"/>
    </row>
    <row r="362" customFormat="false" ht="15.75" hidden="false" customHeight="true" outlineLevel="0" collapsed="false">
      <c r="A362" s="492"/>
      <c r="B362" s="471"/>
      <c r="C362" s="471"/>
      <c r="D362" s="471"/>
      <c r="E362" s="471"/>
      <c r="F362" s="471"/>
      <c r="G362" s="471"/>
      <c r="H362" s="471"/>
      <c r="I362" s="471"/>
      <c r="J362" s="471"/>
      <c r="K362" s="471"/>
      <c r="L362" s="471"/>
      <c r="M362" s="471"/>
      <c r="N362" s="471"/>
      <c r="O362" s="471"/>
      <c r="P362" s="471"/>
      <c r="Q362" s="471"/>
      <c r="R362" s="471"/>
      <c r="S362" s="471"/>
      <c r="T362" s="471"/>
      <c r="U362" s="471"/>
      <c r="V362" s="568"/>
      <c r="W362" s="471"/>
      <c r="X362" s="471"/>
      <c r="Y362" s="471"/>
      <c r="Z362" s="471"/>
      <c r="AA362" s="471"/>
    </row>
    <row r="363" customFormat="false" ht="15.75" hidden="false" customHeight="true" outlineLevel="0" collapsed="false">
      <c r="A363" s="492"/>
      <c r="B363" s="471"/>
      <c r="C363" s="471"/>
      <c r="D363" s="471"/>
      <c r="E363" s="471"/>
      <c r="F363" s="471"/>
      <c r="G363" s="471"/>
      <c r="H363" s="471"/>
      <c r="I363" s="471"/>
      <c r="J363" s="471"/>
      <c r="K363" s="471"/>
      <c r="L363" s="471"/>
      <c r="M363" s="471"/>
      <c r="N363" s="471"/>
      <c r="O363" s="471"/>
      <c r="P363" s="471"/>
      <c r="Q363" s="471"/>
      <c r="R363" s="471"/>
      <c r="S363" s="471"/>
      <c r="T363" s="471"/>
      <c r="U363" s="471"/>
      <c r="V363" s="568"/>
      <c r="W363" s="471"/>
      <c r="X363" s="471"/>
      <c r="Y363" s="471"/>
      <c r="Z363" s="471"/>
      <c r="AA363" s="471"/>
    </row>
    <row r="364" customFormat="false" ht="15.75" hidden="false" customHeight="true" outlineLevel="0" collapsed="false">
      <c r="A364" s="492"/>
      <c r="B364" s="471"/>
      <c r="C364" s="471"/>
      <c r="D364" s="471"/>
      <c r="E364" s="471"/>
      <c r="F364" s="471"/>
      <c r="G364" s="471"/>
      <c r="H364" s="471"/>
      <c r="I364" s="471"/>
      <c r="J364" s="471"/>
      <c r="K364" s="471"/>
      <c r="L364" s="471"/>
      <c r="M364" s="471"/>
      <c r="N364" s="471"/>
      <c r="O364" s="471"/>
      <c r="P364" s="471"/>
      <c r="Q364" s="471"/>
      <c r="R364" s="471"/>
      <c r="S364" s="471"/>
      <c r="T364" s="471"/>
      <c r="U364" s="471"/>
      <c r="V364" s="568"/>
      <c r="W364" s="471"/>
      <c r="X364" s="471"/>
      <c r="Y364" s="471"/>
      <c r="Z364" s="471"/>
      <c r="AA364" s="471"/>
    </row>
    <row r="365" customFormat="false" ht="15.75" hidden="false" customHeight="true" outlineLevel="0" collapsed="false">
      <c r="A365" s="492"/>
      <c r="B365" s="471"/>
      <c r="C365" s="471"/>
      <c r="D365" s="471"/>
      <c r="E365" s="471"/>
      <c r="F365" s="471"/>
      <c r="G365" s="471"/>
      <c r="H365" s="471"/>
      <c r="I365" s="471"/>
      <c r="J365" s="471"/>
      <c r="K365" s="471"/>
      <c r="L365" s="471"/>
      <c r="M365" s="471"/>
      <c r="N365" s="471"/>
      <c r="O365" s="471"/>
      <c r="P365" s="471"/>
      <c r="Q365" s="471"/>
      <c r="R365" s="471"/>
      <c r="S365" s="471"/>
      <c r="T365" s="471"/>
      <c r="U365" s="471"/>
      <c r="V365" s="568"/>
      <c r="W365" s="471"/>
      <c r="X365" s="471"/>
      <c r="Y365" s="471"/>
      <c r="Z365" s="471"/>
      <c r="AA365" s="471"/>
    </row>
    <row r="366" customFormat="false" ht="15.75" hidden="false" customHeight="true" outlineLevel="0" collapsed="false">
      <c r="A366" s="492"/>
      <c r="B366" s="471"/>
      <c r="C366" s="471"/>
      <c r="D366" s="471"/>
      <c r="E366" s="471"/>
      <c r="F366" s="471"/>
      <c r="G366" s="471"/>
      <c r="H366" s="471"/>
      <c r="I366" s="471"/>
      <c r="J366" s="471"/>
      <c r="K366" s="471"/>
      <c r="L366" s="471"/>
      <c r="M366" s="471"/>
      <c r="N366" s="471"/>
      <c r="O366" s="471"/>
      <c r="P366" s="471"/>
      <c r="Q366" s="471"/>
      <c r="R366" s="471"/>
      <c r="S366" s="471"/>
      <c r="T366" s="471"/>
      <c r="U366" s="471"/>
      <c r="V366" s="568"/>
      <c r="W366" s="471"/>
      <c r="X366" s="471"/>
      <c r="Y366" s="471"/>
      <c r="Z366" s="471"/>
      <c r="AA366" s="471"/>
    </row>
    <row r="367" customFormat="false" ht="15.75" hidden="false" customHeight="true" outlineLevel="0" collapsed="false">
      <c r="A367" s="492"/>
      <c r="B367" s="471"/>
      <c r="C367" s="471"/>
      <c r="D367" s="471"/>
      <c r="E367" s="471"/>
      <c r="F367" s="471"/>
      <c r="G367" s="471"/>
      <c r="H367" s="471"/>
      <c r="I367" s="471"/>
      <c r="J367" s="471"/>
      <c r="K367" s="471"/>
      <c r="L367" s="471"/>
      <c r="M367" s="471"/>
      <c r="N367" s="471"/>
      <c r="O367" s="471"/>
      <c r="P367" s="471"/>
      <c r="Q367" s="471"/>
      <c r="R367" s="471"/>
      <c r="S367" s="471"/>
      <c r="T367" s="471"/>
      <c r="U367" s="471"/>
      <c r="V367" s="568"/>
      <c r="W367" s="471"/>
      <c r="X367" s="471"/>
      <c r="Y367" s="471"/>
      <c r="Z367" s="471"/>
      <c r="AA367" s="471"/>
    </row>
    <row r="368" customFormat="false" ht="15.75" hidden="false" customHeight="true" outlineLevel="0" collapsed="false">
      <c r="A368" s="492"/>
      <c r="B368" s="471"/>
      <c r="C368" s="471"/>
      <c r="D368" s="471"/>
      <c r="E368" s="471"/>
      <c r="F368" s="471"/>
      <c r="G368" s="471"/>
      <c r="H368" s="471"/>
      <c r="I368" s="471"/>
      <c r="J368" s="471"/>
      <c r="K368" s="471"/>
      <c r="L368" s="471"/>
      <c r="M368" s="471"/>
      <c r="N368" s="471"/>
      <c r="O368" s="471"/>
      <c r="P368" s="471"/>
      <c r="Q368" s="471"/>
      <c r="R368" s="471"/>
      <c r="S368" s="471"/>
      <c r="T368" s="471"/>
      <c r="U368" s="471"/>
      <c r="V368" s="568"/>
      <c r="W368" s="471"/>
      <c r="X368" s="471"/>
      <c r="Y368" s="471"/>
      <c r="Z368" s="471"/>
      <c r="AA368" s="471"/>
    </row>
    <row r="369" customFormat="false" ht="15.75" hidden="false" customHeight="true" outlineLevel="0" collapsed="false">
      <c r="A369" s="492"/>
      <c r="B369" s="471"/>
      <c r="C369" s="471"/>
      <c r="D369" s="471"/>
      <c r="E369" s="471"/>
      <c r="F369" s="471"/>
      <c r="G369" s="471"/>
      <c r="H369" s="471"/>
      <c r="I369" s="471"/>
      <c r="J369" s="471"/>
      <c r="K369" s="471"/>
      <c r="L369" s="471"/>
      <c r="M369" s="471"/>
      <c r="N369" s="471"/>
      <c r="O369" s="471"/>
      <c r="P369" s="471"/>
      <c r="Q369" s="471"/>
      <c r="R369" s="471"/>
      <c r="S369" s="471"/>
      <c r="T369" s="471"/>
      <c r="U369" s="471"/>
      <c r="V369" s="568"/>
      <c r="W369" s="471"/>
      <c r="X369" s="471"/>
      <c r="Y369" s="471"/>
      <c r="Z369" s="471"/>
      <c r="AA369" s="471"/>
    </row>
    <row r="370" customFormat="false" ht="15.75" hidden="false" customHeight="true" outlineLevel="0" collapsed="false">
      <c r="A370" s="492"/>
      <c r="B370" s="471"/>
      <c r="C370" s="471"/>
      <c r="D370" s="471"/>
      <c r="E370" s="471"/>
      <c r="F370" s="471"/>
      <c r="G370" s="471"/>
      <c r="H370" s="471"/>
      <c r="I370" s="471"/>
      <c r="J370" s="471"/>
      <c r="K370" s="471"/>
      <c r="L370" s="471"/>
      <c r="M370" s="471"/>
      <c r="N370" s="471"/>
      <c r="O370" s="471"/>
      <c r="P370" s="471"/>
      <c r="Q370" s="471"/>
      <c r="R370" s="471"/>
      <c r="S370" s="471"/>
      <c r="T370" s="471"/>
      <c r="U370" s="471"/>
      <c r="V370" s="568"/>
      <c r="W370" s="471"/>
      <c r="X370" s="471"/>
      <c r="Y370" s="471"/>
      <c r="Z370" s="471"/>
      <c r="AA370" s="471"/>
    </row>
    <row r="371" customFormat="false" ht="15.75" hidden="false" customHeight="true" outlineLevel="0" collapsed="false">
      <c r="A371" s="492"/>
      <c r="B371" s="471"/>
      <c r="C371" s="471"/>
      <c r="D371" s="471"/>
      <c r="E371" s="471"/>
      <c r="F371" s="471"/>
      <c r="G371" s="471"/>
      <c r="H371" s="471"/>
      <c r="I371" s="471"/>
      <c r="J371" s="471"/>
      <c r="K371" s="471"/>
      <c r="L371" s="471"/>
      <c r="M371" s="471"/>
      <c r="N371" s="471"/>
      <c r="O371" s="471"/>
      <c r="P371" s="471"/>
      <c r="Q371" s="471"/>
      <c r="R371" s="471"/>
      <c r="S371" s="471"/>
      <c r="T371" s="471"/>
      <c r="U371" s="471"/>
      <c r="V371" s="568"/>
      <c r="W371" s="471"/>
      <c r="X371" s="471"/>
      <c r="Y371" s="471"/>
      <c r="Z371" s="471"/>
      <c r="AA371" s="471"/>
    </row>
    <row r="372" customFormat="false" ht="15.75" hidden="false" customHeight="true" outlineLevel="0" collapsed="false">
      <c r="A372" s="492"/>
      <c r="B372" s="471"/>
      <c r="C372" s="471"/>
      <c r="D372" s="471"/>
      <c r="E372" s="471"/>
      <c r="F372" s="471"/>
      <c r="G372" s="471"/>
      <c r="H372" s="471"/>
      <c r="I372" s="471"/>
      <c r="J372" s="471"/>
      <c r="K372" s="471"/>
      <c r="L372" s="471"/>
      <c r="M372" s="471"/>
      <c r="N372" s="471"/>
      <c r="O372" s="471"/>
      <c r="P372" s="471"/>
      <c r="Q372" s="471"/>
      <c r="R372" s="471"/>
      <c r="S372" s="471"/>
      <c r="T372" s="471"/>
      <c r="U372" s="471"/>
      <c r="V372" s="568"/>
      <c r="W372" s="471"/>
      <c r="X372" s="471"/>
      <c r="Y372" s="471"/>
      <c r="Z372" s="471"/>
      <c r="AA372" s="471"/>
    </row>
    <row r="373" customFormat="false" ht="15.75" hidden="false" customHeight="true" outlineLevel="0" collapsed="false">
      <c r="A373" s="492"/>
      <c r="B373" s="471"/>
      <c r="C373" s="471"/>
      <c r="D373" s="471"/>
      <c r="E373" s="471"/>
      <c r="F373" s="471"/>
      <c r="G373" s="471"/>
      <c r="H373" s="471"/>
      <c r="I373" s="471"/>
      <c r="J373" s="471"/>
      <c r="K373" s="471"/>
      <c r="L373" s="471"/>
      <c r="M373" s="471"/>
      <c r="N373" s="471"/>
      <c r="O373" s="471"/>
      <c r="P373" s="471"/>
      <c r="Q373" s="471"/>
      <c r="R373" s="471"/>
      <c r="S373" s="471"/>
      <c r="T373" s="471"/>
      <c r="U373" s="471"/>
      <c r="V373" s="568"/>
      <c r="W373" s="471"/>
      <c r="X373" s="471"/>
      <c r="Y373" s="471"/>
      <c r="Z373" s="471"/>
      <c r="AA373" s="471"/>
    </row>
    <row r="374" customFormat="false" ht="15.75" hidden="false" customHeight="true" outlineLevel="0" collapsed="false">
      <c r="A374" s="492"/>
      <c r="B374" s="471"/>
      <c r="C374" s="471"/>
      <c r="D374" s="471"/>
      <c r="E374" s="471"/>
      <c r="F374" s="471"/>
      <c r="G374" s="471"/>
      <c r="H374" s="471"/>
      <c r="I374" s="471"/>
      <c r="J374" s="471"/>
      <c r="K374" s="471"/>
      <c r="L374" s="471"/>
      <c r="M374" s="471"/>
      <c r="N374" s="471"/>
      <c r="O374" s="471"/>
      <c r="P374" s="471"/>
      <c r="Q374" s="471"/>
      <c r="R374" s="471"/>
      <c r="S374" s="471"/>
      <c r="T374" s="471"/>
      <c r="U374" s="471"/>
      <c r="V374" s="568"/>
      <c r="W374" s="471"/>
      <c r="X374" s="471"/>
      <c r="Y374" s="471"/>
      <c r="Z374" s="471"/>
      <c r="AA374" s="471"/>
    </row>
    <row r="375" customFormat="false" ht="15.75" hidden="false" customHeight="true" outlineLevel="0" collapsed="false">
      <c r="A375" s="492"/>
      <c r="B375" s="471"/>
      <c r="C375" s="471"/>
      <c r="D375" s="471"/>
      <c r="E375" s="471"/>
      <c r="F375" s="471"/>
      <c r="G375" s="471"/>
      <c r="H375" s="471"/>
      <c r="I375" s="471"/>
      <c r="J375" s="471"/>
      <c r="K375" s="471"/>
      <c r="L375" s="471"/>
      <c r="M375" s="471"/>
      <c r="N375" s="471"/>
      <c r="O375" s="471"/>
      <c r="P375" s="471"/>
      <c r="Q375" s="471"/>
      <c r="R375" s="471"/>
      <c r="S375" s="471"/>
      <c r="T375" s="471"/>
      <c r="U375" s="471"/>
      <c r="V375" s="568"/>
      <c r="W375" s="471"/>
      <c r="X375" s="471"/>
      <c r="Y375" s="471"/>
      <c r="Z375" s="471"/>
      <c r="AA375" s="471"/>
    </row>
    <row r="376" customFormat="false" ht="15.75" hidden="false" customHeight="true" outlineLevel="0" collapsed="false">
      <c r="A376" s="492"/>
      <c r="B376" s="471"/>
      <c r="C376" s="471"/>
      <c r="D376" s="471"/>
      <c r="E376" s="471"/>
      <c r="F376" s="471"/>
      <c r="G376" s="471"/>
      <c r="H376" s="471"/>
      <c r="I376" s="471"/>
      <c r="J376" s="471"/>
      <c r="K376" s="471"/>
      <c r="L376" s="471"/>
      <c r="M376" s="471"/>
      <c r="N376" s="471"/>
      <c r="O376" s="471"/>
      <c r="P376" s="471"/>
      <c r="Q376" s="471"/>
      <c r="R376" s="471"/>
      <c r="S376" s="471"/>
      <c r="T376" s="471"/>
      <c r="U376" s="471"/>
      <c r="V376" s="568"/>
      <c r="W376" s="471"/>
      <c r="X376" s="471"/>
      <c r="Y376" s="471"/>
      <c r="Z376" s="471"/>
      <c r="AA376" s="471"/>
    </row>
    <row r="377" customFormat="false" ht="15.75" hidden="false" customHeight="true" outlineLevel="0" collapsed="false">
      <c r="A377" s="492"/>
      <c r="B377" s="471"/>
      <c r="C377" s="471"/>
      <c r="D377" s="471"/>
      <c r="E377" s="471"/>
      <c r="F377" s="471"/>
      <c r="G377" s="471"/>
      <c r="H377" s="471"/>
      <c r="I377" s="471"/>
      <c r="J377" s="471"/>
      <c r="K377" s="471"/>
      <c r="L377" s="471"/>
      <c r="M377" s="471"/>
      <c r="N377" s="471"/>
      <c r="O377" s="471"/>
      <c r="P377" s="471"/>
      <c r="Q377" s="471"/>
      <c r="R377" s="471"/>
      <c r="S377" s="471"/>
      <c r="T377" s="471"/>
      <c r="U377" s="471"/>
      <c r="V377" s="568"/>
      <c r="W377" s="471"/>
      <c r="X377" s="471"/>
      <c r="Y377" s="471"/>
      <c r="Z377" s="471"/>
      <c r="AA377" s="471"/>
    </row>
    <row r="378" customFormat="false" ht="15.75" hidden="false" customHeight="true" outlineLevel="0" collapsed="false">
      <c r="A378" s="492"/>
      <c r="B378" s="471"/>
      <c r="C378" s="471"/>
      <c r="D378" s="471"/>
      <c r="E378" s="471"/>
      <c r="F378" s="471"/>
      <c r="G378" s="471"/>
      <c r="H378" s="471"/>
      <c r="I378" s="471"/>
      <c r="J378" s="471"/>
      <c r="K378" s="471"/>
      <c r="L378" s="471"/>
      <c r="M378" s="471"/>
      <c r="N378" s="471"/>
      <c r="O378" s="471"/>
      <c r="P378" s="471"/>
      <c r="Q378" s="471"/>
      <c r="R378" s="471"/>
      <c r="S378" s="471"/>
      <c r="T378" s="471"/>
      <c r="U378" s="471"/>
      <c r="V378" s="568"/>
      <c r="W378" s="471"/>
      <c r="X378" s="471"/>
      <c r="Y378" s="471"/>
      <c r="Z378" s="471"/>
      <c r="AA378" s="471"/>
    </row>
    <row r="379" customFormat="false" ht="15.75" hidden="false" customHeight="true" outlineLevel="0" collapsed="false">
      <c r="A379" s="492"/>
      <c r="B379" s="471"/>
      <c r="C379" s="471"/>
      <c r="D379" s="471"/>
      <c r="E379" s="471"/>
      <c r="F379" s="471"/>
      <c r="G379" s="471"/>
      <c r="H379" s="471"/>
      <c r="I379" s="471"/>
      <c r="J379" s="471"/>
      <c r="K379" s="471"/>
      <c r="L379" s="471"/>
      <c r="M379" s="471"/>
      <c r="N379" s="471"/>
      <c r="O379" s="471"/>
      <c r="P379" s="471"/>
      <c r="Q379" s="471"/>
      <c r="R379" s="471"/>
      <c r="S379" s="471"/>
      <c r="T379" s="471"/>
      <c r="U379" s="471"/>
      <c r="V379" s="568"/>
      <c r="W379" s="471"/>
      <c r="X379" s="471"/>
      <c r="Y379" s="471"/>
      <c r="Z379" s="471"/>
      <c r="AA379" s="471"/>
    </row>
    <row r="380" customFormat="false" ht="15.75" hidden="false" customHeight="true" outlineLevel="0" collapsed="false">
      <c r="A380" s="492"/>
      <c r="B380" s="471"/>
      <c r="C380" s="471"/>
      <c r="D380" s="471"/>
      <c r="E380" s="471"/>
      <c r="F380" s="471"/>
      <c r="G380" s="471"/>
      <c r="H380" s="471"/>
      <c r="I380" s="471"/>
      <c r="J380" s="471"/>
      <c r="K380" s="471"/>
      <c r="L380" s="471"/>
      <c r="M380" s="471"/>
      <c r="N380" s="471"/>
      <c r="O380" s="471"/>
      <c r="P380" s="471"/>
      <c r="Q380" s="471"/>
      <c r="R380" s="471"/>
      <c r="S380" s="471"/>
      <c r="T380" s="471"/>
      <c r="U380" s="471"/>
      <c r="V380" s="568"/>
      <c r="W380" s="471"/>
      <c r="X380" s="471"/>
      <c r="Y380" s="471"/>
      <c r="Z380" s="471"/>
      <c r="AA380" s="471"/>
    </row>
    <row r="381" customFormat="false" ht="15.75" hidden="false" customHeight="true" outlineLevel="0" collapsed="false">
      <c r="A381" s="492"/>
      <c r="B381" s="471"/>
      <c r="C381" s="471"/>
      <c r="D381" s="471"/>
      <c r="E381" s="471"/>
      <c r="F381" s="471"/>
      <c r="G381" s="471"/>
      <c r="H381" s="471"/>
      <c r="I381" s="471"/>
      <c r="J381" s="471"/>
      <c r="K381" s="471"/>
      <c r="L381" s="471"/>
      <c r="M381" s="471"/>
      <c r="N381" s="471"/>
      <c r="O381" s="471"/>
      <c r="P381" s="471"/>
      <c r="Q381" s="471"/>
      <c r="R381" s="471"/>
      <c r="S381" s="471"/>
      <c r="T381" s="471"/>
      <c r="U381" s="471"/>
      <c r="V381" s="568"/>
      <c r="W381" s="471"/>
      <c r="X381" s="471"/>
      <c r="Y381" s="471"/>
      <c r="Z381" s="471"/>
      <c r="AA381" s="471"/>
    </row>
    <row r="382" customFormat="false" ht="15.75" hidden="false" customHeight="true" outlineLevel="0" collapsed="false">
      <c r="A382" s="492"/>
      <c r="B382" s="471"/>
      <c r="C382" s="471"/>
      <c r="D382" s="471"/>
      <c r="E382" s="471"/>
      <c r="F382" s="471"/>
      <c r="G382" s="471"/>
      <c r="H382" s="471"/>
      <c r="I382" s="471"/>
      <c r="J382" s="471"/>
      <c r="K382" s="471"/>
      <c r="L382" s="471"/>
      <c r="M382" s="471"/>
      <c r="N382" s="471"/>
      <c r="O382" s="471"/>
      <c r="P382" s="471"/>
      <c r="Q382" s="471"/>
      <c r="R382" s="471"/>
      <c r="S382" s="471"/>
      <c r="T382" s="471"/>
      <c r="U382" s="471"/>
      <c r="V382" s="568"/>
      <c r="W382" s="471"/>
      <c r="X382" s="471"/>
      <c r="Y382" s="471"/>
      <c r="Z382" s="471"/>
      <c r="AA382" s="471"/>
    </row>
    <row r="383" customFormat="false" ht="15.75" hidden="false" customHeight="true" outlineLevel="0" collapsed="false">
      <c r="A383" s="492"/>
      <c r="B383" s="471"/>
      <c r="C383" s="471"/>
      <c r="D383" s="471"/>
      <c r="E383" s="471"/>
      <c r="F383" s="471"/>
      <c r="G383" s="471"/>
      <c r="H383" s="471"/>
      <c r="I383" s="471"/>
      <c r="J383" s="471"/>
      <c r="K383" s="471"/>
      <c r="L383" s="471"/>
      <c r="M383" s="471"/>
      <c r="N383" s="471"/>
      <c r="O383" s="471"/>
      <c r="P383" s="471"/>
      <c r="Q383" s="471"/>
      <c r="R383" s="471"/>
      <c r="S383" s="471"/>
      <c r="T383" s="471"/>
      <c r="U383" s="471"/>
      <c r="V383" s="568"/>
      <c r="W383" s="471"/>
      <c r="X383" s="471"/>
      <c r="Y383" s="471"/>
      <c r="Z383" s="471"/>
      <c r="AA383" s="471"/>
    </row>
    <row r="384" customFormat="false" ht="15.75" hidden="false" customHeight="true" outlineLevel="0" collapsed="false">
      <c r="A384" s="492"/>
      <c r="B384" s="471"/>
      <c r="C384" s="471"/>
      <c r="D384" s="471"/>
      <c r="E384" s="471"/>
      <c r="F384" s="471"/>
      <c r="G384" s="471"/>
      <c r="H384" s="471"/>
      <c r="I384" s="471"/>
      <c r="J384" s="471"/>
      <c r="K384" s="471"/>
      <c r="L384" s="471"/>
      <c r="M384" s="471"/>
      <c r="N384" s="471"/>
      <c r="O384" s="471"/>
      <c r="P384" s="471"/>
      <c r="Q384" s="471"/>
      <c r="R384" s="471"/>
      <c r="S384" s="471"/>
      <c r="T384" s="471"/>
      <c r="U384" s="471"/>
      <c r="V384" s="568"/>
      <c r="W384" s="471"/>
      <c r="X384" s="471"/>
      <c r="Y384" s="471"/>
      <c r="Z384" s="471"/>
      <c r="AA384" s="471"/>
    </row>
    <row r="385" customFormat="false" ht="15.75" hidden="false" customHeight="true" outlineLevel="0" collapsed="false">
      <c r="A385" s="492"/>
      <c r="B385" s="471"/>
      <c r="C385" s="471"/>
      <c r="D385" s="471"/>
      <c r="E385" s="471"/>
      <c r="F385" s="471"/>
      <c r="G385" s="471"/>
      <c r="H385" s="471"/>
      <c r="I385" s="471"/>
      <c r="J385" s="471"/>
      <c r="K385" s="471"/>
      <c r="L385" s="471"/>
      <c r="M385" s="471"/>
      <c r="N385" s="471"/>
      <c r="O385" s="471"/>
      <c r="P385" s="471"/>
      <c r="Q385" s="471"/>
      <c r="R385" s="471"/>
      <c r="S385" s="471"/>
      <c r="T385" s="471"/>
      <c r="U385" s="471"/>
      <c r="V385" s="568"/>
      <c r="W385" s="471"/>
      <c r="X385" s="471"/>
      <c r="Y385" s="471"/>
      <c r="Z385" s="471"/>
      <c r="AA385" s="471"/>
    </row>
    <row r="386" customFormat="false" ht="15.75" hidden="false" customHeight="true" outlineLevel="0" collapsed="false">
      <c r="A386" s="492"/>
      <c r="B386" s="471"/>
      <c r="C386" s="471"/>
      <c r="D386" s="471"/>
      <c r="E386" s="471"/>
      <c r="F386" s="471"/>
      <c r="G386" s="471"/>
      <c r="H386" s="471"/>
      <c r="I386" s="471"/>
      <c r="J386" s="471"/>
      <c r="K386" s="471"/>
      <c r="L386" s="471"/>
      <c r="M386" s="471"/>
      <c r="N386" s="471"/>
      <c r="O386" s="471"/>
      <c r="P386" s="471"/>
      <c r="Q386" s="471"/>
      <c r="R386" s="471"/>
      <c r="S386" s="471"/>
      <c r="T386" s="471"/>
      <c r="U386" s="471"/>
      <c r="V386" s="568"/>
      <c r="W386" s="471"/>
      <c r="X386" s="471"/>
      <c r="Y386" s="471"/>
      <c r="Z386" s="471"/>
      <c r="AA386" s="471"/>
    </row>
    <row r="387" customFormat="false" ht="15.75" hidden="false" customHeight="true" outlineLevel="0" collapsed="false">
      <c r="A387" s="492"/>
      <c r="B387" s="471"/>
      <c r="C387" s="471"/>
      <c r="D387" s="471"/>
      <c r="E387" s="471"/>
      <c r="F387" s="471"/>
      <c r="G387" s="471"/>
      <c r="H387" s="471"/>
      <c r="I387" s="471"/>
      <c r="J387" s="471"/>
      <c r="K387" s="471"/>
      <c r="L387" s="471"/>
      <c r="M387" s="471"/>
      <c r="N387" s="471"/>
      <c r="O387" s="471"/>
      <c r="P387" s="471"/>
      <c r="Q387" s="471"/>
      <c r="R387" s="471"/>
      <c r="S387" s="471"/>
      <c r="T387" s="471"/>
      <c r="U387" s="471"/>
      <c r="V387" s="568"/>
      <c r="W387" s="471"/>
      <c r="X387" s="471"/>
      <c r="Y387" s="471"/>
      <c r="Z387" s="471"/>
      <c r="AA387" s="471"/>
    </row>
    <row r="388" customFormat="false" ht="15.75" hidden="false" customHeight="true" outlineLevel="0" collapsed="false">
      <c r="A388" s="492"/>
      <c r="B388" s="471"/>
      <c r="C388" s="471"/>
      <c r="D388" s="471"/>
      <c r="E388" s="471"/>
      <c r="F388" s="471"/>
      <c r="G388" s="471"/>
      <c r="H388" s="471"/>
      <c r="I388" s="471"/>
      <c r="J388" s="471"/>
      <c r="K388" s="471"/>
      <c r="L388" s="471"/>
      <c r="M388" s="471"/>
      <c r="N388" s="471"/>
      <c r="O388" s="471"/>
      <c r="P388" s="471"/>
      <c r="Q388" s="471"/>
      <c r="R388" s="471"/>
      <c r="S388" s="471"/>
      <c r="T388" s="471"/>
      <c r="U388" s="471"/>
      <c r="V388" s="568"/>
      <c r="W388" s="471"/>
      <c r="X388" s="471"/>
      <c r="Y388" s="471"/>
      <c r="Z388" s="471"/>
      <c r="AA388" s="471"/>
    </row>
    <row r="389" customFormat="false" ht="15.75" hidden="false" customHeight="true" outlineLevel="0" collapsed="false">
      <c r="A389" s="492"/>
      <c r="B389" s="471"/>
      <c r="C389" s="471"/>
      <c r="D389" s="471"/>
      <c r="E389" s="471"/>
      <c r="F389" s="471"/>
      <c r="G389" s="471"/>
      <c r="H389" s="471"/>
      <c r="I389" s="471"/>
      <c r="J389" s="471"/>
      <c r="K389" s="471"/>
      <c r="L389" s="471"/>
      <c r="M389" s="471"/>
      <c r="N389" s="471"/>
      <c r="O389" s="471"/>
      <c r="P389" s="471"/>
      <c r="Q389" s="471"/>
      <c r="R389" s="471"/>
      <c r="S389" s="471"/>
      <c r="T389" s="471"/>
      <c r="U389" s="471"/>
      <c r="V389" s="568"/>
      <c r="W389" s="471"/>
      <c r="X389" s="471"/>
      <c r="Y389" s="471"/>
      <c r="Z389" s="471"/>
      <c r="AA389" s="471"/>
    </row>
    <row r="390" customFormat="false" ht="15.75" hidden="false" customHeight="true" outlineLevel="0" collapsed="false">
      <c r="A390" s="492"/>
      <c r="B390" s="471"/>
      <c r="C390" s="471"/>
      <c r="D390" s="471"/>
      <c r="E390" s="471"/>
      <c r="F390" s="471"/>
      <c r="G390" s="471"/>
      <c r="H390" s="471"/>
      <c r="I390" s="471"/>
      <c r="J390" s="471"/>
      <c r="K390" s="471"/>
      <c r="L390" s="471"/>
      <c r="M390" s="471"/>
      <c r="N390" s="471"/>
      <c r="O390" s="471"/>
      <c r="P390" s="471"/>
      <c r="Q390" s="471"/>
      <c r="R390" s="471"/>
      <c r="S390" s="471"/>
      <c r="T390" s="471"/>
      <c r="U390" s="471"/>
      <c r="V390" s="568"/>
      <c r="W390" s="471"/>
      <c r="X390" s="471"/>
      <c r="Y390" s="471"/>
      <c r="Z390" s="471"/>
      <c r="AA390" s="471"/>
    </row>
    <row r="391" customFormat="false" ht="15.75" hidden="false" customHeight="true" outlineLevel="0" collapsed="false">
      <c r="A391" s="492"/>
      <c r="B391" s="471"/>
      <c r="C391" s="471"/>
      <c r="D391" s="471"/>
      <c r="E391" s="471"/>
      <c r="F391" s="471"/>
      <c r="G391" s="471"/>
      <c r="H391" s="471"/>
      <c r="I391" s="471"/>
      <c r="J391" s="471"/>
      <c r="K391" s="471"/>
      <c r="L391" s="471"/>
      <c r="M391" s="471"/>
      <c r="N391" s="471"/>
      <c r="O391" s="471"/>
      <c r="P391" s="471"/>
      <c r="Q391" s="471"/>
      <c r="R391" s="471"/>
      <c r="S391" s="471"/>
      <c r="T391" s="471"/>
      <c r="U391" s="471"/>
      <c r="V391" s="568"/>
      <c r="W391" s="471"/>
      <c r="X391" s="471"/>
      <c r="Y391" s="471"/>
      <c r="Z391" s="471"/>
      <c r="AA391" s="471"/>
    </row>
    <row r="392" customFormat="false" ht="15.75" hidden="false" customHeight="true" outlineLevel="0" collapsed="false">
      <c r="A392" s="492"/>
      <c r="B392" s="471"/>
      <c r="C392" s="471"/>
      <c r="D392" s="471"/>
      <c r="E392" s="471"/>
      <c r="F392" s="471"/>
      <c r="G392" s="471"/>
      <c r="H392" s="471"/>
      <c r="I392" s="471"/>
      <c r="J392" s="471"/>
      <c r="K392" s="471"/>
      <c r="L392" s="471"/>
      <c r="M392" s="471"/>
      <c r="N392" s="471"/>
      <c r="O392" s="471"/>
      <c r="P392" s="471"/>
      <c r="Q392" s="471"/>
      <c r="R392" s="471"/>
      <c r="S392" s="471"/>
      <c r="T392" s="471"/>
      <c r="U392" s="471"/>
      <c r="V392" s="568"/>
      <c r="W392" s="471"/>
      <c r="X392" s="471"/>
      <c r="Y392" s="471"/>
      <c r="Z392" s="471"/>
      <c r="AA392" s="471"/>
    </row>
    <row r="393" customFormat="false" ht="15.75" hidden="false" customHeight="true" outlineLevel="0" collapsed="false">
      <c r="A393" s="492"/>
      <c r="B393" s="471"/>
      <c r="C393" s="471"/>
      <c r="D393" s="471"/>
      <c r="E393" s="471"/>
      <c r="F393" s="471"/>
      <c r="G393" s="471"/>
      <c r="H393" s="471"/>
      <c r="I393" s="471"/>
      <c r="J393" s="471"/>
      <c r="K393" s="471"/>
      <c r="L393" s="471"/>
      <c r="M393" s="471"/>
      <c r="N393" s="471"/>
      <c r="O393" s="471"/>
      <c r="P393" s="471"/>
      <c r="Q393" s="471"/>
      <c r="R393" s="471"/>
      <c r="S393" s="471"/>
      <c r="T393" s="471"/>
      <c r="U393" s="471"/>
      <c r="V393" s="568"/>
      <c r="W393" s="471"/>
      <c r="X393" s="471"/>
      <c r="Y393" s="471"/>
      <c r="Z393" s="471"/>
      <c r="AA393" s="471"/>
    </row>
    <row r="394" customFormat="false" ht="15.75" hidden="false" customHeight="true" outlineLevel="0" collapsed="false">
      <c r="A394" s="492"/>
      <c r="B394" s="471"/>
      <c r="C394" s="471"/>
      <c r="D394" s="471"/>
      <c r="E394" s="471"/>
      <c r="F394" s="471"/>
      <c r="G394" s="471"/>
      <c r="H394" s="471"/>
      <c r="I394" s="471"/>
      <c r="J394" s="471"/>
      <c r="K394" s="471"/>
      <c r="L394" s="471"/>
      <c r="M394" s="471"/>
      <c r="N394" s="471"/>
      <c r="O394" s="471"/>
      <c r="P394" s="471"/>
      <c r="Q394" s="471"/>
      <c r="R394" s="471"/>
      <c r="S394" s="471"/>
      <c r="T394" s="471"/>
      <c r="U394" s="471"/>
      <c r="V394" s="568"/>
      <c r="W394" s="471"/>
      <c r="X394" s="471"/>
      <c r="Y394" s="471"/>
      <c r="Z394" s="471"/>
      <c r="AA394" s="471"/>
    </row>
    <row r="395" customFormat="false" ht="15.75" hidden="false" customHeight="true" outlineLevel="0" collapsed="false">
      <c r="A395" s="492"/>
      <c r="B395" s="471"/>
      <c r="C395" s="471"/>
      <c r="D395" s="471"/>
      <c r="E395" s="471"/>
      <c r="F395" s="471"/>
      <c r="G395" s="471"/>
      <c r="H395" s="471"/>
      <c r="I395" s="471"/>
      <c r="J395" s="471"/>
      <c r="K395" s="471"/>
      <c r="L395" s="471"/>
      <c r="M395" s="471"/>
      <c r="N395" s="471"/>
      <c r="O395" s="471"/>
      <c r="P395" s="471"/>
      <c r="Q395" s="471"/>
      <c r="R395" s="471"/>
      <c r="S395" s="471"/>
      <c r="T395" s="471"/>
      <c r="U395" s="471"/>
      <c r="V395" s="568"/>
      <c r="W395" s="471"/>
      <c r="X395" s="471"/>
      <c r="Y395" s="471"/>
      <c r="Z395" s="471"/>
      <c r="AA395" s="471"/>
    </row>
    <row r="396" customFormat="false" ht="15.75" hidden="false" customHeight="true" outlineLevel="0" collapsed="false">
      <c r="A396" s="492"/>
      <c r="B396" s="471"/>
      <c r="C396" s="471"/>
      <c r="D396" s="471"/>
      <c r="E396" s="471"/>
      <c r="F396" s="471"/>
      <c r="G396" s="471"/>
      <c r="H396" s="471"/>
      <c r="I396" s="471"/>
      <c r="J396" s="471"/>
      <c r="K396" s="471"/>
      <c r="L396" s="471"/>
      <c r="M396" s="471"/>
      <c r="N396" s="471"/>
      <c r="O396" s="471"/>
      <c r="P396" s="471"/>
      <c r="Q396" s="471"/>
      <c r="R396" s="471"/>
      <c r="S396" s="471"/>
      <c r="T396" s="471"/>
      <c r="U396" s="471"/>
      <c r="V396" s="568"/>
      <c r="W396" s="471"/>
      <c r="X396" s="471"/>
      <c r="Y396" s="471"/>
      <c r="Z396" s="471"/>
      <c r="AA396" s="471"/>
    </row>
    <row r="397" customFormat="false" ht="15.75" hidden="false" customHeight="true" outlineLevel="0" collapsed="false">
      <c r="A397" s="492"/>
      <c r="B397" s="471"/>
      <c r="C397" s="471"/>
      <c r="D397" s="471"/>
      <c r="E397" s="471"/>
      <c r="F397" s="471"/>
      <c r="G397" s="471"/>
      <c r="H397" s="471"/>
      <c r="I397" s="471"/>
      <c r="J397" s="471"/>
      <c r="K397" s="471"/>
      <c r="L397" s="471"/>
      <c r="M397" s="471"/>
      <c r="N397" s="471"/>
      <c r="O397" s="471"/>
      <c r="P397" s="471"/>
      <c r="Q397" s="471"/>
      <c r="R397" s="471"/>
      <c r="S397" s="471"/>
      <c r="T397" s="471"/>
      <c r="U397" s="471"/>
      <c r="V397" s="568"/>
      <c r="W397" s="471"/>
      <c r="X397" s="471"/>
      <c r="Y397" s="471"/>
      <c r="Z397" s="471"/>
      <c r="AA397" s="471"/>
    </row>
    <row r="398" customFormat="false" ht="15.75" hidden="false" customHeight="true" outlineLevel="0" collapsed="false">
      <c r="A398" s="492"/>
      <c r="B398" s="471"/>
      <c r="C398" s="471"/>
      <c r="D398" s="471"/>
      <c r="E398" s="471"/>
      <c r="F398" s="471"/>
      <c r="G398" s="471"/>
      <c r="H398" s="471"/>
      <c r="I398" s="471"/>
      <c r="J398" s="471"/>
      <c r="K398" s="471"/>
      <c r="L398" s="471"/>
      <c r="M398" s="471"/>
      <c r="N398" s="471"/>
      <c r="O398" s="471"/>
      <c r="P398" s="471"/>
      <c r="Q398" s="471"/>
      <c r="R398" s="471"/>
      <c r="S398" s="471"/>
      <c r="T398" s="471"/>
      <c r="U398" s="471"/>
      <c r="V398" s="568"/>
      <c r="W398" s="471"/>
      <c r="X398" s="471"/>
      <c r="Y398" s="471"/>
      <c r="Z398" s="471"/>
      <c r="AA398" s="471"/>
    </row>
    <row r="399" customFormat="false" ht="15.75" hidden="false" customHeight="true" outlineLevel="0" collapsed="false">
      <c r="A399" s="492"/>
      <c r="B399" s="471"/>
      <c r="C399" s="471"/>
      <c r="D399" s="471"/>
      <c r="E399" s="471"/>
      <c r="F399" s="471"/>
      <c r="G399" s="471"/>
      <c r="H399" s="471"/>
      <c r="I399" s="471"/>
      <c r="J399" s="471"/>
      <c r="K399" s="471"/>
      <c r="L399" s="471"/>
      <c r="M399" s="471"/>
      <c r="N399" s="471"/>
      <c r="O399" s="471"/>
      <c r="P399" s="471"/>
      <c r="Q399" s="471"/>
      <c r="R399" s="471"/>
      <c r="S399" s="471"/>
      <c r="T399" s="471"/>
      <c r="U399" s="471"/>
      <c r="V399" s="568"/>
      <c r="W399" s="471"/>
      <c r="X399" s="471"/>
      <c r="Y399" s="471"/>
      <c r="Z399" s="471"/>
      <c r="AA399" s="471"/>
    </row>
    <row r="400" customFormat="false" ht="15.75" hidden="false" customHeight="true" outlineLevel="0" collapsed="false">
      <c r="A400" s="492"/>
      <c r="B400" s="471"/>
      <c r="C400" s="471"/>
      <c r="D400" s="471"/>
      <c r="E400" s="471"/>
      <c r="F400" s="471"/>
      <c r="G400" s="471"/>
      <c r="H400" s="471"/>
      <c r="I400" s="471"/>
      <c r="J400" s="471"/>
      <c r="K400" s="471"/>
      <c r="L400" s="471"/>
      <c r="M400" s="471"/>
      <c r="N400" s="471"/>
      <c r="O400" s="471"/>
      <c r="P400" s="471"/>
      <c r="Q400" s="471"/>
      <c r="R400" s="471"/>
      <c r="S400" s="471"/>
      <c r="T400" s="471"/>
      <c r="U400" s="471"/>
      <c r="V400" s="568"/>
      <c r="W400" s="471"/>
      <c r="X400" s="471"/>
      <c r="Y400" s="471"/>
      <c r="Z400" s="471"/>
      <c r="AA400" s="471"/>
    </row>
    <row r="401" customFormat="false" ht="15.75" hidden="false" customHeight="true" outlineLevel="0" collapsed="false">
      <c r="A401" s="492"/>
      <c r="B401" s="471"/>
      <c r="C401" s="471"/>
      <c r="D401" s="471"/>
      <c r="E401" s="471"/>
      <c r="F401" s="471"/>
      <c r="G401" s="471"/>
      <c r="H401" s="471"/>
      <c r="I401" s="471"/>
      <c r="J401" s="471"/>
      <c r="K401" s="471"/>
      <c r="L401" s="471"/>
      <c r="M401" s="471"/>
      <c r="N401" s="471"/>
      <c r="O401" s="471"/>
      <c r="P401" s="471"/>
      <c r="Q401" s="471"/>
      <c r="R401" s="471"/>
      <c r="S401" s="471"/>
      <c r="T401" s="471"/>
      <c r="U401" s="471"/>
      <c r="V401" s="568"/>
      <c r="W401" s="471"/>
      <c r="X401" s="471"/>
      <c r="Y401" s="471"/>
      <c r="Z401" s="471"/>
      <c r="AA401" s="471"/>
    </row>
    <row r="402" customFormat="false" ht="15.75" hidden="false" customHeight="true" outlineLevel="0" collapsed="false">
      <c r="A402" s="492"/>
      <c r="B402" s="471"/>
      <c r="C402" s="471"/>
      <c r="D402" s="471"/>
      <c r="E402" s="471"/>
      <c r="F402" s="471"/>
      <c r="G402" s="471"/>
      <c r="H402" s="471"/>
      <c r="I402" s="471"/>
      <c r="J402" s="471"/>
      <c r="K402" s="471"/>
      <c r="L402" s="471"/>
      <c r="M402" s="471"/>
      <c r="N402" s="471"/>
      <c r="O402" s="471"/>
      <c r="P402" s="471"/>
      <c r="Q402" s="471"/>
      <c r="R402" s="471"/>
      <c r="S402" s="471"/>
      <c r="T402" s="471"/>
      <c r="U402" s="471"/>
      <c r="V402" s="568"/>
      <c r="W402" s="471"/>
      <c r="X402" s="471"/>
      <c r="Y402" s="471"/>
      <c r="Z402" s="471"/>
      <c r="AA402" s="471"/>
    </row>
    <row r="403" customFormat="false" ht="15.75" hidden="false" customHeight="true" outlineLevel="0" collapsed="false">
      <c r="A403" s="492"/>
      <c r="B403" s="471"/>
      <c r="C403" s="471"/>
      <c r="D403" s="471"/>
      <c r="E403" s="471"/>
      <c r="F403" s="471"/>
      <c r="G403" s="471"/>
      <c r="H403" s="471"/>
      <c r="I403" s="471"/>
      <c r="J403" s="471"/>
      <c r="K403" s="471"/>
      <c r="L403" s="471"/>
      <c r="M403" s="471"/>
      <c r="N403" s="471"/>
      <c r="O403" s="471"/>
      <c r="P403" s="471"/>
      <c r="Q403" s="471"/>
      <c r="R403" s="471"/>
      <c r="S403" s="471"/>
      <c r="T403" s="471"/>
      <c r="U403" s="471"/>
      <c r="V403" s="568"/>
      <c r="W403" s="471"/>
      <c r="X403" s="471"/>
      <c r="Y403" s="471"/>
      <c r="Z403" s="471"/>
      <c r="AA403" s="471"/>
    </row>
    <row r="404" customFormat="false" ht="15.75" hidden="false" customHeight="true" outlineLevel="0" collapsed="false">
      <c r="A404" s="492"/>
      <c r="B404" s="471"/>
      <c r="C404" s="471"/>
      <c r="D404" s="471"/>
      <c r="E404" s="471"/>
      <c r="F404" s="471"/>
      <c r="G404" s="471"/>
      <c r="H404" s="471"/>
      <c r="I404" s="471"/>
      <c r="J404" s="471"/>
      <c r="K404" s="471"/>
      <c r="L404" s="471"/>
      <c r="M404" s="471"/>
      <c r="N404" s="471"/>
      <c r="O404" s="471"/>
      <c r="P404" s="471"/>
      <c r="Q404" s="471"/>
      <c r="R404" s="471"/>
      <c r="S404" s="471"/>
      <c r="T404" s="471"/>
      <c r="U404" s="471"/>
      <c r="V404" s="568"/>
      <c r="W404" s="471"/>
      <c r="X404" s="471"/>
      <c r="Y404" s="471"/>
      <c r="Z404" s="471"/>
      <c r="AA404" s="471"/>
    </row>
    <row r="405" customFormat="false" ht="15.75" hidden="false" customHeight="true" outlineLevel="0" collapsed="false">
      <c r="A405" s="492"/>
      <c r="B405" s="471"/>
      <c r="C405" s="471"/>
      <c r="D405" s="471"/>
      <c r="E405" s="471"/>
      <c r="F405" s="471"/>
      <c r="G405" s="471"/>
      <c r="H405" s="471"/>
      <c r="I405" s="471"/>
      <c r="J405" s="471"/>
      <c r="K405" s="471"/>
      <c r="L405" s="471"/>
      <c r="M405" s="471"/>
      <c r="N405" s="471"/>
      <c r="O405" s="471"/>
      <c r="P405" s="471"/>
      <c r="Q405" s="471"/>
      <c r="R405" s="471"/>
      <c r="S405" s="471"/>
      <c r="T405" s="471"/>
      <c r="U405" s="471"/>
      <c r="V405" s="568"/>
      <c r="W405" s="471"/>
      <c r="X405" s="471"/>
      <c r="Y405" s="471"/>
      <c r="Z405" s="471"/>
      <c r="AA405" s="471"/>
    </row>
    <row r="406" customFormat="false" ht="15.75" hidden="false" customHeight="true" outlineLevel="0" collapsed="false">
      <c r="A406" s="492"/>
      <c r="B406" s="471"/>
      <c r="C406" s="471"/>
      <c r="D406" s="471"/>
      <c r="E406" s="471"/>
      <c r="F406" s="471"/>
      <c r="G406" s="471"/>
      <c r="H406" s="471"/>
      <c r="I406" s="471"/>
      <c r="J406" s="471"/>
      <c r="K406" s="471"/>
      <c r="L406" s="471"/>
      <c r="M406" s="471"/>
      <c r="N406" s="471"/>
      <c r="O406" s="471"/>
      <c r="P406" s="471"/>
      <c r="Q406" s="471"/>
      <c r="R406" s="471"/>
      <c r="S406" s="471"/>
      <c r="T406" s="471"/>
      <c r="U406" s="471"/>
      <c r="V406" s="568"/>
      <c r="W406" s="471"/>
      <c r="X406" s="471"/>
      <c r="Y406" s="471"/>
      <c r="Z406" s="471"/>
      <c r="AA406" s="471"/>
    </row>
    <row r="407" customFormat="false" ht="15.75" hidden="false" customHeight="true" outlineLevel="0" collapsed="false">
      <c r="A407" s="492"/>
      <c r="B407" s="471"/>
      <c r="C407" s="471"/>
      <c r="D407" s="471"/>
      <c r="E407" s="471"/>
      <c r="F407" s="471"/>
      <c r="G407" s="471"/>
      <c r="H407" s="471"/>
      <c r="I407" s="471"/>
      <c r="J407" s="471"/>
      <c r="K407" s="471"/>
      <c r="L407" s="471"/>
      <c r="M407" s="471"/>
      <c r="N407" s="471"/>
      <c r="O407" s="471"/>
      <c r="P407" s="471"/>
      <c r="Q407" s="471"/>
      <c r="R407" s="471"/>
      <c r="S407" s="471"/>
      <c r="T407" s="471"/>
      <c r="U407" s="471"/>
      <c r="V407" s="568"/>
      <c r="W407" s="471"/>
      <c r="X407" s="471"/>
      <c r="Y407" s="471"/>
      <c r="Z407" s="471"/>
      <c r="AA407" s="471"/>
    </row>
    <row r="408" customFormat="false" ht="15.75" hidden="false" customHeight="true" outlineLevel="0" collapsed="false">
      <c r="A408" s="492"/>
      <c r="B408" s="471"/>
      <c r="C408" s="471"/>
      <c r="D408" s="471"/>
      <c r="E408" s="471"/>
      <c r="F408" s="471"/>
      <c r="G408" s="471"/>
      <c r="H408" s="471"/>
      <c r="I408" s="471"/>
      <c r="J408" s="471"/>
      <c r="K408" s="471"/>
      <c r="L408" s="471"/>
      <c r="M408" s="471"/>
      <c r="N408" s="471"/>
      <c r="O408" s="471"/>
      <c r="P408" s="471"/>
      <c r="Q408" s="471"/>
      <c r="R408" s="471"/>
      <c r="S408" s="471"/>
      <c r="T408" s="471"/>
      <c r="U408" s="471"/>
      <c r="V408" s="568"/>
      <c r="W408" s="471"/>
      <c r="X408" s="471"/>
      <c r="Y408" s="471"/>
      <c r="Z408" s="471"/>
      <c r="AA408" s="471"/>
    </row>
    <row r="409" customFormat="false" ht="15.75" hidden="false" customHeight="true" outlineLevel="0" collapsed="false">
      <c r="A409" s="492"/>
      <c r="B409" s="471"/>
      <c r="C409" s="471"/>
      <c r="D409" s="471"/>
      <c r="E409" s="471"/>
      <c r="F409" s="471"/>
      <c r="G409" s="471"/>
      <c r="H409" s="471"/>
      <c r="I409" s="471"/>
      <c r="J409" s="471"/>
      <c r="K409" s="471"/>
      <c r="L409" s="471"/>
      <c r="M409" s="471"/>
      <c r="N409" s="471"/>
      <c r="O409" s="471"/>
      <c r="P409" s="471"/>
      <c r="Q409" s="471"/>
      <c r="R409" s="471"/>
      <c r="S409" s="471"/>
      <c r="T409" s="471"/>
      <c r="U409" s="471"/>
      <c r="V409" s="568"/>
      <c r="W409" s="471"/>
      <c r="X409" s="471"/>
      <c r="Y409" s="471"/>
      <c r="Z409" s="471"/>
      <c r="AA409" s="471"/>
    </row>
    <row r="410" customFormat="false" ht="15.75" hidden="false" customHeight="true" outlineLevel="0" collapsed="false">
      <c r="A410" s="492"/>
      <c r="B410" s="471"/>
      <c r="C410" s="471"/>
      <c r="D410" s="471"/>
      <c r="E410" s="471"/>
      <c r="F410" s="471"/>
      <c r="G410" s="471"/>
      <c r="H410" s="471"/>
      <c r="I410" s="471"/>
      <c r="J410" s="471"/>
      <c r="K410" s="471"/>
      <c r="L410" s="471"/>
      <c r="M410" s="471"/>
      <c r="N410" s="471"/>
      <c r="O410" s="471"/>
      <c r="P410" s="471"/>
      <c r="Q410" s="471"/>
      <c r="R410" s="471"/>
      <c r="S410" s="471"/>
      <c r="T410" s="471"/>
      <c r="U410" s="471"/>
      <c r="V410" s="568"/>
      <c r="W410" s="471"/>
      <c r="X410" s="471"/>
      <c r="Y410" s="471"/>
      <c r="Z410" s="471"/>
      <c r="AA410" s="471"/>
    </row>
    <row r="411" customFormat="false" ht="15.75" hidden="false" customHeight="true" outlineLevel="0" collapsed="false">
      <c r="A411" s="492"/>
      <c r="B411" s="471"/>
      <c r="C411" s="471"/>
      <c r="D411" s="471"/>
      <c r="E411" s="471"/>
      <c r="F411" s="471"/>
      <c r="G411" s="471"/>
      <c r="H411" s="471"/>
      <c r="I411" s="471"/>
      <c r="J411" s="471"/>
      <c r="K411" s="471"/>
      <c r="L411" s="471"/>
      <c r="M411" s="471"/>
      <c r="N411" s="471"/>
      <c r="O411" s="471"/>
      <c r="P411" s="471"/>
      <c r="Q411" s="471"/>
      <c r="R411" s="471"/>
      <c r="S411" s="471"/>
      <c r="T411" s="471"/>
      <c r="U411" s="471"/>
      <c r="V411" s="568"/>
      <c r="W411" s="471"/>
      <c r="X411" s="471"/>
      <c r="Y411" s="471"/>
      <c r="Z411" s="471"/>
      <c r="AA411" s="471"/>
    </row>
    <row r="412" customFormat="false" ht="15.75" hidden="false" customHeight="true" outlineLevel="0" collapsed="false">
      <c r="A412" s="492"/>
      <c r="B412" s="471"/>
      <c r="C412" s="471"/>
      <c r="D412" s="471"/>
      <c r="E412" s="471"/>
      <c r="F412" s="471"/>
      <c r="G412" s="471"/>
      <c r="H412" s="471"/>
      <c r="I412" s="471"/>
      <c r="J412" s="471"/>
      <c r="K412" s="471"/>
      <c r="L412" s="471"/>
      <c r="M412" s="471"/>
      <c r="N412" s="471"/>
      <c r="O412" s="471"/>
      <c r="P412" s="471"/>
      <c r="Q412" s="471"/>
      <c r="R412" s="471"/>
      <c r="S412" s="471"/>
      <c r="T412" s="471"/>
      <c r="U412" s="471"/>
      <c r="V412" s="568"/>
      <c r="W412" s="471"/>
      <c r="X412" s="471"/>
      <c r="Y412" s="471"/>
      <c r="Z412" s="471"/>
      <c r="AA412" s="471"/>
    </row>
    <row r="413" customFormat="false" ht="15.75" hidden="false" customHeight="true" outlineLevel="0" collapsed="false">
      <c r="A413" s="492"/>
      <c r="B413" s="471"/>
      <c r="C413" s="471"/>
      <c r="D413" s="471"/>
      <c r="E413" s="471"/>
      <c r="F413" s="471"/>
      <c r="G413" s="471"/>
      <c r="H413" s="471"/>
      <c r="I413" s="471"/>
      <c r="J413" s="471"/>
      <c r="K413" s="471"/>
      <c r="L413" s="471"/>
      <c r="M413" s="471"/>
      <c r="N413" s="471"/>
      <c r="O413" s="471"/>
      <c r="P413" s="471"/>
      <c r="Q413" s="471"/>
      <c r="R413" s="471"/>
      <c r="S413" s="471"/>
      <c r="T413" s="471"/>
      <c r="U413" s="471"/>
      <c r="V413" s="568"/>
      <c r="W413" s="471"/>
      <c r="X413" s="471"/>
      <c r="Y413" s="471"/>
      <c r="Z413" s="471"/>
      <c r="AA413" s="471"/>
    </row>
    <row r="414" customFormat="false" ht="15.75" hidden="false" customHeight="true" outlineLevel="0" collapsed="false">
      <c r="A414" s="492"/>
      <c r="B414" s="471"/>
      <c r="C414" s="471"/>
      <c r="D414" s="471"/>
      <c r="E414" s="471"/>
      <c r="F414" s="471"/>
      <c r="G414" s="471"/>
      <c r="H414" s="471"/>
      <c r="I414" s="471"/>
      <c r="J414" s="471"/>
      <c r="K414" s="471"/>
      <c r="L414" s="471"/>
      <c r="M414" s="471"/>
      <c r="N414" s="471"/>
      <c r="O414" s="471"/>
      <c r="P414" s="471"/>
      <c r="Q414" s="471"/>
      <c r="R414" s="471"/>
      <c r="S414" s="471"/>
      <c r="T414" s="471"/>
      <c r="U414" s="471"/>
      <c r="V414" s="568"/>
      <c r="W414" s="471"/>
      <c r="X414" s="471"/>
      <c r="Y414" s="471"/>
      <c r="Z414" s="471"/>
      <c r="AA414" s="471"/>
    </row>
    <row r="415" customFormat="false" ht="15.75" hidden="false" customHeight="true" outlineLevel="0" collapsed="false">
      <c r="A415" s="492"/>
      <c r="B415" s="471"/>
      <c r="C415" s="471"/>
      <c r="D415" s="471"/>
      <c r="E415" s="471"/>
      <c r="F415" s="471"/>
      <c r="G415" s="471"/>
      <c r="H415" s="471"/>
      <c r="I415" s="471"/>
      <c r="J415" s="471"/>
      <c r="K415" s="471"/>
      <c r="L415" s="471"/>
      <c r="M415" s="471"/>
      <c r="N415" s="471"/>
      <c r="O415" s="471"/>
      <c r="P415" s="471"/>
      <c r="Q415" s="471"/>
      <c r="R415" s="471"/>
      <c r="S415" s="471"/>
      <c r="T415" s="471"/>
      <c r="U415" s="471"/>
      <c r="V415" s="568"/>
      <c r="W415" s="471"/>
      <c r="X415" s="471"/>
      <c r="Y415" s="471"/>
      <c r="Z415" s="471"/>
      <c r="AA415" s="471"/>
    </row>
    <row r="416" customFormat="false" ht="15.75" hidden="false" customHeight="true" outlineLevel="0" collapsed="false">
      <c r="A416" s="492"/>
      <c r="B416" s="471"/>
      <c r="C416" s="471"/>
      <c r="D416" s="471"/>
      <c r="E416" s="471"/>
      <c r="F416" s="471"/>
      <c r="G416" s="471"/>
      <c r="H416" s="471"/>
      <c r="I416" s="471"/>
      <c r="J416" s="471"/>
      <c r="K416" s="471"/>
      <c r="L416" s="471"/>
      <c r="M416" s="471"/>
      <c r="N416" s="471"/>
      <c r="O416" s="471"/>
      <c r="P416" s="471"/>
      <c r="Q416" s="471"/>
      <c r="R416" s="471"/>
      <c r="S416" s="471"/>
      <c r="T416" s="471"/>
      <c r="U416" s="471"/>
      <c r="V416" s="568"/>
      <c r="W416" s="471"/>
      <c r="X416" s="471"/>
      <c r="Y416" s="471"/>
      <c r="Z416" s="471"/>
      <c r="AA416" s="471"/>
    </row>
    <row r="417" customFormat="false" ht="15.75" hidden="false" customHeight="true" outlineLevel="0" collapsed="false">
      <c r="A417" s="492"/>
      <c r="B417" s="471"/>
      <c r="C417" s="471"/>
      <c r="D417" s="471"/>
      <c r="E417" s="471"/>
      <c r="F417" s="471"/>
      <c r="G417" s="471"/>
      <c r="H417" s="471"/>
      <c r="I417" s="471"/>
      <c r="J417" s="471"/>
      <c r="K417" s="471"/>
      <c r="L417" s="471"/>
      <c r="M417" s="471"/>
      <c r="N417" s="471"/>
      <c r="O417" s="471"/>
      <c r="P417" s="471"/>
      <c r="Q417" s="471"/>
      <c r="R417" s="471"/>
      <c r="S417" s="471"/>
      <c r="T417" s="471"/>
      <c r="U417" s="471"/>
      <c r="V417" s="568"/>
      <c r="W417" s="471"/>
      <c r="X417" s="471"/>
      <c r="Y417" s="471"/>
      <c r="Z417" s="471"/>
      <c r="AA417" s="471"/>
    </row>
    <row r="418" customFormat="false" ht="15.75" hidden="false" customHeight="true" outlineLevel="0" collapsed="false">
      <c r="A418" s="492"/>
      <c r="B418" s="471"/>
      <c r="C418" s="471"/>
      <c r="D418" s="471"/>
      <c r="E418" s="471"/>
      <c r="F418" s="471"/>
      <c r="G418" s="471"/>
      <c r="H418" s="471"/>
      <c r="I418" s="471"/>
      <c r="J418" s="471"/>
      <c r="K418" s="471"/>
      <c r="L418" s="471"/>
      <c r="M418" s="471"/>
      <c r="N418" s="471"/>
      <c r="O418" s="471"/>
      <c r="P418" s="471"/>
      <c r="Q418" s="471"/>
      <c r="R418" s="471"/>
      <c r="S418" s="471"/>
      <c r="T418" s="471"/>
      <c r="U418" s="471"/>
      <c r="V418" s="568"/>
      <c r="W418" s="471"/>
      <c r="X418" s="471"/>
      <c r="Y418" s="471"/>
      <c r="Z418" s="471"/>
      <c r="AA418" s="471"/>
    </row>
    <row r="419" customFormat="false" ht="15.75" hidden="false" customHeight="true" outlineLevel="0" collapsed="false">
      <c r="A419" s="492"/>
      <c r="B419" s="471"/>
      <c r="C419" s="471"/>
      <c r="D419" s="471"/>
      <c r="E419" s="471"/>
      <c r="F419" s="471"/>
      <c r="G419" s="471"/>
      <c r="H419" s="471"/>
      <c r="I419" s="471"/>
      <c r="J419" s="471"/>
      <c r="K419" s="471"/>
      <c r="L419" s="471"/>
      <c r="M419" s="471"/>
      <c r="N419" s="471"/>
      <c r="O419" s="471"/>
      <c r="P419" s="471"/>
      <c r="Q419" s="471"/>
      <c r="R419" s="471"/>
      <c r="S419" s="471"/>
      <c r="T419" s="471"/>
      <c r="U419" s="471"/>
      <c r="V419" s="568"/>
      <c r="W419" s="471"/>
      <c r="X419" s="471"/>
      <c r="Y419" s="471"/>
      <c r="Z419" s="471"/>
      <c r="AA419" s="471"/>
    </row>
    <row r="420" customFormat="false" ht="15.75" hidden="false" customHeight="true" outlineLevel="0" collapsed="false">
      <c r="A420" s="492"/>
      <c r="B420" s="471"/>
      <c r="C420" s="471"/>
      <c r="D420" s="471"/>
      <c r="E420" s="471"/>
      <c r="F420" s="471"/>
      <c r="G420" s="471"/>
      <c r="H420" s="471"/>
      <c r="I420" s="471"/>
      <c r="J420" s="471"/>
      <c r="K420" s="471"/>
      <c r="L420" s="471"/>
      <c r="M420" s="471"/>
      <c r="N420" s="471"/>
      <c r="O420" s="471"/>
      <c r="P420" s="471"/>
      <c r="Q420" s="471"/>
      <c r="R420" s="471"/>
      <c r="S420" s="471"/>
      <c r="T420" s="471"/>
      <c r="U420" s="471"/>
      <c r="V420" s="568"/>
      <c r="W420" s="471"/>
      <c r="X420" s="471"/>
      <c r="Y420" s="471"/>
      <c r="Z420" s="471"/>
      <c r="AA420" s="471"/>
    </row>
    <row r="421" customFormat="false" ht="15.75" hidden="false" customHeight="true" outlineLevel="0" collapsed="false">
      <c r="A421" s="492"/>
      <c r="B421" s="471"/>
      <c r="C421" s="471"/>
      <c r="D421" s="471"/>
      <c r="E421" s="471"/>
      <c r="F421" s="471"/>
      <c r="G421" s="471"/>
      <c r="H421" s="471"/>
      <c r="I421" s="471"/>
      <c r="J421" s="471"/>
      <c r="K421" s="471"/>
      <c r="L421" s="471"/>
      <c r="M421" s="471"/>
      <c r="N421" s="471"/>
      <c r="O421" s="471"/>
      <c r="P421" s="471"/>
      <c r="Q421" s="471"/>
      <c r="R421" s="471"/>
      <c r="S421" s="471"/>
      <c r="T421" s="471"/>
      <c r="U421" s="471"/>
      <c r="V421" s="568"/>
      <c r="W421" s="471"/>
      <c r="X421" s="471"/>
      <c r="Y421" s="471"/>
      <c r="Z421" s="471"/>
      <c r="AA421" s="471"/>
    </row>
    <row r="422" customFormat="false" ht="15.75" hidden="false" customHeight="true" outlineLevel="0" collapsed="false">
      <c r="A422" s="492"/>
      <c r="B422" s="471"/>
      <c r="C422" s="471"/>
      <c r="D422" s="471"/>
      <c r="E422" s="471"/>
      <c r="F422" s="471"/>
      <c r="G422" s="471"/>
      <c r="H422" s="471"/>
      <c r="I422" s="471"/>
      <c r="J422" s="471"/>
      <c r="K422" s="471"/>
      <c r="L422" s="471"/>
      <c r="M422" s="471"/>
      <c r="N422" s="471"/>
      <c r="O422" s="471"/>
      <c r="P422" s="471"/>
      <c r="Q422" s="471"/>
      <c r="R422" s="471"/>
      <c r="S422" s="471"/>
      <c r="T422" s="471"/>
      <c r="U422" s="471"/>
      <c r="V422" s="568"/>
      <c r="W422" s="471"/>
      <c r="X422" s="471"/>
      <c r="Y422" s="471"/>
      <c r="Z422" s="471"/>
      <c r="AA422" s="471"/>
    </row>
    <row r="423" customFormat="false" ht="15.75" hidden="false" customHeight="true" outlineLevel="0" collapsed="false">
      <c r="A423" s="492"/>
      <c r="B423" s="471"/>
      <c r="C423" s="471"/>
      <c r="D423" s="471"/>
      <c r="E423" s="471"/>
      <c r="F423" s="471"/>
      <c r="G423" s="471"/>
      <c r="H423" s="471"/>
      <c r="I423" s="471"/>
      <c r="J423" s="471"/>
      <c r="K423" s="471"/>
      <c r="L423" s="471"/>
      <c r="M423" s="471"/>
      <c r="N423" s="471"/>
      <c r="O423" s="471"/>
      <c r="P423" s="471"/>
      <c r="Q423" s="471"/>
      <c r="R423" s="471"/>
      <c r="S423" s="471"/>
      <c r="T423" s="471"/>
      <c r="U423" s="471"/>
      <c r="V423" s="568"/>
      <c r="W423" s="471"/>
      <c r="X423" s="471"/>
      <c r="Y423" s="471"/>
      <c r="Z423" s="471"/>
      <c r="AA423" s="471"/>
    </row>
    <row r="424" customFormat="false" ht="15.75" hidden="false" customHeight="true" outlineLevel="0" collapsed="false">
      <c r="A424" s="492"/>
      <c r="B424" s="471"/>
      <c r="C424" s="471"/>
      <c r="D424" s="471"/>
      <c r="E424" s="471"/>
      <c r="F424" s="471"/>
      <c r="G424" s="471"/>
      <c r="H424" s="471"/>
      <c r="I424" s="471"/>
      <c r="J424" s="471"/>
      <c r="K424" s="471"/>
      <c r="L424" s="471"/>
      <c r="M424" s="471"/>
      <c r="N424" s="471"/>
      <c r="O424" s="471"/>
      <c r="P424" s="471"/>
      <c r="Q424" s="471"/>
      <c r="R424" s="471"/>
      <c r="S424" s="471"/>
      <c r="T424" s="471"/>
      <c r="U424" s="471"/>
      <c r="V424" s="568"/>
      <c r="W424" s="471"/>
      <c r="X424" s="471"/>
      <c r="Y424" s="471"/>
      <c r="Z424" s="471"/>
      <c r="AA424" s="471"/>
    </row>
    <row r="425" customFormat="false" ht="15.75" hidden="false" customHeight="true" outlineLevel="0" collapsed="false">
      <c r="A425" s="492"/>
      <c r="B425" s="471"/>
      <c r="C425" s="471"/>
      <c r="D425" s="471"/>
      <c r="E425" s="471"/>
      <c r="F425" s="471"/>
      <c r="G425" s="471"/>
      <c r="H425" s="471"/>
      <c r="I425" s="471"/>
      <c r="J425" s="471"/>
      <c r="K425" s="471"/>
      <c r="L425" s="471"/>
      <c r="M425" s="471"/>
      <c r="N425" s="471"/>
      <c r="O425" s="471"/>
      <c r="P425" s="471"/>
      <c r="Q425" s="471"/>
      <c r="R425" s="471"/>
      <c r="S425" s="471"/>
      <c r="T425" s="471"/>
      <c r="U425" s="471"/>
      <c r="V425" s="568"/>
      <c r="W425" s="471"/>
      <c r="X425" s="471"/>
      <c r="Y425" s="471"/>
      <c r="Z425" s="471"/>
      <c r="AA425" s="471"/>
    </row>
    <row r="426" customFormat="false" ht="15.75" hidden="false" customHeight="true" outlineLevel="0" collapsed="false">
      <c r="A426" s="492"/>
      <c r="B426" s="471"/>
      <c r="C426" s="471"/>
      <c r="D426" s="471"/>
      <c r="E426" s="471"/>
      <c r="F426" s="471"/>
      <c r="G426" s="471"/>
      <c r="H426" s="471"/>
      <c r="I426" s="471"/>
      <c r="J426" s="471"/>
      <c r="K426" s="471"/>
      <c r="L426" s="471"/>
      <c r="M426" s="471"/>
      <c r="N426" s="471"/>
      <c r="O426" s="471"/>
      <c r="P426" s="471"/>
      <c r="Q426" s="471"/>
      <c r="R426" s="471"/>
      <c r="S426" s="471"/>
      <c r="T426" s="471"/>
      <c r="U426" s="471"/>
      <c r="V426" s="568"/>
      <c r="W426" s="471"/>
      <c r="X426" s="471"/>
      <c r="Y426" s="471"/>
      <c r="Z426" s="471"/>
      <c r="AA426" s="471"/>
    </row>
    <row r="427" customFormat="false" ht="15.75" hidden="false" customHeight="true" outlineLevel="0" collapsed="false">
      <c r="A427" s="492"/>
      <c r="B427" s="471"/>
      <c r="C427" s="471"/>
      <c r="D427" s="471"/>
      <c r="E427" s="471"/>
      <c r="F427" s="471"/>
      <c r="G427" s="471"/>
      <c r="H427" s="471"/>
      <c r="I427" s="471"/>
      <c r="J427" s="471"/>
      <c r="K427" s="471"/>
      <c r="L427" s="471"/>
      <c r="M427" s="471"/>
      <c r="N427" s="471"/>
      <c r="O427" s="471"/>
      <c r="P427" s="471"/>
      <c r="Q427" s="471"/>
      <c r="R427" s="471"/>
      <c r="S427" s="471"/>
      <c r="T427" s="471"/>
      <c r="U427" s="471"/>
      <c r="V427" s="568"/>
      <c r="W427" s="471"/>
      <c r="X427" s="471"/>
      <c r="Y427" s="471"/>
      <c r="Z427" s="471"/>
      <c r="AA427" s="471"/>
    </row>
    <row r="428" customFormat="false" ht="15.75" hidden="false" customHeight="true" outlineLevel="0" collapsed="false">
      <c r="A428" s="492"/>
      <c r="B428" s="471"/>
      <c r="C428" s="471"/>
      <c r="D428" s="471"/>
      <c r="E428" s="471"/>
      <c r="F428" s="471"/>
      <c r="G428" s="471"/>
      <c r="H428" s="471"/>
      <c r="I428" s="471"/>
      <c r="J428" s="471"/>
      <c r="K428" s="471"/>
      <c r="L428" s="471"/>
      <c r="M428" s="471"/>
      <c r="N428" s="471"/>
      <c r="O428" s="471"/>
      <c r="P428" s="471"/>
      <c r="Q428" s="471"/>
      <c r="R428" s="471"/>
      <c r="S428" s="471"/>
      <c r="T428" s="471"/>
      <c r="U428" s="471"/>
      <c r="V428" s="568"/>
      <c r="W428" s="471"/>
      <c r="X428" s="471"/>
      <c r="Y428" s="471"/>
      <c r="Z428" s="471"/>
      <c r="AA428" s="471"/>
    </row>
    <row r="429" customFormat="false" ht="15.75" hidden="false" customHeight="true" outlineLevel="0" collapsed="false">
      <c r="A429" s="492"/>
      <c r="B429" s="471"/>
      <c r="C429" s="471"/>
      <c r="D429" s="471"/>
      <c r="E429" s="471"/>
      <c r="F429" s="471"/>
      <c r="G429" s="471"/>
      <c r="H429" s="471"/>
      <c r="I429" s="471"/>
      <c r="J429" s="471"/>
      <c r="K429" s="471"/>
      <c r="L429" s="471"/>
      <c r="M429" s="471"/>
      <c r="N429" s="471"/>
      <c r="O429" s="471"/>
      <c r="P429" s="471"/>
      <c r="Q429" s="471"/>
      <c r="R429" s="471"/>
      <c r="S429" s="471"/>
      <c r="T429" s="471"/>
      <c r="U429" s="471"/>
      <c r="V429" s="568"/>
      <c r="W429" s="471"/>
      <c r="X429" s="471"/>
      <c r="Y429" s="471"/>
      <c r="Z429" s="471"/>
      <c r="AA429" s="471"/>
    </row>
    <row r="430" customFormat="false" ht="15.75" hidden="false" customHeight="true" outlineLevel="0" collapsed="false">
      <c r="A430" s="492"/>
      <c r="B430" s="471"/>
      <c r="C430" s="471"/>
      <c r="D430" s="471"/>
      <c r="E430" s="471"/>
      <c r="F430" s="471"/>
      <c r="G430" s="471"/>
      <c r="H430" s="471"/>
      <c r="I430" s="471"/>
      <c r="J430" s="471"/>
      <c r="K430" s="471"/>
      <c r="L430" s="471"/>
      <c r="M430" s="471"/>
      <c r="N430" s="471"/>
      <c r="O430" s="471"/>
      <c r="P430" s="471"/>
      <c r="Q430" s="471"/>
      <c r="R430" s="471"/>
      <c r="S430" s="471"/>
      <c r="T430" s="471"/>
      <c r="U430" s="471"/>
      <c r="V430" s="568"/>
      <c r="W430" s="471"/>
      <c r="X430" s="471"/>
      <c r="Y430" s="471"/>
      <c r="Z430" s="471"/>
      <c r="AA430" s="471"/>
    </row>
    <row r="431" customFormat="false" ht="15.75" hidden="false" customHeight="true" outlineLevel="0" collapsed="false">
      <c r="A431" s="492"/>
      <c r="B431" s="471"/>
      <c r="C431" s="471"/>
      <c r="D431" s="471"/>
      <c r="E431" s="471"/>
      <c r="F431" s="471"/>
      <c r="G431" s="471"/>
      <c r="H431" s="471"/>
      <c r="I431" s="471"/>
      <c r="J431" s="471"/>
      <c r="K431" s="471"/>
      <c r="L431" s="471"/>
      <c r="M431" s="471"/>
      <c r="N431" s="471"/>
      <c r="O431" s="471"/>
      <c r="P431" s="471"/>
      <c r="Q431" s="471"/>
      <c r="R431" s="471"/>
      <c r="S431" s="471"/>
      <c r="T431" s="471"/>
      <c r="U431" s="471"/>
      <c r="V431" s="568"/>
      <c r="W431" s="471"/>
      <c r="X431" s="471"/>
      <c r="Y431" s="471"/>
      <c r="Z431" s="471"/>
      <c r="AA431" s="471"/>
    </row>
    <row r="432" customFormat="false" ht="15.75" hidden="false" customHeight="true" outlineLevel="0" collapsed="false">
      <c r="A432" s="492"/>
      <c r="B432" s="471"/>
      <c r="C432" s="471"/>
      <c r="D432" s="471"/>
      <c r="E432" s="471"/>
      <c r="F432" s="471"/>
      <c r="G432" s="471"/>
      <c r="H432" s="471"/>
      <c r="I432" s="471"/>
      <c r="J432" s="471"/>
      <c r="K432" s="471"/>
      <c r="L432" s="471"/>
      <c r="M432" s="471"/>
      <c r="N432" s="471"/>
      <c r="O432" s="471"/>
      <c r="P432" s="471"/>
      <c r="Q432" s="471"/>
      <c r="R432" s="471"/>
      <c r="S432" s="471"/>
      <c r="T432" s="471"/>
      <c r="U432" s="471"/>
      <c r="V432" s="568"/>
      <c r="W432" s="471"/>
      <c r="X432" s="471"/>
      <c r="Y432" s="471"/>
      <c r="Z432" s="471"/>
      <c r="AA432" s="471"/>
    </row>
    <row r="433" customFormat="false" ht="15.75" hidden="false" customHeight="true" outlineLevel="0" collapsed="false">
      <c r="A433" s="492"/>
      <c r="B433" s="471"/>
      <c r="C433" s="471"/>
      <c r="D433" s="471"/>
      <c r="E433" s="471"/>
      <c r="F433" s="471"/>
      <c r="G433" s="471"/>
      <c r="H433" s="471"/>
      <c r="I433" s="471"/>
      <c r="J433" s="471"/>
      <c r="K433" s="471"/>
      <c r="L433" s="471"/>
      <c r="M433" s="471"/>
      <c r="N433" s="471"/>
      <c r="O433" s="471"/>
      <c r="P433" s="471"/>
      <c r="Q433" s="471"/>
      <c r="R433" s="471"/>
      <c r="S433" s="471"/>
      <c r="T433" s="471"/>
      <c r="U433" s="471"/>
      <c r="V433" s="568"/>
      <c r="W433" s="471"/>
      <c r="X433" s="471"/>
      <c r="Y433" s="471"/>
      <c r="Z433" s="471"/>
      <c r="AA433" s="471"/>
    </row>
    <row r="434" customFormat="false" ht="15.75" hidden="false" customHeight="true" outlineLevel="0" collapsed="false">
      <c r="A434" s="492"/>
      <c r="B434" s="471"/>
      <c r="C434" s="471"/>
      <c r="D434" s="471"/>
      <c r="E434" s="471"/>
      <c r="F434" s="471"/>
      <c r="G434" s="471"/>
      <c r="H434" s="471"/>
      <c r="I434" s="471"/>
      <c r="J434" s="471"/>
      <c r="K434" s="471"/>
      <c r="L434" s="471"/>
      <c r="M434" s="471"/>
      <c r="N434" s="471"/>
      <c r="O434" s="471"/>
      <c r="P434" s="471"/>
      <c r="Q434" s="471"/>
      <c r="R434" s="471"/>
      <c r="S434" s="471"/>
      <c r="T434" s="471"/>
      <c r="U434" s="471"/>
      <c r="V434" s="568"/>
      <c r="W434" s="471"/>
      <c r="X434" s="471"/>
      <c r="Y434" s="471"/>
      <c r="Z434" s="471"/>
      <c r="AA434" s="471"/>
    </row>
    <row r="435" customFormat="false" ht="15.75" hidden="false" customHeight="true" outlineLevel="0" collapsed="false">
      <c r="A435" s="492"/>
      <c r="B435" s="471"/>
      <c r="C435" s="471"/>
      <c r="D435" s="471"/>
      <c r="E435" s="471"/>
      <c r="F435" s="471"/>
      <c r="G435" s="471"/>
      <c r="H435" s="471"/>
      <c r="I435" s="471"/>
      <c r="J435" s="471"/>
      <c r="K435" s="471"/>
      <c r="L435" s="471"/>
      <c r="M435" s="471"/>
      <c r="N435" s="471"/>
      <c r="O435" s="471"/>
      <c r="P435" s="471"/>
      <c r="Q435" s="471"/>
      <c r="R435" s="471"/>
      <c r="S435" s="471"/>
      <c r="T435" s="471"/>
      <c r="U435" s="471"/>
      <c r="V435" s="568"/>
      <c r="W435" s="471"/>
      <c r="X435" s="471"/>
      <c r="Y435" s="471"/>
      <c r="Z435" s="471"/>
      <c r="AA435" s="471"/>
    </row>
    <row r="436" customFormat="false" ht="15.75" hidden="false" customHeight="true" outlineLevel="0" collapsed="false">
      <c r="A436" s="492"/>
      <c r="B436" s="471"/>
      <c r="C436" s="471"/>
      <c r="D436" s="471"/>
      <c r="E436" s="471"/>
      <c r="F436" s="471"/>
      <c r="G436" s="471"/>
      <c r="H436" s="471"/>
      <c r="I436" s="471"/>
      <c r="J436" s="471"/>
      <c r="K436" s="471"/>
      <c r="L436" s="471"/>
      <c r="M436" s="471"/>
      <c r="N436" s="471"/>
      <c r="O436" s="471"/>
      <c r="P436" s="471"/>
      <c r="Q436" s="471"/>
      <c r="R436" s="471"/>
      <c r="S436" s="471"/>
      <c r="T436" s="471"/>
      <c r="U436" s="471"/>
      <c r="V436" s="568"/>
      <c r="W436" s="471"/>
      <c r="X436" s="471"/>
      <c r="Y436" s="471"/>
      <c r="Z436" s="471"/>
      <c r="AA436" s="471"/>
    </row>
    <row r="437" customFormat="false" ht="15.75" hidden="false" customHeight="true" outlineLevel="0" collapsed="false">
      <c r="A437" s="492"/>
      <c r="B437" s="471"/>
      <c r="C437" s="471"/>
      <c r="D437" s="471"/>
      <c r="E437" s="471"/>
      <c r="F437" s="471"/>
      <c r="G437" s="471"/>
      <c r="H437" s="471"/>
      <c r="I437" s="471"/>
      <c r="J437" s="471"/>
      <c r="K437" s="471"/>
      <c r="L437" s="471"/>
      <c r="M437" s="471"/>
      <c r="N437" s="471"/>
      <c r="O437" s="471"/>
      <c r="P437" s="471"/>
      <c r="Q437" s="471"/>
      <c r="R437" s="471"/>
      <c r="S437" s="471"/>
      <c r="T437" s="471"/>
      <c r="U437" s="471"/>
      <c r="V437" s="568"/>
      <c r="W437" s="471"/>
      <c r="X437" s="471"/>
      <c r="Y437" s="471"/>
      <c r="Z437" s="471"/>
      <c r="AA437" s="471"/>
    </row>
    <row r="438" customFormat="false" ht="15.75" hidden="false" customHeight="true" outlineLevel="0" collapsed="false">
      <c r="A438" s="492"/>
      <c r="B438" s="471"/>
      <c r="C438" s="471"/>
      <c r="D438" s="471"/>
      <c r="E438" s="471"/>
      <c r="F438" s="471"/>
      <c r="G438" s="471"/>
      <c r="H438" s="471"/>
      <c r="I438" s="471"/>
      <c r="J438" s="471"/>
      <c r="K438" s="471"/>
      <c r="L438" s="471"/>
      <c r="M438" s="471"/>
      <c r="N438" s="471"/>
      <c r="O438" s="471"/>
      <c r="P438" s="471"/>
      <c r="Q438" s="471"/>
      <c r="R438" s="471"/>
      <c r="S438" s="471"/>
      <c r="T438" s="471"/>
      <c r="U438" s="471"/>
      <c r="V438" s="568"/>
      <c r="W438" s="471"/>
      <c r="X438" s="471"/>
      <c r="Y438" s="471"/>
      <c r="Z438" s="471"/>
      <c r="AA438" s="471"/>
    </row>
    <row r="439" customFormat="false" ht="15.75" hidden="false" customHeight="true" outlineLevel="0" collapsed="false">
      <c r="A439" s="492"/>
      <c r="B439" s="471"/>
      <c r="C439" s="471"/>
      <c r="D439" s="471"/>
      <c r="E439" s="471"/>
      <c r="F439" s="471"/>
      <c r="G439" s="471"/>
      <c r="H439" s="471"/>
      <c r="I439" s="471"/>
      <c r="J439" s="471"/>
      <c r="K439" s="471"/>
      <c r="L439" s="471"/>
      <c r="M439" s="471"/>
      <c r="N439" s="471"/>
      <c r="O439" s="471"/>
      <c r="P439" s="471"/>
      <c r="Q439" s="471"/>
      <c r="R439" s="471"/>
      <c r="S439" s="471"/>
      <c r="T439" s="471"/>
      <c r="U439" s="471"/>
      <c r="V439" s="568"/>
      <c r="W439" s="471"/>
      <c r="X439" s="471"/>
      <c r="Y439" s="471"/>
      <c r="Z439" s="471"/>
      <c r="AA439" s="471"/>
    </row>
    <row r="440" customFormat="false" ht="15.75" hidden="false" customHeight="true" outlineLevel="0" collapsed="false">
      <c r="A440" s="492"/>
      <c r="B440" s="471"/>
      <c r="C440" s="471"/>
      <c r="D440" s="471"/>
      <c r="E440" s="471"/>
      <c r="F440" s="471"/>
      <c r="G440" s="471"/>
      <c r="H440" s="471"/>
      <c r="I440" s="471"/>
      <c r="J440" s="471"/>
      <c r="K440" s="471"/>
      <c r="L440" s="471"/>
      <c r="M440" s="471"/>
      <c r="N440" s="471"/>
      <c r="O440" s="471"/>
      <c r="P440" s="471"/>
      <c r="Q440" s="471"/>
      <c r="R440" s="471"/>
      <c r="S440" s="471"/>
      <c r="T440" s="471"/>
      <c r="U440" s="471"/>
      <c r="V440" s="568"/>
      <c r="W440" s="471"/>
      <c r="X440" s="471"/>
      <c r="Y440" s="471"/>
      <c r="Z440" s="471"/>
      <c r="AA440" s="471"/>
    </row>
    <row r="441" customFormat="false" ht="15.75" hidden="false" customHeight="true" outlineLevel="0" collapsed="false">
      <c r="A441" s="492"/>
      <c r="B441" s="471"/>
      <c r="C441" s="471"/>
      <c r="D441" s="471"/>
      <c r="E441" s="471"/>
      <c r="F441" s="471"/>
      <c r="G441" s="471"/>
      <c r="H441" s="471"/>
      <c r="I441" s="471"/>
      <c r="J441" s="471"/>
      <c r="K441" s="471"/>
      <c r="L441" s="471"/>
      <c r="M441" s="471"/>
      <c r="N441" s="471"/>
      <c r="O441" s="471"/>
      <c r="P441" s="471"/>
      <c r="Q441" s="471"/>
      <c r="R441" s="471"/>
      <c r="S441" s="471"/>
      <c r="T441" s="471"/>
      <c r="U441" s="471"/>
      <c r="V441" s="568"/>
      <c r="W441" s="471"/>
      <c r="X441" s="471"/>
      <c r="Y441" s="471"/>
      <c r="Z441" s="471"/>
      <c r="AA441" s="471"/>
    </row>
    <row r="442" customFormat="false" ht="15.75" hidden="false" customHeight="true" outlineLevel="0" collapsed="false">
      <c r="A442" s="492"/>
      <c r="B442" s="471"/>
      <c r="C442" s="471"/>
      <c r="D442" s="471"/>
      <c r="E442" s="471"/>
      <c r="F442" s="471"/>
      <c r="G442" s="471"/>
      <c r="H442" s="471"/>
      <c r="I442" s="471"/>
      <c r="J442" s="471"/>
      <c r="K442" s="471"/>
      <c r="L442" s="471"/>
      <c r="M442" s="471"/>
      <c r="N442" s="471"/>
      <c r="O442" s="471"/>
      <c r="P442" s="471"/>
      <c r="Q442" s="471"/>
      <c r="R442" s="471"/>
      <c r="S442" s="471"/>
      <c r="T442" s="471"/>
      <c r="U442" s="471"/>
      <c r="V442" s="568"/>
      <c r="W442" s="471"/>
      <c r="X442" s="471"/>
      <c r="Y442" s="471"/>
      <c r="Z442" s="471"/>
      <c r="AA442" s="471"/>
    </row>
    <row r="443" customFormat="false" ht="15.75" hidden="false" customHeight="true" outlineLevel="0" collapsed="false">
      <c r="A443" s="492"/>
      <c r="B443" s="471"/>
      <c r="C443" s="471"/>
      <c r="D443" s="471"/>
      <c r="E443" s="471"/>
      <c r="F443" s="471"/>
      <c r="G443" s="471"/>
      <c r="H443" s="471"/>
      <c r="I443" s="471"/>
      <c r="J443" s="471"/>
      <c r="K443" s="471"/>
      <c r="L443" s="471"/>
      <c r="M443" s="471"/>
      <c r="N443" s="471"/>
      <c r="O443" s="471"/>
      <c r="P443" s="471"/>
      <c r="Q443" s="471"/>
      <c r="R443" s="471"/>
      <c r="S443" s="471"/>
      <c r="T443" s="471"/>
      <c r="U443" s="471"/>
      <c r="V443" s="568"/>
      <c r="W443" s="471"/>
      <c r="X443" s="471"/>
      <c r="Y443" s="471"/>
      <c r="Z443" s="471"/>
      <c r="AA443" s="471"/>
    </row>
    <row r="444" customFormat="false" ht="15.75" hidden="false" customHeight="true" outlineLevel="0" collapsed="false">
      <c r="A444" s="492"/>
      <c r="B444" s="471"/>
      <c r="C444" s="471"/>
      <c r="D444" s="471"/>
      <c r="E444" s="471"/>
      <c r="F444" s="471"/>
      <c r="G444" s="471"/>
      <c r="H444" s="471"/>
      <c r="I444" s="471"/>
      <c r="J444" s="471"/>
      <c r="K444" s="471"/>
      <c r="L444" s="471"/>
      <c r="M444" s="471"/>
      <c r="N444" s="471"/>
      <c r="O444" s="471"/>
      <c r="P444" s="471"/>
      <c r="Q444" s="471"/>
      <c r="R444" s="471"/>
      <c r="S444" s="471"/>
      <c r="T444" s="471"/>
      <c r="U444" s="471"/>
      <c r="V444" s="568"/>
      <c r="W444" s="471"/>
      <c r="X444" s="471"/>
      <c r="Y444" s="471"/>
      <c r="Z444" s="471"/>
      <c r="AA444" s="471"/>
    </row>
    <row r="445" customFormat="false" ht="15.75" hidden="false" customHeight="true" outlineLevel="0" collapsed="false">
      <c r="A445" s="492"/>
      <c r="B445" s="471"/>
      <c r="C445" s="471"/>
      <c r="D445" s="471"/>
      <c r="E445" s="471"/>
      <c r="F445" s="471"/>
      <c r="G445" s="471"/>
      <c r="H445" s="471"/>
      <c r="I445" s="471"/>
      <c r="J445" s="471"/>
      <c r="K445" s="471"/>
      <c r="L445" s="471"/>
      <c r="M445" s="471"/>
      <c r="N445" s="471"/>
      <c r="O445" s="471"/>
      <c r="P445" s="471"/>
      <c r="Q445" s="471"/>
      <c r="R445" s="471"/>
      <c r="S445" s="471"/>
      <c r="T445" s="471"/>
      <c r="U445" s="471"/>
      <c r="V445" s="568"/>
      <c r="W445" s="471"/>
      <c r="X445" s="471"/>
      <c r="Y445" s="471"/>
      <c r="Z445" s="471"/>
      <c r="AA445" s="471"/>
    </row>
    <row r="446" customFormat="false" ht="15.75" hidden="false" customHeight="true" outlineLevel="0" collapsed="false">
      <c r="A446" s="492"/>
      <c r="B446" s="471"/>
      <c r="C446" s="471"/>
      <c r="D446" s="471"/>
      <c r="E446" s="471"/>
      <c r="F446" s="471"/>
      <c r="G446" s="471"/>
      <c r="H446" s="471"/>
      <c r="I446" s="471"/>
      <c r="J446" s="471"/>
      <c r="K446" s="471"/>
      <c r="L446" s="471"/>
      <c r="M446" s="471"/>
      <c r="N446" s="471"/>
      <c r="O446" s="471"/>
      <c r="P446" s="471"/>
      <c r="Q446" s="471"/>
      <c r="R446" s="471"/>
      <c r="S446" s="471"/>
      <c r="T446" s="471"/>
      <c r="U446" s="471"/>
      <c r="V446" s="568"/>
      <c r="W446" s="471"/>
      <c r="X446" s="471"/>
      <c r="Y446" s="471"/>
      <c r="Z446" s="471"/>
      <c r="AA446" s="471"/>
    </row>
    <row r="447" customFormat="false" ht="15.75" hidden="false" customHeight="true" outlineLevel="0" collapsed="false">
      <c r="A447" s="492"/>
      <c r="B447" s="471"/>
      <c r="C447" s="471"/>
      <c r="D447" s="471"/>
      <c r="E447" s="471"/>
      <c r="F447" s="471"/>
      <c r="G447" s="471"/>
      <c r="H447" s="471"/>
      <c r="I447" s="471"/>
      <c r="J447" s="471"/>
      <c r="K447" s="471"/>
      <c r="L447" s="471"/>
      <c r="M447" s="471"/>
      <c r="N447" s="471"/>
      <c r="O447" s="471"/>
      <c r="P447" s="471"/>
      <c r="Q447" s="471"/>
      <c r="R447" s="471"/>
      <c r="S447" s="471"/>
      <c r="T447" s="471"/>
      <c r="U447" s="471"/>
      <c r="V447" s="568"/>
      <c r="W447" s="471"/>
      <c r="X447" s="471"/>
      <c r="Y447" s="471"/>
      <c r="Z447" s="471"/>
      <c r="AA447" s="471"/>
    </row>
    <row r="448" customFormat="false" ht="15.75" hidden="false" customHeight="true" outlineLevel="0" collapsed="false">
      <c r="A448" s="492"/>
      <c r="B448" s="471"/>
      <c r="C448" s="471"/>
      <c r="D448" s="471"/>
      <c r="E448" s="471"/>
      <c r="F448" s="471"/>
      <c r="G448" s="471"/>
      <c r="H448" s="471"/>
      <c r="I448" s="471"/>
      <c r="J448" s="471"/>
      <c r="K448" s="471"/>
      <c r="L448" s="471"/>
      <c r="M448" s="471"/>
      <c r="N448" s="471"/>
      <c r="O448" s="471"/>
      <c r="P448" s="471"/>
      <c r="Q448" s="471"/>
      <c r="R448" s="471"/>
      <c r="S448" s="471"/>
      <c r="T448" s="471"/>
      <c r="U448" s="471"/>
      <c r="V448" s="568"/>
      <c r="W448" s="471"/>
      <c r="X448" s="471"/>
      <c r="Y448" s="471"/>
      <c r="Z448" s="471"/>
      <c r="AA448" s="471"/>
    </row>
    <row r="449" customFormat="false" ht="15.75" hidden="false" customHeight="true" outlineLevel="0" collapsed="false">
      <c r="A449" s="492"/>
      <c r="B449" s="471"/>
      <c r="C449" s="471"/>
      <c r="D449" s="471"/>
      <c r="E449" s="471"/>
      <c r="F449" s="471"/>
      <c r="G449" s="471"/>
      <c r="H449" s="471"/>
      <c r="I449" s="471"/>
      <c r="J449" s="471"/>
      <c r="K449" s="471"/>
      <c r="L449" s="471"/>
      <c r="M449" s="471"/>
      <c r="N449" s="471"/>
      <c r="O449" s="471"/>
      <c r="P449" s="471"/>
      <c r="Q449" s="471"/>
      <c r="R449" s="471"/>
      <c r="S449" s="471"/>
      <c r="T449" s="471"/>
      <c r="U449" s="471"/>
      <c r="V449" s="568"/>
      <c r="W449" s="471"/>
      <c r="X449" s="471"/>
      <c r="Y449" s="471"/>
      <c r="Z449" s="471"/>
      <c r="AA449" s="471"/>
    </row>
    <row r="450" customFormat="false" ht="15.75" hidden="false" customHeight="true" outlineLevel="0" collapsed="false">
      <c r="A450" s="492"/>
      <c r="B450" s="471"/>
      <c r="C450" s="471"/>
      <c r="D450" s="471"/>
      <c r="E450" s="471"/>
      <c r="F450" s="471"/>
      <c r="G450" s="471"/>
      <c r="H450" s="471"/>
      <c r="I450" s="471"/>
      <c r="J450" s="471"/>
      <c r="K450" s="471"/>
      <c r="L450" s="471"/>
      <c r="M450" s="471"/>
      <c r="N450" s="471"/>
      <c r="O450" s="471"/>
      <c r="P450" s="471"/>
      <c r="Q450" s="471"/>
      <c r="R450" s="471"/>
      <c r="S450" s="471"/>
      <c r="T450" s="471"/>
      <c r="U450" s="471"/>
      <c r="V450" s="568"/>
      <c r="W450" s="471"/>
      <c r="X450" s="471"/>
      <c r="Y450" s="471"/>
      <c r="Z450" s="471"/>
      <c r="AA450" s="471"/>
    </row>
    <row r="451" customFormat="false" ht="15.75" hidden="false" customHeight="true" outlineLevel="0" collapsed="false">
      <c r="A451" s="492"/>
      <c r="B451" s="471"/>
      <c r="C451" s="471"/>
      <c r="D451" s="471"/>
      <c r="E451" s="471"/>
      <c r="F451" s="471"/>
      <c r="G451" s="471"/>
      <c r="H451" s="471"/>
      <c r="I451" s="471"/>
      <c r="J451" s="471"/>
      <c r="K451" s="471"/>
      <c r="L451" s="471"/>
      <c r="M451" s="471"/>
      <c r="N451" s="471"/>
      <c r="O451" s="471"/>
      <c r="P451" s="471"/>
      <c r="Q451" s="471"/>
      <c r="R451" s="471"/>
      <c r="S451" s="471"/>
      <c r="T451" s="471"/>
      <c r="U451" s="471"/>
      <c r="V451" s="568"/>
      <c r="W451" s="471"/>
      <c r="X451" s="471"/>
      <c r="Y451" s="471"/>
      <c r="Z451" s="471"/>
      <c r="AA451" s="471"/>
    </row>
    <row r="452" customFormat="false" ht="15.75" hidden="false" customHeight="true" outlineLevel="0" collapsed="false">
      <c r="A452" s="492"/>
      <c r="B452" s="471"/>
      <c r="C452" s="471"/>
      <c r="D452" s="471"/>
      <c r="E452" s="471"/>
      <c r="F452" s="471"/>
      <c r="G452" s="471"/>
      <c r="H452" s="471"/>
      <c r="I452" s="471"/>
      <c r="J452" s="471"/>
      <c r="K452" s="471"/>
      <c r="L452" s="471"/>
      <c r="M452" s="471"/>
      <c r="N452" s="471"/>
      <c r="O452" s="471"/>
      <c r="P452" s="471"/>
      <c r="Q452" s="471"/>
      <c r="R452" s="471"/>
      <c r="S452" s="471"/>
      <c r="T452" s="471"/>
      <c r="U452" s="471"/>
      <c r="V452" s="568"/>
      <c r="W452" s="471"/>
      <c r="X452" s="471"/>
      <c r="Y452" s="471"/>
      <c r="Z452" s="471"/>
      <c r="AA452" s="471"/>
    </row>
    <row r="453" customFormat="false" ht="15.75" hidden="false" customHeight="true" outlineLevel="0" collapsed="false">
      <c r="A453" s="492"/>
      <c r="B453" s="471"/>
      <c r="C453" s="471"/>
      <c r="D453" s="471"/>
      <c r="E453" s="471"/>
      <c r="F453" s="471"/>
      <c r="G453" s="471"/>
      <c r="H453" s="471"/>
      <c r="I453" s="471"/>
      <c r="J453" s="471"/>
      <c r="K453" s="471"/>
      <c r="L453" s="471"/>
      <c r="M453" s="471"/>
      <c r="N453" s="471"/>
      <c r="O453" s="471"/>
      <c r="P453" s="471"/>
      <c r="Q453" s="471"/>
      <c r="R453" s="471"/>
      <c r="S453" s="471"/>
      <c r="T453" s="471"/>
      <c r="U453" s="471"/>
      <c r="V453" s="568"/>
      <c r="W453" s="471"/>
      <c r="X453" s="471"/>
      <c r="Y453" s="471"/>
      <c r="Z453" s="471"/>
      <c r="AA453" s="471"/>
    </row>
    <row r="454" customFormat="false" ht="15.75" hidden="false" customHeight="true" outlineLevel="0" collapsed="false">
      <c r="A454" s="492"/>
      <c r="B454" s="471"/>
      <c r="C454" s="471"/>
      <c r="D454" s="471"/>
      <c r="E454" s="471"/>
      <c r="F454" s="471"/>
      <c r="G454" s="471"/>
      <c r="H454" s="471"/>
      <c r="I454" s="471"/>
      <c r="J454" s="471"/>
      <c r="K454" s="471"/>
      <c r="L454" s="471"/>
      <c r="M454" s="471"/>
      <c r="N454" s="471"/>
      <c r="O454" s="471"/>
      <c r="P454" s="471"/>
      <c r="Q454" s="471"/>
      <c r="R454" s="471"/>
      <c r="S454" s="471"/>
      <c r="T454" s="471"/>
      <c r="U454" s="471"/>
      <c r="V454" s="568"/>
      <c r="W454" s="471"/>
      <c r="X454" s="471"/>
      <c r="Y454" s="471"/>
      <c r="Z454" s="471"/>
      <c r="AA454" s="471"/>
    </row>
    <row r="455" customFormat="false" ht="15.75" hidden="false" customHeight="true" outlineLevel="0" collapsed="false">
      <c r="A455" s="492"/>
      <c r="B455" s="471"/>
      <c r="C455" s="471"/>
      <c r="D455" s="471"/>
      <c r="E455" s="471"/>
      <c r="F455" s="471"/>
      <c r="G455" s="471"/>
      <c r="H455" s="471"/>
      <c r="I455" s="471"/>
      <c r="J455" s="471"/>
      <c r="K455" s="471"/>
      <c r="L455" s="471"/>
      <c r="M455" s="471"/>
      <c r="N455" s="471"/>
      <c r="O455" s="471"/>
      <c r="P455" s="471"/>
      <c r="Q455" s="471"/>
      <c r="R455" s="471"/>
      <c r="S455" s="471"/>
      <c r="T455" s="471"/>
      <c r="U455" s="471"/>
      <c r="V455" s="568"/>
      <c r="W455" s="471"/>
      <c r="X455" s="471"/>
      <c r="Y455" s="471"/>
      <c r="Z455" s="471"/>
      <c r="AA455" s="471"/>
    </row>
    <row r="456" customFormat="false" ht="15.75" hidden="false" customHeight="true" outlineLevel="0" collapsed="false">
      <c r="A456" s="492"/>
      <c r="B456" s="471"/>
      <c r="C456" s="471"/>
      <c r="D456" s="471"/>
      <c r="E456" s="471"/>
      <c r="F456" s="471"/>
      <c r="G456" s="471"/>
      <c r="H456" s="471"/>
      <c r="I456" s="471"/>
      <c r="J456" s="471"/>
      <c r="K456" s="471"/>
      <c r="L456" s="471"/>
      <c r="M456" s="471"/>
      <c r="N456" s="471"/>
      <c r="O456" s="471"/>
      <c r="P456" s="471"/>
      <c r="Q456" s="471"/>
      <c r="R456" s="471"/>
      <c r="S456" s="471"/>
      <c r="T456" s="471"/>
      <c r="U456" s="471"/>
      <c r="V456" s="568"/>
      <c r="W456" s="471"/>
      <c r="X456" s="471"/>
      <c r="Y456" s="471"/>
      <c r="Z456" s="471"/>
      <c r="AA456" s="471"/>
    </row>
    <row r="457" customFormat="false" ht="15.75" hidden="false" customHeight="true" outlineLevel="0" collapsed="false">
      <c r="A457" s="492"/>
      <c r="B457" s="471"/>
      <c r="C457" s="471"/>
      <c r="D457" s="471"/>
      <c r="E457" s="471"/>
      <c r="F457" s="471"/>
      <c r="G457" s="471"/>
      <c r="H457" s="471"/>
      <c r="I457" s="471"/>
      <c r="J457" s="471"/>
      <c r="K457" s="471"/>
      <c r="L457" s="471"/>
      <c r="M457" s="471"/>
      <c r="N457" s="471"/>
      <c r="O457" s="471"/>
      <c r="P457" s="471"/>
      <c r="Q457" s="471"/>
      <c r="R457" s="471"/>
      <c r="S457" s="471"/>
      <c r="T457" s="471"/>
      <c r="U457" s="471"/>
      <c r="V457" s="568"/>
      <c r="W457" s="471"/>
      <c r="X457" s="471"/>
      <c r="Y457" s="471"/>
      <c r="Z457" s="471"/>
      <c r="AA457" s="471"/>
    </row>
    <row r="458" customFormat="false" ht="15.75" hidden="false" customHeight="true" outlineLevel="0" collapsed="false">
      <c r="A458" s="492"/>
      <c r="B458" s="471"/>
      <c r="C458" s="471"/>
      <c r="D458" s="471"/>
      <c r="E458" s="471"/>
      <c r="F458" s="471"/>
      <c r="G458" s="471"/>
      <c r="H458" s="471"/>
      <c r="I458" s="471"/>
      <c r="J458" s="471"/>
      <c r="K458" s="471"/>
      <c r="L458" s="471"/>
      <c r="M458" s="471"/>
      <c r="N458" s="471"/>
      <c r="O458" s="471"/>
      <c r="P458" s="471"/>
      <c r="Q458" s="471"/>
      <c r="R458" s="471"/>
      <c r="S458" s="471"/>
      <c r="T458" s="471"/>
      <c r="U458" s="471"/>
      <c r="V458" s="568"/>
      <c r="W458" s="471"/>
      <c r="X458" s="471"/>
      <c r="Y458" s="471"/>
      <c r="Z458" s="471"/>
      <c r="AA458" s="471"/>
    </row>
    <row r="459" customFormat="false" ht="15.75" hidden="false" customHeight="true" outlineLevel="0" collapsed="false">
      <c r="A459" s="492"/>
      <c r="B459" s="471"/>
      <c r="C459" s="471"/>
      <c r="D459" s="471"/>
      <c r="E459" s="471"/>
      <c r="F459" s="471"/>
      <c r="G459" s="471"/>
      <c r="H459" s="471"/>
      <c r="I459" s="471"/>
      <c r="J459" s="471"/>
      <c r="K459" s="471"/>
      <c r="L459" s="471"/>
      <c r="M459" s="471"/>
      <c r="N459" s="471"/>
      <c r="O459" s="471"/>
      <c r="P459" s="471"/>
      <c r="Q459" s="471"/>
      <c r="R459" s="471"/>
      <c r="S459" s="471"/>
      <c r="T459" s="471"/>
      <c r="U459" s="471"/>
      <c r="V459" s="568"/>
      <c r="W459" s="471"/>
      <c r="X459" s="471"/>
      <c r="Y459" s="471"/>
      <c r="Z459" s="471"/>
      <c r="AA459" s="471"/>
    </row>
    <row r="460" customFormat="false" ht="15.75" hidden="false" customHeight="true" outlineLevel="0" collapsed="false">
      <c r="A460" s="492"/>
      <c r="B460" s="471"/>
      <c r="C460" s="471"/>
      <c r="D460" s="471"/>
      <c r="E460" s="471"/>
      <c r="F460" s="471"/>
      <c r="G460" s="471"/>
      <c r="H460" s="471"/>
      <c r="I460" s="471"/>
      <c r="J460" s="471"/>
      <c r="K460" s="471"/>
      <c r="L460" s="471"/>
      <c r="M460" s="471"/>
      <c r="N460" s="471"/>
      <c r="O460" s="471"/>
      <c r="P460" s="471"/>
      <c r="Q460" s="471"/>
      <c r="R460" s="471"/>
      <c r="S460" s="471"/>
      <c r="T460" s="471"/>
      <c r="U460" s="471"/>
      <c r="V460" s="568"/>
      <c r="W460" s="471"/>
      <c r="X460" s="471"/>
      <c r="Y460" s="471"/>
      <c r="Z460" s="471"/>
      <c r="AA460" s="471"/>
    </row>
    <row r="461" customFormat="false" ht="15.75" hidden="false" customHeight="true" outlineLevel="0" collapsed="false">
      <c r="A461" s="492"/>
      <c r="B461" s="471"/>
      <c r="C461" s="471"/>
      <c r="D461" s="471"/>
      <c r="E461" s="471"/>
      <c r="F461" s="471"/>
      <c r="G461" s="471"/>
      <c r="H461" s="471"/>
      <c r="I461" s="471"/>
      <c r="J461" s="471"/>
      <c r="K461" s="471"/>
      <c r="L461" s="471"/>
      <c r="M461" s="471"/>
      <c r="N461" s="471"/>
      <c r="O461" s="471"/>
      <c r="P461" s="471"/>
      <c r="Q461" s="471"/>
      <c r="R461" s="471"/>
      <c r="S461" s="471"/>
      <c r="T461" s="471"/>
      <c r="U461" s="471"/>
      <c r="V461" s="568"/>
      <c r="W461" s="471"/>
      <c r="X461" s="471"/>
      <c r="Y461" s="471"/>
      <c r="Z461" s="471"/>
      <c r="AA461" s="471"/>
    </row>
    <row r="462" customFormat="false" ht="15.75" hidden="false" customHeight="true" outlineLevel="0" collapsed="false">
      <c r="A462" s="492"/>
      <c r="B462" s="471"/>
      <c r="C462" s="471"/>
      <c r="D462" s="471"/>
      <c r="E462" s="471"/>
      <c r="F462" s="471"/>
      <c r="G462" s="471"/>
      <c r="H462" s="471"/>
      <c r="I462" s="471"/>
      <c r="J462" s="471"/>
      <c r="K462" s="471"/>
      <c r="L462" s="471"/>
      <c r="M462" s="471"/>
      <c r="N462" s="471"/>
      <c r="O462" s="471"/>
      <c r="P462" s="471"/>
      <c r="Q462" s="471"/>
      <c r="R462" s="471"/>
      <c r="S462" s="471"/>
      <c r="T462" s="471"/>
      <c r="U462" s="471"/>
      <c r="V462" s="568"/>
      <c r="W462" s="471"/>
      <c r="X462" s="471"/>
      <c r="Y462" s="471"/>
      <c r="Z462" s="471"/>
      <c r="AA462" s="471"/>
    </row>
    <row r="463" customFormat="false" ht="15.75" hidden="false" customHeight="true" outlineLevel="0" collapsed="false">
      <c r="A463" s="492"/>
      <c r="B463" s="471"/>
      <c r="C463" s="471"/>
      <c r="D463" s="471"/>
      <c r="E463" s="471"/>
      <c r="F463" s="471"/>
      <c r="G463" s="471"/>
      <c r="H463" s="471"/>
      <c r="I463" s="471"/>
      <c r="J463" s="471"/>
      <c r="K463" s="471"/>
      <c r="L463" s="471"/>
      <c r="M463" s="471"/>
      <c r="N463" s="471"/>
      <c r="O463" s="471"/>
      <c r="P463" s="471"/>
      <c r="Q463" s="471"/>
      <c r="R463" s="471"/>
      <c r="S463" s="471"/>
      <c r="T463" s="471"/>
      <c r="U463" s="471"/>
      <c r="V463" s="568"/>
      <c r="W463" s="471"/>
      <c r="X463" s="471"/>
      <c r="Y463" s="471"/>
      <c r="Z463" s="471"/>
      <c r="AA463" s="471"/>
    </row>
    <row r="464" customFormat="false" ht="15.75" hidden="false" customHeight="true" outlineLevel="0" collapsed="false">
      <c r="A464" s="492"/>
      <c r="B464" s="471"/>
      <c r="C464" s="471"/>
      <c r="D464" s="471"/>
      <c r="E464" s="471"/>
      <c r="F464" s="471"/>
      <c r="G464" s="471"/>
      <c r="H464" s="471"/>
      <c r="I464" s="471"/>
      <c r="J464" s="471"/>
      <c r="K464" s="471"/>
      <c r="L464" s="471"/>
      <c r="M464" s="471"/>
      <c r="N464" s="471"/>
      <c r="O464" s="471"/>
      <c r="P464" s="471"/>
      <c r="Q464" s="471"/>
      <c r="R464" s="471"/>
      <c r="S464" s="471"/>
      <c r="T464" s="471"/>
      <c r="U464" s="471"/>
      <c r="V464" s="568"/>
      <c r="W464" s="471"/>
      <c r="X464" s="471"/>
      <c r="Y464" s="471"/>
      <c r="Z464" s="471"/>
      <c r="AA464" s="471"/>
    </row>
    <row r="465" customFormat="false" ht="15.75" hidden="false" customHeight="true" outlineLevel="0" collapsed="false">
      <c r="A465" s="492"/>
      <c r="B465" s="471"/>
      <c r="C465" s="471"/>
      <c r="D465" s="471"/>
      <c r="E465" s="471"/>
      <c r="F465" s="471"/>
      <c r="G465" s="471"/>
      <c r="H465" s="471"/>
      <c r="I465" s="471"/>
      <c r="J465" s="471"/>
      <c r="K465" s="471"/>
      <c r="L465" s="471"/>
      <c r="M465" s="471"/>
      <c r="N465" s="471"/>
      <c r="O465" s="471"/>
      <c r="P465" s="471"/>
      <c r="Q465" s="471"/>
      <c r="R465" s="471"/>
      <c r="S465" s="471"/>
      <c r="T465" s="471"/>
      <c r="U465" s="471"/>
      <c r="V465" s="568"/>
      <c r="W465" s="471"/>
      <c r="X465" s="471"/>
      <c r="Y465" s="471"/>
      <c r="Z465" s="471"/>
      <c r="AA465" s="471"/>
    </row>
    <row r="466" customFormat="false" ht="15.75" hidden="false" customHeight="true" outlineLevel="0" collapsed="false">
      <c r="A466" s="492"/>
      <c r="B466" s="471"/>
      <c r="C466" s="471"/>
      <c r="D466" s="471"/>
      <c r="E466" s="471"/>
      <c r="F466" s="471"/>
      <c r="G466" s="471"/>
      <c r="H466" s="471"/>
      <c r="I466" s="471"/>
      <c r="J466" s="471"/>
      <c r="K466" s="471"/>
      <c r="L466" s="471"/>
      <c r="M466" s="471"/>
      <c r="N466" s="471"/>
      <c r="O466" s="471"/>
      <c r="P466" s="471"/>
      <c r="Q466" s="471"/>
      <c r="R466" s="471"/>
      <c r="S466" s="471"/>
      <c r="T466" s="471"/>
      <c r="U466" s="471"/>
      <c r="V466" s="568"/>
      <c r="W466" s="471"/>
      <c r="X466" s="471"/>
      <c r="Y466" s="471"/>
      <c r="Z466" s="471"/>
      <c r="AA466" s="471"/>
    </row>
    <row r="467" customFormat="false" ht="15.75" hidden="false" customHeight="true" outlineLevel="0" collapsed="false">
      <c r="A467" s="492"/>
      <c r="B467" s="471"/>
      <c r="C467" s="471"/>
      <c r="D467" s="471"/>
      <c r="E467" s="471"/>
      <c r="F467" s="471"/>
      <c r="G467" s="471"/>
      <c r="H467" s="471"/>
      <c r="I467" s="471"/>
      <c r="J467" s="471"/>
      <c r="K467" s="471"/>
      <c r="L467" s="471"/>
      <c r="M467" s="471"/>
      <c r="N467" s="471"/>
      <c r="O467" s="471"/>
      <c r="P467" s="471"/>
      <c r="Q467" s="471"/>
      <c r="R467" s="471"/>
      <c r="S467" s="471"/>
      <c r="T467" s="471"/>
      <c r="U467" s="471"/>
      <c r="V467" s="568"/>
      <c r="W467" s="471"/>
      <c r="X467" s="471"/>
      <c r="Y467" s="471"/>
      <c r="Z467" s="471"/>
      <c r="AA467" s="471"/>
    </row>
    <row r="468" customFormat="false" ht="15.75" hidden="false" customHeight="true" outlineLevel="0" collapsed="false">
      <c r="A468" s="492"/>
      <c r="B468" s="471"/>
      <c r="C468" s="471"/>
      <c r="D468" s="471"/>
      <c r="E468" s="471"/>
      <c r="F468" s="471"/>
      <c r="G468" s="471"/>
      <c r="H468" s="471"/>
      <c r="I468" s="471"/>
      <c r="J468" s="471"/>
      <c r="K468" s="471"/>
      <c r="L468" s="471"/>
      <c r="M468" s="471"/>
      <c r="N468" s="471"/>
      <c r="O468" s="471"/>
      <c r="P468" s="471"/>
      <c r="Q468" s="471"/>
      <c r="R468" s="471"/>
      <c r="S468" s="471"/>
      <c r="T468" s="471"/>
      <c r="U468" s="471"/>
      <c r="V468" s="568"/>
      <c r="W468" s="471"/>
      <c r="X468" s="471"/>
      <c r="Y468" s="471"/>
      <c r="Z468" s="471"/>
      <c r="AA468" s="471"/>
    </row>
    <row r="469" customFormat="false" ht="15.75" hidden="false" customHeight="true" outlineLevel="0" collapsed="false">
      <c r="A469" s="492"/>
      <c r="B469" s="471"/>
      <c r="C469" s="471"/>
      <c r="D469" s="471"/>
      <c r="E469" s="471"/>
      <c r="F469" s="471"/>
      <c r="G469" s="471"/>
      <c r="H469" s="471"/>
      <c r="I469" s="471"/>
      <c r="J469" s="471"/>
      <c r="K469" s="471"/>
      <c r="L469" s="471"/>
      <c r="M469" s="471"/>
      <c r="N469" s="471"/>
      <c r="O469" s="471"/>
      <c r="P469" s="471"/>
      <c r="Q469" s="471"/>
      <c r="R469" s="471"/>
      <c r="S469" s="471"/>
      <c r="T469" s="471"/>
      <c r="U469" s="471"/>
      <c r="V469" s="568"/>
      <c r="W469" s="471"/>
      <c r="X469" s="471"/>
      <c r="Y469" s="471"/>
      <c r="Z469" s="471"/>
      <c r="AA469" s="471"/>
    </row>
    <row r="470" customFormat="false" ht="15.75" hidden="false" customHeight="true" outlineLevel="0" collapsed="false">
      <c r="A470" s="492"/>
      <c r="B470" s="471"/>
      <c r="C470" s="471"/>
      <c r="D470" s="471"/>
      <c r="E470" s="471"/>
      <c r="F470" s="471"/>
      <c r="G470" s="471"/>
      <c r="H470" s="471"/>
      <c r="I470" s="471"/>
      <c r="J470" s="471"/>
      <c r="K470" s="471"/>
      <c r="L470" s="471"/>
      <c r="M470" s="471"/>
      <c r="N470" s="471"/>
      <c r="O470" s="471"/>
      <c r="P470" s="471"/>
      <c r="Q470" s="471"/>
      <c r="R470" s="471"/>
      <c r="S470" s="471"/>
      <c r="T470" s="471"/>
      <c r="U470" s="471"/>
      <c r="V470" s="568"/>
      <c r="W470" s="471"/>
      <c r="X470" s="471"/>
      <c r="Y470" s="471"/>
      <c r="Z470" s="471"/>
      <c r="AA470" s="471"/>
    </row>
    <row r="471" customFormat="false" ht="15.75" hidden="false" customHeight="true" outlineLevel="0" collapsed="false">
      <c r="A471" s="492"/>
      <c r="B471" s="471"/>
      <c r="C471" s="471"/>
      <c r="D471" s="471"/>
      <c r="E471" s="471"/>
      <c r="F471" s="471"/>
      <c r="G471" s="471"/>
      <c r="H471" s="471"/>
      <c r="I471" s="471"/>
      <c r="J471" s="471"/>
      <c r="K471" s="471"/>
      <c r="L471" s="471"/>
      <c r="M471" s="471"/>
      <c r="N471" s="471"/>
      <c r="O471" s="471"/>
      <c r="P471" s="471"/>
      <c r="Q471" s="471"/>
      <c r="R471" s="471"/>
      <c r="S471" s="471"/>
      <c r="T471" s="471"/>
      <c r="U471" s="471"/>
      <c r="V471" s="568"/>
      <c r="W471" s="471"/>
      <c r="X471" s="471"/>
      <c r="Y471" s="471"/>
      <c r="Z471" s="471"/>
      <c r="AA471" s="471"/>
    </row>
    <row r="472" customFormat="false" ht="15.75" hidden="false" customHeight="true" outlineLevel="0" collapsed="false">
      <c r="A472" s="492"/>
      <c r="B472" s="471"/>
      <c r="C472" s="471"/>
      <c r="D472" s="471"/>
      <c r="E472" s="471"/>
      <c r="F472" s="471"/>
      <c r="G472" s="471"/>
      <c r="H472" s="471"/>
      <c r="I472" s="471"/>
      <c r="J472" s="471"/>
      <c r="K472" s="471"/>
      <c r="L472" s="471"/>
      <c r="M472" s="471"/>
      <c r="N472" s="471"/>
      <c r="O472" s="471"/>
      <c r="P472" s="471"/>
      <c r="Q472" s="471"/>
      <c r="R472" s="471"/>
      <c r="S472" s="471"/>
      <c r="T472" s="471"/>
      <c r="U472" s="471"/>
      <c r="V472" s="568"/>
      <c r="W472" s="471"/>
      <c r="X472" s="471"/>
      <c r="Y472" s="471"/>
      <c r="Z472" s="471"/>
      <c r="AA472" s="471"/>
    </row>
    <row r="473" customFormat="false" ht="15.75" hidden="false" customHeight="true" outlineLevel="0" collapsed="false">
      <c r="A473" s="492"/>
      <c r="B473" s="471"/>
      <c r="C473" s="471"/>
      <c r="D473" s="471"/>
      <c r="E473" s="471"/>
      <c r="F473" s="471"/>
      <c r="G473" s="471"/>
      <c r="H473" s="471"/>
      <c r="I473" s="471"/>
      <c r="J473" s="471"/>
      <c r="K473" s="471"/>
      <c r="L473" s="471"/>
      <c r="M473" s="471"/>
      <c r="N473" s="471"/>
      <c r="O473" s="471"/>
      <c r="P473" s="471"/>
      <c r="Q473" s="471"/>
      <c r="R473" s="471"/>
      <c r="S473" s="471"/>
      <c r="T473" s="471"/>
      <c r="U473" s="471"/>
      <c r="V473" s="568"/>
      <c r="W473" s="471"/>
      <c r="X473" s="471"/>
      <c r="Y473" s="471"/>
      <c r="Z473" s="471"/>
      <c r="AA473" s="471"/>
    </row>
    <row r="474" customFormat="false" ht="15.75" hidden="false" customHeight="true" outlineLevel="0" collapsed="false">
      <c r="A474" s="492"/>
      <c r="B474" s="471"/>
      <c r="C474" s="471"/>
      <c r="D474" s="471"/>
      <c r="E474" s="471"/>
      <c r="F474" s="471"/>
      <c r="G474" s="471"/>
      <c r="H474" s="471"/>
      <c r="I474" s="471"/>
      <c r="J474" s="471"/>
      <c r="K474" s="471"/>
      <c r="L474" s="471"/>
      <c r="M474" s="471"/>
      <c r="N474" s="471"/>
      <c r="O474" s="471"/>
      <c r="P474" s="471"/>
      <c r="Q474" s="471"/>
      <c r="R474" s="471"/>
      <c r="S474" s="471"/>
      <c r="T474" s="471"/>
      <c r="U474" s="471"/>
      <c r="V474" s="568"/>
      <c r="W474" s="471"/>
      <c r="X474" s="471"/>
      <c r="Y474" s="471"/>
      <c r="Z474" s="471"/>
      <c r="AA474" s="471"/>
    </row>
    <row r="475" customFormat="false" ht="15.75" hidden="false" customHeight="true" outlineLevel="0" collapsed="false">
      <c r="A475" s="492"/>
      <c r="B475" s="471"/>
      <c r="C475" s="471"/>
      <c r="D475" s="471"/>
      <c r="E475" s="471"/>
      <c r="F475" s="471"/>
      <c r="G475" s="471"/>
      <c r="H475" s="471"/>
      <c r="I475" s="471"/>
      <c r="J475" s="471"/>
      <c r="K475" s="471"/>
      <c r="L475" s="471"/>
      <c r="M475" s="471"/>
      <c r="N475" s="471"/>
      <c r="O475" s="471"/>
      <c r="P475" s="471"/>
      <c r="Q475" s="471"/>
      <c r="R475" s="471"/>
      <c r="S475" s="471"/>
      <c r="T475" s="471"/>
      <c r="U475" s="471"/>
      <c r="V475" s="568"/>
      <c r="W475" s="471"/>
      <c r="X475" s="471"/>
      <c r="Y475" s="471"/>
      <c r="Z475" s="471"/>
      <c r="AA475" s="471"/>
    </row>
    <row r="476" customFormat="false" ht="15.75" hidden="false" customHeight="true" outlineLevel="0" collapsed="false">
      <c r="A476" s="492"/>
      <c r="B476" s="471"/>
      <c r="C476" s="471"/>
      <c r="D476" s="471"/>
      <c r="E476" s="471"/>
      <c r="F476" s="471"/>
      <c r="G476" s="471"/>
      <c r="H476" s="471"/>
      <c r="I476" s="471"/>
      <c r="J476" s="471"/>
      <c r="K476" s="471"/>
      <c r="L476" s="471"/>
      <c r="M476" s="471"/>
      <c r="N476" s="471"/>
      <c r="O476" s="471"/>
      <c r="P476" s="471"/>
      <c r="Q476" s="471"/>
      <c r="R476" s="471"/>
      <c r="S476" s="471"/>
      <c r="T476" s="471"/>
      <c r="U476" s="471"/>
      <c r="V476" s="568"/>
      <c r="W476" s="471"/>
      <c r="X476" s="471"/>
      <c r="Y476" s="471"/>
      <c r="Z476" s="471"/>
      <c r="AA476" s="471"/>
    </row>
    <row r="477" customFormat="false" ht="15.75" hidden="false" customHeight="true" outlineLevel="0" collapsed="false">
      <c r="A477" s="492"/>
      <c r="B477" s="471"/>
      <c r="C477" s="471"/>
      <c r="D477" s="471"/>
      <c r="E477" s="471"/>
      <c r="F477" s="471"/>
      <c r="G477" s="471"/>
      <c r="H477" s="471"/>
      <c r="I477" s="471"/>
      <c r="J477" s="471"/>
      <c r="K477" s="471"/>
      <c r="L477" s="471"/>
      <c r="M477" s="471"/>
      <c r="N477" s="471"/>
      <c r="O477" s="471"/>
      <c r="P477" s="471"/>
      <c r="Q477" s="471"/>
      <c r="R477" s="471"/>
      <c r="S477" s="471"/>
      <c r="T477" s="471"/>
      <c r="U477" s="471"/>
      <c r="V477" s="568"/>
      <c r="W477" s="471"/>
      <c r="X477" s="471"/>
      <c r="Y477" s="471"/>
      <c r="Z477" s="471"/>
      <c r="AA477" s="471"/>
    </row>
    <row r="478" customFormat="false" ht="15.75" hidden="false" customHeight="true" outlineLevel="0" collapsed="false">
      <c r="A478" s="492"/>
      <c r="B478" s="471"/>
      <c r="C478" s="471"/>
      <c r="D478" s="471"/>
      <c r="E478" s="471"/>
      <c r="F478" s="471"/>
      <c r="G478" s="471"/>
      <c r="H478" s="471"/>
      <c r="I478" s="471"/>
      <c r="J478" s="471"/>
      <c r="K478" s="471"/>
      <c r="L478" s="471"/>
      <c r="M478" s="471"/>
      <c r="N478" s="471"/>
      <c r="O478" s="471"/>
      <c r="P478" s="471"/>
      <c r="Q478" s="471"/>
      <c r="R478" s="471"/>
      <c r="S478" s="471"/>
      <c r="T478" s="471"/>
      <c r="U478" s="471"/>
      <c r="V478" s="568"/>
      <c r="W478" s="471"/>
      <c r="X478" s="471"/>
      <c r="Y478" s="471"/>
      <c r="Z478" s="471"/>
      <c r="AA478" s="471"/>
    </row>
    <row r="479" customFormat="false" ht="15.75" hidden="false" customHeight="true" outlineLevel="0" collapsed="false">
      <c r="A479" s="492"/>
      <c r="B479" s="471"/>
      <c r="C479" s="471"/>
      <c r="D479" s="471"/>
      <c r="E479" s="471"/>
      <c r="F479" s="471"/>
      <c r="G479" s="471"/>
      <c r="H479" s="471"/>
      <c r="I479" s="471"/>
      <c r="J479" s="471"/>
      <c r="K479" s="471"/>
      <c r="L479" s="471"/>
      <c r="M479" s="471"/>
      <c r="N479" s="471"/>
      <c r="O479" s="471"/>
      <c r="P479" s="471"/>
      <c r="Q479" s="471"/>
      <c r="R479" s="471"/>
      <c r="S479" s="471"/>
      <c r="T479" s="471"/>
      <c r="U479" s="471"/>
      <c r="V479" s="568"/>
      <c r="W479" s="471"/>
      <c r="X479" s="471"/>
      <c r="Y479" s="471"/>
      <c r="Z479" s="471"/>
      <c r="AA479" s="471"/>
    </row>
    <row r="480" customFormat="false" ht="15.75" hidden="false" customHeight="true" outlineLevel="0" collapsed="false">
      <c r="A480" s="492"/>
      <c r="B480" s="471"/>
      <c r="C480" s="471"/>
      <c r="D480" s="471"/>
      <c r="E480" s="471"/>
      <c r="F480" s="471"/>
      <c r="G480" s="471"/>
      <c r="H480" s="471"/>
      <c r="I480" s="471"/>
      <c r="J480" s="471"/>
      <c r="K480" s="471"/>
      <c r="L480" s="471"/>
      <c r="M480" s="471"/>
      <c r="N480" s="471"/>
      <c r="O480" s="471"/>
      <c r="P480" s="471"/>
      <c r="Q480" s="471"/>
      <c r="R480" s="471"/>
      <c r="S480" s="471"/>
      <c r="T480" s="471"/>
      <c r="U480" s="471"/>
      <c r="V480" s="568"/>
      <c r="W480" s="471"/>
      <c r="X480" s="471"/>
      <c r="Y480" s="471"/>
      <c r="Z480" s="471"/>
      <c r="AA480" s="471"/>
    </row>
    <row r="481" customFormat="false" ht="15.75" hidden="false" customHeight="true" outlineLevel="0" collapsed="false">
      <c r="A481" s="492"/>
      <c r="B481" s="471"/>
      <c r="C481" s="471"/>
      <c r="D481" s="471"/>
      <c r="E481" s="471"/>
      <c r="F481" s="471"/>
      <c r="G481" s="471"/>
      <c r="H481" s="471"/>
      <c r="I481" s="471"/>
      <c r="J481" s="471"/>
      <c r="K481" s="471"/>
      <c r="L481" s="471"/>
      <c r="M481" s="471"/>
      <c r="N481" s="471"/>
      <c r="O481" s="471"/>
      <c r="P481" s="471"/>
      <c r="Q481" s="471"/>
      <c r="R481" s="471"/>
      <c r="S481" s="471"/>
      <c r="T481" s="471"/>
      <c r="U481" s="471"/>
      <c r="V481" s="568"/>
      <c r="W481" s="471"/>
      <c r="X481" s="471"/>
      <c r="Y481" s="471"/>
      <c r="Z481" s="471"/>
      <c r="AA481" s="471"/>
    </row>
    <row r="482" customFormat="false" ht="15.75" hidden="false" customHeight="true" outlineLevel="0" collapsed="false">
      <c r="A482" s="492"/>
      <c r="B482" s="471"/>
      <c r="C482" s="471"/>
      <c r="D482" s="471"/>
      <c r="E482" s="471"/>
      <c r="F482" s="471"/>
      <c r="G482" s="471"/>
      <c r="H482" s="471"/>
      <c r="I482" s="471"/>
      <c r="J482" s="471"/>
      <c r="K482" s="471"/>
      <c r="L482" s="471"/>
      <c r="M482" s="471"/>
      <c r="N482" s="471"/>
      <c r="O482" s="471"/>
      <c r="P482" s="471"/>
      <c r="Q482" s="471"/>
      <c r="R482" s="471"/>
      <c r="S482" s="471"/>
      <c r="T482" s="471"/>
      <c r="U482" s="471"/>
      <c r="V482" s="568"/>
      <c r="W482" s="471"/>
      <c r="X482" s="471"/>
      <c r="Y482" s="471"/>
      <c r="Z482" s="471"/>
      <c r="AA482" s="471"/>
    </row>
    <row r="483" customFormat="false" ht="15.75" hidden="false" customHeight="true" outlineLevel="0" collapsed="false">
      <c r="A483" s="492"/>
      <c r="B483" s="471"/>
      <c r="C483" s="471"/>
      <c r="D483" s="471"/>
      <c r="E483" s="471"/>
      <c r="F483" s="471"/>
      <c r="G483" s="471"/>
      <c r="H483" s="471"/>
      <c r="I483" s="471"/>
      <c r="J483" s="471"/>
      <c r="K483" s="471"/>
      <c r="L483" s="471"/>
      <c r="M483" s="471"/>
      <c r="N483" s="471"/>
      <c r="O483" s="471"/>
      <c r="P483" s="471"/>
      <c r="Q483" s="471"/>
      <c r="R483" s="471"/>
      <c r="S483" s="471"/>
      <c r="T483" s="471"/>
      <c r="U483" s="471"/>
      <c r="V483" s="568"/>
      <c r="W483" s="471"/>
      <c r="X483" s="471"/>
      <c r="Y483" s="471"/>
      <c r="Z483" s="471"/>
      <c r="AA483" s="471"/>
    </row>
    <row r="484" customFormat="false" ht="15.75" hidden="false" customHeight="true" outlineLevel="0" collapsed="false">
      <c r="A484" s="492"/>
      <c r="B484" s="471"/>
      <c r="C484" s="471"/>
      <c r="D484" s="471"/>
      <c r="E484" s="471"/>
      <c r="F484" s="471"/>
      <c r="G484" s="471"/>
      <c r="H484" s="471"/>
      <c r="I484" s="471"/>
      <c r="J484" s="471"/>
      <c r="K484" s="471"/>
      <c r="L484" s="471"/>
      <c r="M484" s="471"/>
      <c r="N484" s="471"/>
      <c r="O484" s="471"/>
      <c r="P484" s="471"/>
      <c r="Q484" s="471"/>
      <c r="R484" s="471"/>
      <c r="S484" s="471"/>
      <c r="T484" s="471"/>
      <c r="U484" s="471"/>
      <c r="V484" s="568"/>
      <c r="W484" s="471"/>
      <c r="X484" s="471"/>
      <c r="Y484" s="471"/>
      <c r="Z484" s="471"/>
      <c r="AA484" s="471"/>
    </row>
    <row r="485" customFormat="false" ht="15.75" hidden="false" customHeight="true" outlineLevel="0" collapsed="false">
      <c r="A485" s="492"/>
      <c r="B485" s="471"/>
      <c r="C485" s="471"/>
      <c r="D485" s="471"/>
      <c r="E485" s="471"/>
      <c r="F485" s="471"/>
      <c r="G485" s="471"/>
      <c r="H485" s="471"/>
      <c r="I485" s="471"/>
      <c r="J485" s="471"/>
      <c r="K485" s="471"/>
      <c r="L485" s="471"/>
      <c r="M485" s="471"/>
      <c r="N485" s="471"/>
      <c r="O485" s="471"/>
      <c r="P485" s="471"/>
      <c r="Q485" s="471"/>
      <c r="R485" s="471"/>
      <c r="S485" s="471"/>
      <c r="T485" s="471"/>
      <c r="U485" s="471"/>
      <c r="V485" s="568"/>
      <c r="W485" s="471"/>
      <c r="X485" s="471"/>
      <c r="Y485" s="471"/>
      <c r="Z485" s="471"/>
      <c r="AA485" s="471"/>
    </row>
    <row r="486" customFormat="false" ht="15.75" hidden="false" customHeight="true" outlineLevel="0" collapsed="false">
      <c r="A486" s="492"/>
      <c r="B486" s="471"/>
      <c r="C486" s="471"/>
      <c r="D486" s="471"/>
      <c r="E486" s="471"/>
      <c r="F486" s="471"/>
      <c r="G486" s="471"/>
      <c r="H486" s="471"/>
      <c r="I486" s="471"/>
      <c r="J486" s="471"/>
      <c r="K486" s="471"/>
      <c r="L486" s="471"/>
      <c r="M486" s="471"/>
      <c r="N486" s="471"/>
      <c r="O486" s="471"/>
      <c r="P486" s="471"/>
      <c r="Q486" s="471"/>
      <c r="R486" s="471"/>
      <c r="S486" s="471"/>
      <c r="T486" s="471"/>
      <c r="U486" s="471"/>
      <c r="V486" s="568"/>
      <c r="W486" s="471"/>
      <c r="X486" s="471"/>
      <c r="Y486" s="471"/>
      <c r="Z486" s="471"/>
      <c r="AA486" s="471"/>
    </row>
    <row r="487" customFormat="false" ht="15.75" hidden="false" customHeight="true" outlineLevel="0" collapsed="false">
      <c r="A487" s="492"/>
      <c r="B487" s="471"/>
      <c r="C487" s="471"/>
      <c r="D487" s="471"/>
      <c r="E487" s="471"/>
      <c r="F487" s="471"/>
      <c r="G487" s="471"/>
      <c r="H487" s="471"/>
      <c r="I487" s="471"/>
      <c r="J487" s="471"/>
      <c r="K487" s="471"/>
      <c r="L487" s="471"/>
      <c r="M487" s="471"/>
      <c r="N487" s="471"/>
      <c r="O487" s="471"/>
      <c r="P487" s="471"/>
      <c r="Q487" s="471"/>
      <c r="R487" s="471"/>
      <c r="S487" s="471"/>
      <c r="T487" s="471"/>
      <c r="U487" s="471"/>
      <c r="V487" s="568"/>
      <c r="W487" s="471"/>
      <c r="X487" s="471"/>
      <c r="Y487" s="471"/>
      <c r="Z487" s="471"/>
      <c r="AA487" s="471"/>
    </row>
    <row r="488" customFormat="false" ht="15.75" hidden="false" customHeight="true" outlineLevel="0" collapsed="false">
      <c r="A488" s="492"/>
      <c r="B488" s="471"/>
      <c r="C488" s="471"/>
      <c r="D488" s="471"/>
      <c r="E488" s="471"/>
      <c r="F488" s="471"/>
      <c r="G488" s="471"/>
      <c r="H488" s="471"/>
      <c r="I488" s="471"/>
      <c r="J488" s="471"/>
      <c r="K488" s="471"/>
      <c r="L488" s="471"/>
      <c r="M488" s="471"/>
      <c r="N488" s="471"/>
      <c r="O488" s="471"/>
      <c r="P488" s="471"/>
      <c r="Q488" s="471"/>
      <c r="R488" s="471"/>
      <c r="S488" s="471"/>
      <c r="T488" s="471"/>
      <c r="U488" s="471"/>
      <c r="V488" s="568"/>
      <c r="W488" s="471"/>
      <c r="X488" s="471"/>
      <c r="Y488" s="471"/>
      <c r="Z488" s="471"/>
      <c r="AA488" s="471"/>
    </row>
    <row r="489" customFormat="false" ht="15.75" hidden="false" customHeight="true" outlineLevel="0" collapsed="false">
      <c r="A489" s="492"/>
      <c r="B489" s="471"/>
      <c r="C489" s="471"/>
      <c r="D489" s="471"/>
      <c r="E489" s="471"/>
      <c r="F489" s="471"/>
      <c r="G489" s="471"/>
      <c r="H489" s="471"/>
      <c r="I489" s="471"/>
      <c r="J489" s="471"/>
      <c r="K489" s="471"/>
      <c r="L489" s="471"/>
      <c r="M489" s="471"/>
      <c r="N489" s="471"/>
      <c r="O489" s="471"/>
      <c r="P489" s="471"/>
      <c r="Q489" s="471"/>
      <c r="R489" s="471"/>
      <c r="S489" s="471"/>
      <c r="T489" s="471"/>
      <c r="U489" s="471"/>
      <c r="V489" s="568"/>
      <c r="W489" s="471"/>
      <c r="X489" s="471"/>
      <c r="Y489" s="471"/>
      <c r="Z489" s="471"/>
      <c r="AA489" s="471"/>
    </row>
    <row r="490" customFormat="false" ht="15.75" hidden="false" customHeight="true" outlineLevel="0" collapsed="false">
      <c r="A490" s="492"/>
      <c r="B490" s="471"/>
      <c r="C490" s="471"/>
      <c r="D490" s="471"/>
      <c r="E490" s="471"/>
      <c r="F490" s="471"/>
      <c r="G490" s="471"/>
      <c r="H490" s="471"/>
      <c r="I490" s="471"/>
      <c r="J490" s="471"/>
      <c r="K490" s="471"/>
      <c r="L490" s="471"/>
      <c r="M490" s="471"/>
      <c r="N490" s="471"/>
      <c r="O490" s="471"/>
      <c r="P490" s="471"/>
      <c r="Q490" s="471"/>
      <c r="R490" s="471"/>
      <c r="S490" s="471"/>
      <c r="T490" s="471"/>
      <c r="U490" s="471"/>
      <c r="V490" s="568"/>
      <c r="W490" s="471"/>
      <c r="X490" s="471"/>
      <c r="Y490" s="471"/>
      <c r="Z490" s="471"/>
      <c r="AA490" s="471"/>
    </row>
    <row r="491" customFormat="false" ht="15.75" hidden="false" customHeight="true" outlineLevel="0" collapsed="false">
      <c r="A491" s="492"/>
      <c r="B491" s="471"/>
      <c r="C491" s="471"/>
      <c r="D491" s="471"/>
      <c r="E491" s="471"/>
      <c r="F491" s="471"/>
      <c r="G491" s="471"/>
      <c r="H491" s="471"/>
      <c r="I491" s="471"/>
      <c r="J491" s="471"/>
      <c r="K491" s="471"/>
      <c r="L491" s="471"/>
      <c r="M491" s="471"/>
      <c r="N491" s="471"/>
      <c r="O491" s="471"/>
      <c r="P491" s="471"/>
      <c r="Q491" s="471"/>
      <c r="R491" s="471"/>
      <c r="S491" s="471"/>
      <c r="T491" s="471"/>
      <c r="U491" s="471"/>
      <c r="V491" s="568"/>
      <c r="W491" s="471"/>
      <c r="X491" s="471"/>
      <c r="Y491" s="471"/>
      <c r="Z491" s="471"/>
      <c r="AA491" s="471"/>
    </row>
    <row r="492" customFormat="false" ht="15.75" hidden="false" customHeight="true" outlineLevel="0" collapsed="false">
      <c r="A492" s="492"/>
      <c r="B492" s="471"/>
      <c r="C492" s="471"/>
      <c r="D492" s="471"/>
      <c r="E492" s="471"/>
      <c r="F492" s="471"/>
      <c r="G492" s="471"/>
      <c r="H492" s="471"/>
      <c r="I492" s="471"/>
      <c r="J492" s="471"/>
      <c r="K492" s="471"/>
      <c r="L492" s="471"/>
      <c r="M492" s="471"/>
      <c r="N492" s="471"/>
      <c r="O492" s="471"/>
      <c r="P492" s="471"/>
      <c r="Q492" s="471"/>
      <c r="R492" s="471"/>
      <c r="S492" s="471"/>
      <c r="T492" s="471"/>
      <c r="U492" s="471"/>
      <c r="V492" s="568"/>
      <c r="W492" s="471"/>
      <c r="X492" s="471"/>
      <c r="Y492" s="471"/>
      <c r="Z492" s="471"/>
      <c r="AA492" s="471"/>
    </row>
    <row r="493" customFormat="false" ht="15.75" hidden="false" customHeight="true" outlineLevel="0" collapsed="false">
      <c r="A493" s="492"/>
      <c r="B493" s="471"/>
      <c r="C493" s="471"/>
      <c r="D493" s="471"/>
      <c r="E493" s="471"/>
      <c r="F493" s="471"/>
      <c r="G493" s="471"/>
      <c r="H493" s="471"/>
      <c r="I493" s="471"/>
      <c r="J493" s="471"/>
      <c r="K493" s="471"/>
      <c r="L493" s="471"/>
      <c r="M493" s="471"/>
      <c r="N493" s="471"/>
      <c r="O493" s="471"/>
      <c r="P493" s="471"/>
      <c r="Q493" s="471"/>
      <c r="R493" s="471"/>
      <c r="S493" s="471"/>
      <c r="T493" s="471"/>
      <c r="U493" s="471"/>
      <c r="V493" s="568"/>
      <c r="W493" s="471"/>
      <c r="X493" s="471"/>
      <c r="Y493" s="471"/>
      <c r="Z493" s="471"/>
      <c r="AA493" s="471"/>
    </row>
    <row r="494" customFormat="false" ht="15.75" hidden="false" customHeight="true" outlineLevel="0" collapsed="false">
      <c r="A494" s="492"/>
      <c r="B494" s="471"/>
      <c r="C494" s="471"/>
      <c r="D494" s="471"/>
      <c r="E494" s="471"/>
      <c r="F494" s="471"/>
      <c r="G494" s="471"/>
      <c r="H494" s="471"/>
      <c r="I494" s="471"/>
      <c r="J494" s="471"/>
      <c r="K494" s="471"/>
      <c r="L494" s="471"/>
      <c r="M494" s="471"/>
      <c r="N494" s="471"/>
      <c r="O494" s="471"/>
      <c r="P494" s="471"/>
      <c r="Q494" s="471"/>
      <c r="R494" s="471"/>
      <c r="S494" s="471"/>
      <c r="T494" s="471"/>
      <c r="U494" s="471"/>
      <c r="V494" s="568"/>
      <c r="W494" s="471"/>
      <c r="X494" s="471"/>
      <c r="Y494" s="471"/>
      <c r="Z494" s="471"/>
      <c r="AA494" s="471"/>
    </row>
    <row r="495" customFormat="false" ht="15.75" hidden="false" customHeight="true" outlineLevel="0" collapsed="false">
      <c r="A495" s="492"/>
      <c r="B495" s="471"/>
      <c r="C495" s="471"/>
      <c r="D495" s="471"/>
      <c r="E495" s="471"/>
      <c r="F495" s="471"/>
      <c r="G495" s="471"/>
      <c r="H495" s="471"/>
      <c r="I495" s="471"/>
      <c r="J495" s="471"/>
      <c r="K495" s="471"/>
      <c r="L495" s="471"/>
      <c r="M495" s="471"/>
      <c r="N495" s="471"/>
      <c r="O495" s="471"/>
      <c r="P495" s="471"/>
      <c r="Q495" s="471"/>
      <c r="R495" s="471"/>
      <c r="S495" s="471"/>
      <c r="T495" s="471"/>
      <c r="U495" s="471"/>
      <c r="V495" s="568"/>
      <c r="W495" s="471"/>
      <c r="X495" s="471"/>
      <c r="Y495" s="471"/>
      <c r="Z495" s="471"/>
      <c r="AA495" s="471"/>
    </row>
    <row r="496" customFormat="false" ht="15.75" hidden="false" customHeight="true" outlineLevel="0" collapsed="false">
      <c r="A496" s="492"/>
      <c r="B496" s="471"/>
      <c r="C496" s="471"/>
      <c r="D496" s="471"/>
      <c r="E496" s="471"/>
      <c r="F496" s="471"/>
      <c r="G496" s="471"/>
      <c r="H496" s="471"/>
      <c r="I496" s="471"/>
      <c r="J496" s="471"/>
      <c r="K496" s="471"/>
      <c r="L496" s="471"/>
      <c r="M496" s="471"/>
      <c r="N496" s="471"/>
      <c r="O496" s="471"/>
      <c r="P496" s="471"/>
      <c r="Q496" s="471"/>
      <c r="R496" s="471"/>
      <c r="S496" s="471"/>
      <c r="T496" s="471"/>
      <c r="U496" s="471"/>
      <c r="V496" s="568"/>
      <c r="W496" s="471"/>
      <c r="X496" s="471"/>
      <c r="Y496" s="471"/>
      <c r="Z496" s="471"/>
      <c r="AA496" s="471"/>
    </row>
    <row r="497" customFormat="false" ht="15.75" hidden="false" customHeight="true" outlineLevel="0" collapsed="false">
      <c r="A497" s="492"/>
      <c r="B497" s="471"/>
      <c r="C497" s="471"/>
      <c r="D497" s="471"/>
      <c r="E497" s="471"/>
      <c r="F497" s="471"/>
      <c r="G497" s="471"/>
      <c r="H497" s="471"/>
      <c r="I497" s="471"/>
      <c r="J497" s="471"/>
      <c r="K497" s="471"/>
      <c r="L497" s="471"/>
      <c r="M497" s="471"/>
      <c r="N497" s="471"/>
      <c r="O497" s="471"/>
      <c r="P497" s="471"/>
      <c r="Q497" s="471"/>
      <c r="R497" s="471"/>
      <c r="S497" s="471"/>
      <c r="T497" s="471"/>
      <c r="U497" s="471"/>
      <c r="V497" s="568"/>
      <c r="W497" s="471"/>
      <c r="X497" s="471"/>
      <c r="Y497" s="471"/>
      <c r="Z497" s="471"/>
      <c r="AA497" s="471"/>
    </row>
    <row r="498" customFormat="false" ht="15.75" hidden="false" customHeight="true" outlineLevel="0" collapsed="false">
      <c r="A498" s="492"/>
      <c r="B498" s="471"/>
      <c r="C498" s="471"/>
      <c r="D498" s="471"/>
      <c r="E498" s="471"/>
      <c r="F498" s="471"/>
      <c r="G498" s="471"/>
      <c r="H498" s="471"/>
      <c r="I498" s="471"/>
      <c r="J498" s="471"/>
      <c r="K498" s="471"/>
      <c r="L498" s="471"/>
      <c r="M498" s="471"/>
      <c r="N498" s="471"/>
      <c r="O498" s="471"/>
      <c r="P498" s="471"/>
      <c r="Q498" s="471"/>
      <c r="R498" s="471"/>
      <c r="S498" s="471"/>
      <c r="T498" s="471"/>
      <c r="U498" s="471"/>
      <c r="V498" s="568"/>
      <c r="W498" s="471"/>
      <c r="X498" s="471"/>
      <c r="Y498" s="471"/>
      <c r="Z498" s="471"/>
      <c r="AA498" s="471"/>
    </row>
    <row r="499" customFormat="false" ht="15.75" hidden="false" customHeight="true" outlineLevel="0" collapsed="false">
      <c r="A499" s="492"/>
      <c r="B499" s="471"/>
      <c r="C499" s="471"/>
      <c r="D499" s="471"/>
      <c r="E499" s="471"/>
      <c r="F499" s="471"/>
      <c r="G499" s="471"/>
      <c r="H499" s="471"/>
      <c r="I499" s="471"/>
      <c r="J499" s="471"/>
      <c r="K499" s="471"/>
      <c r="L499" s="471"/>
      <c r="M499" s="471"/>
      <c r="N499" s="471"/>
      <c r="O499" s="471"/>
      <c r="P499" s="471"/>
      <c r="Q499" s="471"/>
      <c r="R499" s="471"/>
      <c r="S499" s="471"/>
      <c r="T499" s="471"/>
      <c r="U499" s="471"/>
      <c r="V499" s="568"/>
      <c r="W499" s="471"/>
      <c r="X499" s="471"/>
      <c r="Y499" s="471"/>
      <c r="Z499" s="471"/>
      <c r="AA499" s="471"/>
    </row>
    <row r="500" customFormat="false" ht="15.75" hidden="false" customHeight="true" outlineLevel="0" collapsed="false">
      <c r="A500" s="492"/>
      <c r="B500" s="471"/>
      <c r="C500" s="471"/>
      <c r="D500" s="471"/>
      <c r="E500" s="471"/>
      <c r="F500" s="471"/>
      <c r="G500" s="471"/>
      <c r="H500" s="471"/>
      <c r="I500" s="471"/>
      <c r="J500" s="471"/>
      <c r="K500" s="471"/>
      <c r="L500" s="471"/>
      <c r="M500" s="471"/>
      <c r="N500" s="471"/>
      <c r="O500" s="471"/>
      <c r="P500" s="471"/>
      <c r="Q500" s="471"/>
      <c r="R500" s="471"/>
      <c r="S500" s="471"/>
      <c r="T500" s="471"/>
      <c r="U500" s="471"/>
      <c r="V500" s="568"/>
      <c r="W500" s="471"/>
      <c r="X500" s="471"/>
      <c r="Y500" s="471"/>
      <c r="Z500" s="471"/>
      <c r="AA500" s="471"/>
    </row>
    <row r="501" customFormat="false" ht="15.75" hidden="false" customHeight="true" outlineLevel="0" collapsed="false">
      <c r="A501" s="492"/>
      <c r="B501" s="471"/>
      <c r="C501" s="471"/>
      <c r="D501" s="471"/>
      <c r="E501" s="471"/>
      <c r="F501" s="471"/>
      <c r="G501" s="471"/>
      <c r="H501" s="471"/>
      <c r="I501" s="471"/>
      <c r="J501" s="471"/>
      <c r="K501" s="471"/>
      <c r="L501" s="471"/>
      <c r="M501" s="471"/>
      <c r="N501" s="471"/>
      <c r="O501" s="471"/>
      <c r="P501" s="471"/>
      <c r="Q501" s="471"/>
      <c r="R501" s="471"/>
      <c r="S501" s="471"/>
      <c r="T501" s="471"/>
      <c r="U501" s="471"/>
      <c r="V501" s="568"/>
      <c r="W501" s="471"/>
      <c r="X501" s="471"/>
      <c r="Y501" s="471"/>
      <c r="Z501" s="471"/>
      <c r="AA501" s="471"/>
    </row>
    <row r="502" customFormat="false" ht="15.75" hidden="false" customHeight="true" outlineLevel="0" collapsed="false">
      <c r="A502" s="492"/>
      <c r="B502" s="471"/>
      <c r="C502" s="471"/>
      <c r="D502" s="471"/>
      <c r="E502" s="471"/>
      <c r="F502" s="471"/>
      <c r="G502" s="471"/>
      <c r="H502" s="471"/>
      <c r="I502" s="471"/>
      <c r="J502" s="471"/>
      <c r="K502" s="471"/>
      <c r="L502" s="471"/>
      <c r="M502" s="471"/>
      <c r="N502" s="471"/>
      <c r="O502" s="471"/>
      <c r="P502" s="471"/>
      <c r="Q502" s="471"/>
      <c r="R502" s="471"/>
      <c r="S502" s="471"/>
      <c r="T502" s="471"/>
      <c r="U502" s="471"/>
      <c r="V502" s="568"/>
      <c r="W502" s="471"/>
      <c r="X502" s="471"/>
      <c r="Y502" s="471"/>
      <c r="Z502" s="471"/>
      <c r="AA502" s="471"/>
    </row>
    <row r="503" customFormat="false" ht="15.75" hidden="false" customHeight="true" outlineLevel="0" collapsed="false">
      <c r="A503" s="492"/>
      <c r="B503" s="471"/>
      <c r="C503" s="471"/>
      <c r="D503" s="471"/>
      <c r="E503" s="471"/>
      <c r="F503" s="471"/>
      <c r="G503" s="471"/>
      <c r="H503" s="471"/>
      <c r="I503" s="471"/>
      <c r="J503" s="471"/>
      <c r="K503" s="471"/>
      <c r="L503" s="471"/>
      <c r="M503" s="471"/>
      <c r="N503" s="471"/>
      <c r="O503" s="471"/>
      <c r="P503" s="471"/>
      <c r="Q503" s="471"/>
      <c r="R503" s="471"/>
      <c r="S503" s="471"/>
      <c r="T503" s="471"/>
      <c r="U503" s="471"/>
      <c r="V503" s="568"/>
      <c r="W503" s="471"/>
      <c r="X503" s="471"/>
      <c r="Y503" s="471"/>
      <c r="Z503" s="471"/>
      <c r="AA503" s="471"/>
    </row>
    <row r="504" customFormat="false" ht="15.75" hidden="false" customHeight="true" outlineLevel="0" collapsed="false">
      <c r="A504" s="492"/>
      <c r="B504" s="471"/>
      <c r="C504" s="471"/>
      <c r="D504" s="471"/>
      <c r="E504" s="471"/>
      <c r="F504" s="471"/>
      <c r="G504" s="471"/>
      <c r="H504" s="471"/>
      <c r="I504" s="471"/>
      <c r="J504" s="471"/>
      <c r="K504" s="471"/>
      <c r="L504" s="471"/>
      <c r="M504" s="471"/>
      <c r="N504" s="471"/>
      <c r="O504" s="471"/>
      <c r="P504" s="471"/>
      <c r="Q504" s="471"/>
      <c r="R504" s="471"/>
      <c r="S504" s="471"/>
      <c r="T504" s="471"/>
      <c r="U504" s="471"/>
      <c r="V504" s="568"/>
      <c r="W504" s="471"/>
      <c r="X504" s="471"/>
      <c r="Y504" s="471"/>
      <c r="Z504" s="471"/>
      <c r="AA504" s="471"/>
    </row>
    <row r="505" customFormat="false" ht="15.75" hidden="false" customHeight="true" outlineLevel="0" collapsed="false">
      <c r="A505" s="492"/>
      <c r="B505" s="471"/>
      <c r="C505" s="471"/>
      <c r="D505" s="471"/>
      <c r="E505" s="471"/>
      <c r="F505" s="471"/>
      <c r="G505" s="471"/>
      <c r="H505" s="471"/>
      <c r="I505" s="471"/>
      <c r="J505" s="471"/>
      <c r="K505" s="471"/>
      <c r="L505" s="471"/>
      <c r="M505" s="471"/>
      <c r="N505" s="471"/>
      <c r="O505" s="471"/>
      <c r="P505" s="471"/>
      <c r="Q505" s="471"/>
      <c r="R505" s="471"/>
      <c r="S505" s="471"/>
      <c r="T505" s="471"/>
      <c r="U505" s="471"/>
      <c r="V505" s="568"/>
      <c r="W505" s="471"/>
      <c r="X505" s="471"/>
      <c r="Y505" s="471"/>
      <c r="Z505" s="471"/>
      <c r="AA505" s="471"/>
    </row>
    <row r="506" customFormat="false" ht="15.75" hidden="false" customHeight="true" outlineLevel="0" collapsed="false">
      <c r="A506" s="492"/>
      <c r="B506" s="471"/>
      <c r="C506" s="471"/>
      <c r="D506" s="471"/>
      <c r="E506" s="471"/>
      <c r="F506" s="471"/>
      <c r="G506" s="471"/>
      <c r="H506" s="471"/>
      <c r="I506" s="471"/>
      <c r="J506" s="471"/>
      <c r="K506" s="471"/>
      <c r="L506" s="471"/>
      <c r="M506" s="471"/>
      <c r="N506" s="471"/>
      <c r="O506" s="471"/>
      <c r="P506" s="471"/>
      <c r="Q506" s="471"/>
      <c r="R506" s="471"/>
      <c r="S506" s="471"/>
      <c r="T506" s="471"/>
      <c r="U506" s="471"/>
      <c r="V506" s="568"/>
      <c r="W506" s="471"/>
      <c r="X506" s="471"/>
      <c r="Y506" s="471"/>
      <c r="Z506" s="471"/>
      <c r="AA506" s="471"/>
    </row>
    <row r="507" customFormat="false" ht="15.75" hidden="false" customHeight="true" outlineLevel="0" collapsed="false">
      <c r="A507" s="492"/>
      <c r="B507" s="471"/>
      <c r="C507" s="471"/>
      <c r="D507" s="471"/>
      <c r="E507" s="471"/>
      <c r="F507" s="471"/>
      <c r="G507" s="471"/>
      <c r="H507" s="471"/>
      <c r="I507" s="471"/>
      <c r="J507" s="471"/>
      <c r="K507" s="471"/>
      <c r="L507" s="471"/>
      <c r="M507" s="471"/>
      <c r="N507" s="471"/>
      <c r="O507" s="471"/>
      <c r="P507" s="471"/>
      <c r="Q507" s="471"/>
      <c r="R507" s="471"/>
      <c r="S507" s="471"/>
      <c r="T507" s="471"/>
      <c r="U507" s="471"/>
      <c r="V507" s="568"/>
      <c r="W507" s="471"/>
      <c r="X507" s="471"/>
      <c r="Y507" s="471"/>
      <c r="Z507" s="471"/>
      <c r="AA507" s="471"/>
    </row>
    <row r="508" customFormat="false" ht="15.75" hidden="false" customHeight="true" outlineLevel="0" collapsed="false">
      <c r="A508" s="492"/>
      <c r="B508" s="471"/>
      <c r="C508" s="471"/>
      <c r="D508" s="471"/>
      <c r="E508" s="471"/>
      <c r="F508" s="471"/>
      <c r="G508" s="471"/>
      <c r="H508" s="471"/>
      <c r="I508" s="471"/>
      <c r="J508" s="471"/>
      <c r="K508" s="471"/>
      <c r="L508" s="471"/>
      <c r="M508" s="471"/>
      <c r="N508" s="471"/>
      <c r="O508" s="471"/>
      <c r="P508" s="471"/>
      <c r="Q508" s="471"/>
      <c r="R508" s="471"/>
      <c r="S508" s="471"/>
      <c r="T508" s="471"/>
      <c r="U508" s="471"/>
      <c r="V508" s="568"/>
      <c r="W508" s="471"/>
      <c r="X508" s="471"/>
      <c r="Y508" s="471"/>
      <c r="Z508" s="471"/>
      <c r="AA508" s="471"/>
    </row>
    <row r="509" customFormat="false" ht="15.75" hidden="false" customHeight="true" outlineLevel="0" collapsed="false">
      <c r="A509" s="492"/>
      <c r="B509" s="471"/>
      <c r="C509" s="471"/>
      <c r="D509" s="471"/>
      <c r="E509" s="471"/>
      <c r="F509" s="471"/>
      <c r="G509" s="471"/>
      <c r="H509" s="471"/>
      <c r="I509" s="471"/>
      <c r="J509" s="471"/>
      <c r="K509" s="471"/>
      <c r="L509" s="471"/>
      <c r="M509" s="471"/>
      <c r="N509" s="471"/>
      <c r="O509" s="471"/>
      <c r="P509" s="471"/>
      <c r="Q509" s="471"/>
      <c r="R509" s="471"/>
      <c r="S509" s="471"/>
      <c r="T509" s="471"/>
      <c r="U509" s="471"/>
      <c r="V509" s="568"/>
      <c r="W509" s="471"/>
      <c r="X509" s="471"/>
      <c r="Y509" s="471"/>
      <c r="Z509" s="471"/>
      <c r="AA509" s="471"/>
    </row>
    <row r="510" customFormat="false" ht="15.75" hidden="false" customHeight="true" outlineLevel="0" collapsed="false">
      <c r="A510" s="492"/>
      <c r="B510" s="471"/>
      <c r="C510" s="471"/>
      <c r="D510" s="471"/>
      <c r="E510" s="471"/>
      <c r="F510" s="471"/>
      <c r="G510" s="471"/>
      <c r="H510" s="471"/>
      <c r="I510" s="471"/>
      <c r="J510" s="471"/>
      <c r="K510" s="471"/>
      <c r="L510" s="471"/>
      <c r="M510" s="471"/>
      <c r="N510" s="471"/>
      <c r="O510" s="471"/>
      <c r="P510" s="471"/>
      <c r="Q510" s="471"/>
      <c r="R510" s="471"/>
      <c r="S510" s="471"/>
      <c r="T510" s="471"/>
      <c r="U510" s="471"/>
      <c r="V510" s="568"/>
      <c r="W510" s="471"/>
      <c r="X510" s="471"/>
      <c r="Y510" s="471"/>
      <c r="Z510" s="471"/>
      <c r="AA510" s="471"/>
    </row>
    <row r="511" customFormat="false" ht="15.75" hidden="false" customHeight="true" outlineLevel="0" collapsed="false">
      <c r="A511" s="492"/>
      <c r="B511" s="471"/>
      <c r="C511" s="471"/>
      <c r="D511" s="471"/>
      <c r="E511" s="471"/>
      <c r="F511" s="471"/>
      <c r="G511" s="471"/>
      <c r="H511" s="471"/>
      <c r="I511" s="471"/>
      <c r="J511" s="471"/>
      <c r="K511" s="471"/>
      <c r="L511" s="471"/>
      <c r="M511" s="471"/>
      <c r="N511" s="471"/>
      <c r="O511" s="471"/>
      <c r="P511" s="471"/>
      <c r="Q511" s="471"/>
      <c r="R511" s="471"/>
      <c r="S511" s="471"/>
      <c r="T511" s="471"/>
      <c r="U511" s="471"/>
      <c r="V511" s="568"/>
      <c r="W511" s="471"/>
      <c r="X511" s="471"/>
      <c r="Y511" s="471"/>
      <c r="Z511" s="471"/>
      <c r="AA511" s="471"/>
    </row>
    <row r="512" customFormat="false" ht="15.75" hidden="false" customHeight="true" outlineLevel="0" collapsed="false">
      <c r="A512" s="492"/>
      <c r="B512" s="471"/>
      <c r="C512" s="471"/>
      <c r="D512" s="471"/>
      <c r="E512" s="471"/>
      <c r="F512" s="471"/>
      <c r="G512" s="471"/>
      <c r="H512" s="471"/>
      <c r="I512" s="471"/>
      <c r="J512" s="471"/>
      <c r="K512" s="471"/>
      <c r="L512" s="471"/>
      <c r="M512" s="471"/>
      <c r="N512" s="471"/>
      <c r="O512" s="471"/>
      <c r="P512" s="471"/>
      <c r="Q512" s="471"/>
      <c r="R512" s="471"/>
      <c r="S512" s="471"/>
      <c r="T512" s="471"/>
      <c r="U512" s="471"/>
      <c r="V512" s="568"/>
      <c r="W512" s="471"/>
      <c r="X512" s="471"/>
      <c r="Y512" s="471"/>
      <c r="Z512" s="471"/>
      <c r="AA512" s="471"/>
    </row>
    <row r="513" customFormat="false" ht="15.75" hidden="false" customHeight="true" outlineLevel="0" collapsed="false">
      <c r="A513" s="492"/>
      <c r="B513" s="471"/>
      <c r="C513" s="471"/>
      <c r="D513" s="471"/>
      <c r="E513" s="471"/>
      <c r="F513" s="471"/>
      <c r="G513" s="471"/>
      <c r="H513" s="471"/>
      <c r="I513" s="471"/>
      <c r="J513" s="471"/>
      <c r="K513" s="471"/>
      <c r="L513" s="471"/>
      <c r="M513" s="471"/>
      <c r="N513" s="471"/>
      <c r="O513" s="471"/>
      <c r="P513" s="471"/>
      <c r="Q513" s="471"/>
      <c r="R513" s="471"/>
      <c r="S513" s="471"/>
      <c r="T513" s="471"/>
      <c r="U513" s="471"/>
      <c r="V513" s="568"/>
      <c r="W513" s="471"/>
      <c r="X513" s="471"/>
      <c r="Y513" s="471"/>
      <c r="Z513" s="471"/>
      <c r="AA513" s="471"/>
    </row>
    <row r="514" customFormat="false" ht="15.75" hidden="false" customHeight="true" outlineLevel="0" collapsed="false">
      <c r="A514" s="492"/>
      <c r="B514" s="471"/>
      <c r="C514" s="471"/>
      <c r="D514" s="471"/>
      <c r="E514" s="471"/>
      <c r="F514" s="471"/>
      <c r="G514" s="471"/>
      <c r="H514" s="471"/>
      <c r="I514" s="471"/>
      <c r="J514" s="471"/>
      <c r="K514" s="471"/>
      <c r="L514" s="471"/>
      <c r="M514" s="471"/>
      <c r="N514" s="471"/>
      <c r="O514" s="471"/>
      <c r="P514" s="471"/>
      <c r="Q514" s="471"/>
      <c r="R514" s="471"/>
      <c r="S514" s="471"/>
      <c r="T514" s="471"/>
      <c r="U514" s="471"/>
      <c r="V514" s="568"/>
      <c r="W514" s="471"/>
      <c r="X514" s="471"/>
      <c r="Y514" s="471"/>
      <c r="Z514" s="471"/>
      <c r="AA514" s="471"/>
    </row>
    <row r="515" customFormat="false" ht="15.75" hidden="false" customHeight="true" outlineLevel="0" collapsed="false">
      <c r="A515" s="492"/>
      <c r="B515" s="471"/>
      <c r="C515" s="471"/>
      <c r="D515" s="471"/>
      <c r="E515" s="471"/>
      <c r="F515" s="471"/>
      <c r="G515" s="471"/>
      <c r="H515" s="471"/>
      <c r="I515" s="471"/>
      <c r="J515" s="471"/>
      <c r="K515" s="471"/>
      <c r="L515" s="471"/>
      <c r="M515" s="471"/>
      <c r="N515" s="471"/>
      <c r="O515" s="471"/>
      <c r="P515" s="471"/>
      <c r="Q515" s="471"/>
      <c r="R515" s="471"/>
      <c r="S515" s="471"/>
      <c r="T515" s="471"/>
      <c r="U515" s="471"/>
      <c r="V515" s="568"/>
      <c r="W515" s="471"/>
      <c r="X515" s="471"/>
      <c r="Y515" s="471"/>
      <c r="Z515" s="471"/>
      <c r="AA515" s="471"/>
    </row>
    <row r="516" customFormat="false" ht="15.75" hidden="false" customHeight="true" outlineLevel="0" collapsed="false">
      <c r="A516" s="492"/>
      <c r="B516" s="471"/>
      <c r="C516" s="471"/>
      <c r="D516" s="471"/>
      <c r="E516" s="471"/>
      <c r="F516" s="471"/>
      <c r="G516" s="471"/>
      <c r="H516" s="471"/>
      <c r="I516" s="471"/>
      <c r="J516" s="471"/>
      <c r="K516" s="471"/>
      <c r="L516" s="471"/>
      <c r="M516" s="471"/>
      <c r="N516" s="471"/>
      <c r="O516" s="471"/>
      <c r="P516" s="471"/>
      <c r="Q516" s="471"/>
      <c r="R516" s="471"/>
      <c r="S516" s="471"/>
      <c r="T516" s="471"/>
      <c r="U516" s="471"/>
      <c r="V516" s="568"/>
      <c r="W516" s="471"/>
      <c r="X516" s="471"/>
      <c r="Y516" s="471"/>
      <c r="Z516" s="471"/>
      <c r="AA516" s="471"/>
    </row>
    <row r="517" customFormat="false" ht="15.75" hidden="false" customHeight="true" outlineLevel="0" collapsed="false">
      <c r="A517" s="492"/>
      <c r="B517" s="471"/>
      <c r="C517" s="471"/>
      <c r="D517" s="471"/>
      <c r="E517" s="471"/>
      <c r="F517" s="471"/>
      <c r="G517" s="471"/>
      <c r="H517" s="471"/>
      <c r="I517" s="471"/>
      <c r="J517" s="471"/>
      <c r="K517" s="471"/>
      <c r="L517" s="471"/>
      <c r="M517" s="471"/>
      <c r="N517" s="471"/>
      <c r="O517" s="471"/>
      <c r="P517" s="471"/>
      <c r="Q517" s="471"/>
      <c r="R517" s="471"/>
      <c r="S517" s="471"/>
      <c r="T517" s="471"/>
      <c r="U517" s="471"/>
      <c r="V517" s="568"/>
      <c r="W517" s="471"/>
      <c r="X517" s="471"/>
      <c r="Y517" s="471"/>
      <c r="Z517" s="471"/>
      <c r="AA517" s="471"/>
    </row>
    <row r="518" customFormat="false" ht="15.75" hidden="false" customHeight="true" outlineLevel="0" collapsed="false">
      <c r="A518" s="492"/>
      <c r="B518" s="471"/>
      <c r="C518" s="471"/>
      <c r="D518" s="471"/>
      <c r="E518" s="471"/>
      <c r="F518" s="471"/>
      <c r="G518" s="471"/>
      <c r="H518" s="471"/>
      <c r="I518" s="471"/>
      <c r="J518" s="471"/>
      <c r="K518" s="471"/>
      <c r="L518" s="471"/>
      <c r="M518" s="471"/>
      <c r="N518" s="471"/>
      <c r="O518" s="471"/>
      <c r="P518" s="471"/>
      <c r="Q518" s="471"/>
      <c r="R518" s="471"/>
      <c r="S518" s="471"/>
      <c r="T518" s="471"/>
      <c r="U518" s="471"/>
      <c r="V518" s="568"/>
      <c r="W518" s="471"/>
      <c r="X518" s="471"/>
      <c r="Y518" s="471"/>
      <c r="Z518" s="471"/>
      <c r="AA518" s="471"/>
    </row>
    <row r="519" customFormat="false" ht="15.75" hidden="false" customHeight="true" outlineLevel="0" collapsed="false">
      <c r="A519" s="492"/>
      <c r="B519" s="471"/>
      <c r="C519" s="471"/>
      <c r="D519" s="471"/>
      <c r="E519" s="471"/>
      <c r="F519" s="471"/>
      <c r="G519" s="471"/>
      <c r="H519" s="471"/>
      <c r="I519" s="471"/>
      <c r="J519" s="471"/>
      <c r="K519" s="471"/>
      <c r="L519" s="471"/>
      <c r="M519" s="471"/>
      <c r="N519" s="471"/>
      <c r="O519" s="471"/>
      <c r="P519" s="471"/>
      <c r="Q519" s="471"/>
      <c r="R519" s="471"/>
      <c r="S519" s="471"/>
      <c r="T519" s="471"/>
      <c r="U519" s="471"/>
      <c r="V519" s="568"/>
      <c r="W519" s="471"/>
      <c r="X519" s="471"/>
      <c r="Y519" s="471"/>
      <c r="Z519" s="471"/>
      <c r="AA519" s="471"/>
    </row>
    <row r="520" customFormat="false" ht="15.75" hidden="false" customHeight="true" outlineLevel="0" collapsed="false">
      <c r="A520" s="492"/>
      <c r="B520" s="471"/>
      <c r="C520" s="471"/>
      <c r="D520" s="471"/>
      <c r="E520" s="471"/>
      <c r="F520" s="471"/>
      <c r="G520" s="471"/>
      <c r="H520" s="471"/>
      <c r="I520" s="471"/>
      <c r="J520" s="471"/>
      <c r="K520" s="471"/>
      <c r="L520" s="471"/>
      <c r="M520" s="471"/>
      <c r="N520" s="471"/>
      <c r="O520" s="471"/>
      <c r="P520" s="471"/>
      <c r="Q520" s="471"/>
      <c r="R520" s="471"/>
      <c r="S520" s="471"/>
      <c r="T520" s="471"/>
      <c r="U520" s="471"/>
      <c r="V520" s="568"/>
      <c r="W520" s="471"/>
      <c r="X520" s="471"/>
      <c r="Y520" s="471"/>
      <c r="Z520" s="471"/>
      <c r="AA520" s="471"/>
    </row>
    <row r="521" customFormat="false" ht="15.75" hidden="false" customHeight="true" outlineLevel="0" collapsed="false">
      <c r="A521" s="492"/>
      <c r="B521" s="471"/>
      <c r="C521" s="471"/>
      <c r="D521" s="471"/>
      <c r="E521" s="471"/>
      <c r="F521" s="471"/>
      <c r="G521" s="471"/>
      <c r="H521" s="471"/>
      <c r="I521" s="471"/>
      <c r="J521" s="471"/>
      <c r="K521" s="471"/>
      <c r="L521" s="471"/>
      <c r="M521" s="471"/>
      <c r="N521" s="471"/>
      <c r="O521" s="471"/>
      <c r="P521" s="471"/>
      <c r="Q521" s="471"/>
      <c r="R521" s="471"/>
      <c r="S521" s="471"/>
      <c r="T521" s="471"/>
      <c r="U521" s="471"/>
      <c r="V521" s="568"/>
      <c r="W521" s="471"/>
      <c r="X521" s="471"/>
      <c r="Y521" s="471"/>
      <c r="Z521" s="471"/>
      <c r="AA521" s="471"/>
    </row>
    <row r="522" customFormat="false" ht="15.75" hidden="false" customHeight="true" outlineLevel="0" collapsed="false">
      <c r="A522" s="492"/>
      <c r="B522" s="471"/>
      <c r="C522" s="471"/>
      <c r="D522" s="471"/>
      <c r="E522" s="471"/>
      <c r="F522" s="471"/>
      <c r="G522" s="471"/>
      <c r="H522" s="471"/>
      <c r="I522" s="471"/>
      <c r="J522" s="471"/>
      <c r="K522" s="471"/>
      <c r="L522" s="471"/>
      <c r="M522" s="471"/>
      <c r="N522" s="471"/>
      <c r="O522" s="471"/>
      <c r="P522" s="471"/>
      <c r="Q522" s="471"/>
      <c r="R522" s="471"/>
      <c r="S522" s="471"/>
      <c r="T522" s="471"/>
      <c r="U522" s="471"/>
      <c r="V522" s="568"/>
      <c r="W522" s="471"/>
      <c r="X522" s="471"/>
      <c r="Y522" s="471"/>
      <c r="Z522" s="471"/>
      <c r="AA522" s="471"/>
    </row>
    <row r="523" customFormat="false" ht="15.75" hidden="false" customHeight="true" outlineLevel="0" collapsed="false">
      <c r="A523" s="492"/>
      <c r="B523" s="471"/>
      <c r="C523" s="471"/>
      <c r="D523" s="471"/>
      <c r="E523" s="471"/>
      <c r="F523" s="471"/>
      <c r="G523" s="471"/>
      <c r="H523" s="471"/>
      <c r="I523" s="471"/>
      <c r="J523" s="471"/>
      <c r="K523" s="471"/>
      <c r="L523" s="471"/>
      <c r="M523" s="471"/>
      <c r="N523" s="471"/>
      <c r="O523" s="471"/>
      <c r="P523" s="471"/>
      <c r="Q523" s="471"/>
      <c r="R523" s="471"/>
      <c r="S523" s="471"/>
      <c r="T523" s="471"/>
      <c r="U523" s="471"/>
      <c r="V523" s="568"/>
      <c r="W523" s="471"/>
      <c r="X523" s="471"/>
      <c r="Y523" s="471"/>
      <c r="Z523" s="471"/>
      <c r="AA523" s="471"/>
    </row>
    <row r="524" customFormat="false" ht="15.75" hidden="false" customHeight="true" outlineLevel="0" collapsed="false">
      <c r="A524" s="492"/>
      <c r="B524" s="471"/>
      <c r="C524" s="471"/>
      <c r="D524" s="471"/>
      <c r="E524" s="471"/>
      <c r="F524" s="471"/>
      <c r="G524" s="471"/>
      <c r="H524" s="471"/>
      <c r="I524" s="471"/>
      <c r="J524" s="471"/>
      <c r="K524" s="471"/>
      <c r="L524" s="471"/>
      <c r="M524" s="471"/>
      <c r="N524" s="471"/>
      <c r="O524" s="471"/>
      <c r="P524" s="471"/>
      <c r="Q524" s="471"/>
      <c r="R524" s="471"/>
      <c r="S524" s="471"/>
      <c r="T524" s="471"/>
      <c r="U524" s="471"/>
      <c r="V524" s="568"/>
      <c r="W524" s="471"/>
      <c r="X524" s="471"/>
      <c r="Y524" s="471"/>
      <c r="Z524" s="471"/>
      <c r="AA524" s="471"/>
    </row>
    <row r="525" customFormat="false" ht="15.75" hidden="false" customHeight="true" outlineLevel="0" collapsed="false">
      <c r="A525" s="492"/>
      <c r="B525" s="471"/>
      <c r="C525" s="471"/>
      <c r="D525" s="471"/>
      <c r="E525" s="471"/>
      <c r="F525" s="471"/>
      <c r="G525" s="471"/>
      <c r="H525" s="471"/>
      <c r="I525" s="471"/>
      <c r="J525" s="471"/>
      <c r="K525" s="471"/>
      <c r="L525" s="471"/>
      <c r="M525" s="471"/>
      <c r="N525" s="471"/>
      <c r="O525" s="471"/>
      <c r="P525" s="471"/>
      <c r="Q525" s="471"/>
      <c r="R525" s="471"/>
      <c r="S525" s="471"/>
      <c r="T525" s="471"/>
      <c r="U525" s="471"/>
      <c r="V525" s="568"/>
      <c r="W525" s="471"/>
      <c r="X525" s="471"/>
      <c r="Y525" s="471"/>
      <c r="Z525" s="471"/>
      <c r="AA525" s="471"/>
    </row>
    <row r="526" customFormat="false" ht="15.75" hidden="false" customHeight="true" outlineLevel="0" collapsed="false">
      <c r="A526" s="492"/>
      <c r="B526" s="471"/>
      <c r="C526" s="471"/>
      <c r="D526" s="471"/>
      <c r="E526" s="471"/>
      <c r="F526" s="471"/>
      <c r="G526" s="471"/>
      <c r="H526" s="471"/>
      <c r="I526" s="471"/>
      <c r="J526" s="471"/>
      <c r="K526" s="471"/>
      <c r="L526" s="471"/>
      <c r="M526" s="471"/>
      <c r="N526" s="471"/>
      <c r="O526" s="471"/>
      <c r="P526" s="471"/>
      <c r="Q526" s="471"/>
      <c r="R526" s="471"/>
      <c r="S526" s="471"/>
      <c r="T526" s="471"/>
      <c r="U526" s="471"/>
      <c r="V526" s="568"/>
      <c r="W526" s="471"/>
      <c r="X526" s="471"/>
      <c r="Y526" s="471"/>
      <c r="Z526" s="471"/>
      <c r="AA526" s="471"/>
    </row>
    <row r="527" customFormat="false" ht="15.75" hidden="false" customHeight="true" outlineLevel="0" collapsed="false">
      <c r="A527" s="492"/>
      <c r="B527" s="471"/>
      <c r="C527" s="471"/>
      <c r="D527" s="471"/>
      <c r="E527" s="471"/>
      <c r="F527" s="471"/>
      <c r="G527" s="471"/>
      <c r="H527" s="471"/>
      <c r="I527" s="471"/>
      <c r="J527" s="471"/>
      <c r="K527" s="471"/>
      <c r="L527" s="471"/>
      <c r="M527" s="471"/>
      <c r="N527" s="471"/>
      <c r="O527" s="471"/>
      <c r="P527" s="471"/>
      <c r="Q527" s="471"/>
      <c r="R527" s="471"/>
      <c r="S527" s="471"/>
      <c r="T527" s="471"/>
      <c r="U527" s="471"/>
      <c r="V527" s="568"/>
      <c r="W527" s="471"/>
      <c r="X527" s="471"/>
      <c r="Y527" s="471"/>
      <c r="Z527" s="471"/>
      <c r="AA527" s="471"/>
    </row>
    <row r="528" customFormat="false" ht="15.75" hidden="false" customHeight="true" outlineLevel="0" collapsed="false">
      <c r="A528" s="492"/>
      <c r="B528" s="471"/>
      <c r="C528" s="471"/>
      <c r="D528" s="471"/>
      <c r="E528" s="471"/>
      <c r="F528" s="471"/>
      <c r="G528" s="471"/>
      <c r="H528" s="471"/>
      <c r="I528" s="471"/>
      <c r="J528" s="471"/>
      <c r="K528" s="471"/>
      <c r="L528" s="471"/>
      <c r="M528" s="471"/>
      <c r="N528" s="471"/>
      <c r="O528" s="471"/>
      <c r="P528" s="471"/>
      <c r="Q528" s="471"/>
      <c r="R528" s="471"/>
      <c r="S528" s="471"/>
      <c r="T528" s="471"/>
      <c r="U528" s="471"/>
      <c r="V528" s="568"/>
      <c r="W528" s="471"/>
      <c r="X528" s="471"/>
      <c r="Y528" s="471"/>
      <c r="Z528" s="471"/>
      <c r="AA528" s="471"/>
    </row>
    <row r="529" customFormat="false" ht="15.75" hidden="false" customHeight="true" outlineLevel="0" collapsed="false">
      <c r="A529" s="492"/>
      <c r="B529" s="471"/>
      <c r="C529" s="471"/>
      <c r="D529" s="471"/>
      <c r="E529" s="471"/>
      <c r="F529" s="471"/>
      <c r="G529" s="471"/>
      <c r="H529" s="471"/>
      <c r="I529" s="471"/>
      <c r="J529" s="471"/>
      <c r="K529" s="471"/>
      <c r="L529" s="471"/>
      <c r="M529" s="471"/>
      <c r="N529" s="471"/>
      <c r="O529" s="471"/>
      <c r="P529" s="471"/>
      <c r="Q529" s="471"/>
      <c r="R529" s="471"/>
      <c r="S529" s="471"/>
      <c r="T529" s="471"/>
      <c r="U529" s="471"/>
      <c r="V529" s="568"/>
      <c r="W529" s="471"/>
      <c r="X529" s="471"/>
      <c r="Y529" s="471"/>
      <c r="Z529" s="471"/>
      <c r="AA529" s="471"/>
    </row>
    <row r="530" customFormat="false" ht="15.75" hidden="false" customHeight="true" outlineLevel="0" collapsed="false">
      <c r="A530" s="492"/>
      <c r="B530" s="471"/>
      <c r="C530" s="471"/>
      <c r="D530" s="471"/>
      <c r="E530" s="471"/>
      <c r="F530" s="471"/>
      <c r="G530" s="471"/>
      <c r="H530" s="471"/>
      <c r="I530" s="471"/>
      <c r="J530" s="471"/>
      <c r="K530" s="471"/>
      <c r="L530" s="471"/>
      <c r="M530" s="471"/>
      <c r="N530" s="471"/>
      <c r="O530" s="471"/>
      <c r="P530" s="471"/>
      <c r="Q530" s="471"/>
      <c r="R530" s="471"/>
      <c r="S530" s="471"/>
      <c r="T530" s="471"/>
      <c r="U530" s="471"/>
      <c r="V530" s="568"/>
      <c r="W530" s="471"/>
      <c r="X530" s="471"/>
      <c r="Y530" s="471"/>
      <c r="Z530" s="471"/>
      <c r="AA530" s="471"/>
    </row>
    <row r="531" customFormat="false" ht="15.75" hidden="false" customHeight="true" outlineLevel="0" collapsed="false">
      <c r="A531" s="492"/>
      <c r="B531" s="471"/>
      <c r="C531" s="471"/>
      <c r="D531" s="471"/>
      <c r="E531" s="471"/>
      <c r="F531" s="471"/>
      <c r="G531" s="471"/>
      <c r="H531" s="471"/>
      <c r="I531" s="471"/>
      <c r="J531" s="471"/>
      <c r="K531" s="471"/>
      <c r="L531" s="471"/>
      <c r="M531" s="471"/>
      <c r="N531" s="471"/>
      <c r="O531" s="471"/>
      <c r="P531" s="471"/>
      <c r="Q531" s="471"/>
      <c r="R531" s="471"/>
      <c r="S531" s="471"/>
      <c r="T531" s="471"/>
      <c r="U531" s="471"/>
      <c r="V531" s="568"/>
      <c r="W531" s="471"/>
      <c r="X531" s="471"/>
      <c r="Y531" s="471"/>
      <c r="Z531" s="471"/>
      <c r="AA531" s="471"/>
    </row>
    <row r="532" customFormat="false" ht="15.75" hidden="false" customHeight="true" outlineLevel="0" collapsed="false">
      <c r="A532" s="492"/>
      <c r="B532" s="471"/>
      <c r="C532" s="471"/>
      <c r="D532" s="471"/>
      <c r="E532" s="471"/>
      <c r="F532" s="471"/>
      <c r="G532" s="471"/>
      <c r="H532" s="471"/>
      <c r="I532" s="471"/>
      <c r="J532" s="471"/>
      <c r="K532" s="471"/>
      <c r="L532" s="471"/>
      <c r="M532" s="471"/>
      <c r="N532" s="471"/>
      <c r="O532" s="471"/>
      <c r="P532" s="471"/>
      <c r="Q532" s="471"/>
      <c r="R532" s="471"/>
      <c r="S532" s="471"/>
      <c r="T532" s="471"/>
      <c r="U532" s="471"/>
      <c r="V532" s="568"/>
      <c r="W532" s="471"/>
      <c r="X532" s="471"/>
      <c r="Y532" s="471"/>
      <c r="Z532" s="471"/>
      <c r="AA532" s="471"/>
    </row>
    <row r="533" customFormat="false" ht="15.75" hidden="false" customHeight="true" outlineLevel="0" collapsed="false">
      <c r="A533" s="492"/>
      <c r="B533" s="471"/>
      <c r="C533" s="471"/>
      <c r="D533" s="471"/>
      <c r="E533" s="471"/>
      <c r="F533" s="471"/>
      <c r="G533" s="471"/>
      <c r="H533" s="471"/>
      <c r="I533" s="471"/>
      <c r="J533" s="471"/>
      <c r="K533" s="471"/>
      <c r="L533" s="471"/>
      <c r="M533" s="471"/>
      <c r="N533" s="471"/>
      <c r="O533" s="471"/>
      <c r="P533" s="471"/>
      <c r="Q533" s="471"/>
      <c r="R533" s="471"/>
      <c r="S533" s="471"/>
      <c r="T533" s="471"/>
      <c r="U533" s="471"/>
      <c r="V533" s="568"/>
      <c r="W533" s="471"/>
      <c r="X533" s="471"/>
      <c r="Y533" s="471"/>
      <c r="Z533" s="471"/>
      <c r="AA533" s="471"/>
    </row>
    <row r="534" customFormat="false" ht="15.75" hidden="false" customHeight="true" outlineLevel="0" collapsed="false">
      <c r="A534" s="492"/>
      <c r="B534" s="471"/>
      <c r="C534" s="471"/>
      <c r="D534" s="471"/>
      <c r="E534" s="471"/>
      <c r="F534" s="471"/>
      <c r="G534" s="471"/>
      <c r="H534" s="471"/>
      <c r="I534" s="471"/>
      <c r="J534" s="471"/>
      <c r="K534" s="471"/>
      <c r="L534" s="471"/>
      <c r="M534" s="471"/>
      <c r="N534" s="471"/>
      <c r="O534" s="471"/>
      <c r="P534" s="471"/>
      <c r="Q534" s="471"/>
      <c r="R534" s="471"/>
      <c r="S534" s="471"/>
      <c r="T534" s="471"/>
      <c r="U534" s="471"/>
      <c r="V534" s="568"/>
      <c r="W534" s="471"/>
      <c r="X534" s="471"/>
      <c r="Y534" s="471"/>
      <c r="Z534" s="471"/>
      <c r="AA534" s="471"/>
    </row>
    <row r="535" customFormat="false" ht="15.75" hidden="false" customHeight="true" outlineLevel="0" collapsed="false">
      <c r="A535" s="492"/>
      <c r="B535" s="471"/>
      <c r="C535" s="471"/>
      <c r="D535" s="471"/>
      <c r="E535" s="471"/>
      <c r="F535" s="471"/>
      <c r="G535" s="471"/>
      <c r="H535" s="471"/>
      <c r="I535" s="471"/>
      <c r="J535" s="471"/>
      <c r="K535" s="471"/>
      <c r="L535" s="471"/>
      <c r="M535" s="471"/>
      <c r="N535" s="471"/>
      <c r="O535" s="471"/>
      <c r="P535" s="471"/>
      <c r="Q535" s="471"/>
      <c r="R535" s="471"/>
      <c r="S535" s="471"/>
      <c r="T535" s="471"/>
      <c r="U535" s="471"/>
      <c r="V535" s="568"/>
      <c r="W535" s="471"/>
      <c r="X535" s="471"/>
      <c r="Y535" s="471"/>
      <c r="Z535" s="471"/>
      <c r="AA535" s="471"/>
    </row>
    <row r="536" customFormat="false" ht="15.75" hidden="false" customHeight="true" outlineLevel="0" collapsed="false">
      <c r="A536" s="492"/>
      <c r="B536" s="471"/>
      <c r="C536" s="471"/>
      <c r="D536" s="471"/>
      <c r="E536" s="471"/>
      <c r="F536" s="471"/>
      <c r="G536" s="471"/>
      <c r="H536" s="471"/>
      <c r="I536" s="471"/>
      <c r="J536" s="471"/>
      <c r="K536" s="471"/>
      <c r="L536" s="471"/>
      <c r="M536" s="471"/>
      <c r="N536" s="471"/>
      <c r="O536" s="471"/>
      <c r="P536" s="471"/>
      <c r="Q536" s="471"/>
      <c r="R536" s="471"/>
      <c r="S536" s="471"/>
      <c r="T536" s="471"/>
      <c r="U536" s="471"/>
      <c r="V536" s="568"/>
      <c r="W536" s="471"/>
      <c r="X536" s="471"/>
      <c r="Y536" s="471"/>
      <c r="Z536" s="471"/>
      <c r="AA536" s="471"/>
    </row>
    <row r="537" customFormat="false" ht="15.75" hidden="false" customHeight="true" outlineLevel="0" collapsed="false">
      <c r="A537" s="492"/>
      <c r="B537" s="471"/>
      <c r="C537" s="471"/>
      <c r="D537" s="471"/>
      <c r="E537" s="471"/>
      <c r="F537" s="471"/>
      <c r="G537" s="471"/>
      <c r="H537" s="471"/>
      <c r="I537" s="471"/>
      <c r="J537" s="471"/>
      <c r="K537" s="471"/>
      <c r="L537" s="471"/>
      <c r="M537" s="471"/>
      <c r="N537" s="471"/>
      <c r="O537" s="471"/>
      <c r="P537" s="471"/>
      <c r="Q537" s="471"/>
      <c r="R537" s="471"/>
      <c r="S537" s="471"/>
      <c r="T537" s="471"/>
      <c r="U537" s="471"/>
      <c r="V537" s="568"/>
      <c r="W537" s="471"/>
      <c r="X537" s="471"/>
      <c r="Y537" s="471"/>
      <c r="Z537" s="471"/>
      <c r="AA537" s="471"/>
    </row>
    <row r="538" customFormat="false" ht="15.75" hidden="false" customHeight="true" outlineLevel="0" collapsed="false">
      <c r="A538" s="492"/>
      <c r="B538" s="471"/>
      <c r="C538" s="471"/>
      <c r="D538" s="471"/>
      <c r="E538" s="471"/>
      <c r="F538" s="471"/>
      <c r="G538" s="471"/>
      <c r="H538" s="471"/>
      <c r="I538" s="471"/>
      <c r="J538" s="471"/>
      <c r="K538" s="471"/>
      <c r="L538" s="471"/>
      <c r="M538" s="471"/>
      <c r="N538" s="471"/>
      <c r="O538" s="471"/>
      <c r="P538" s="471"/>
      <c r="Q538" s="471"/>
      <c r="R538" s="471"/>
      <c r="S538" s="471"/>
      <c r="T538" s="471"/>
      <c r="U538" s="471"/>
      <c r="V538" s="568"/>
      <c r="W538" s="471"/>
      <c r="X538" s="471"/>
      <c r="Y538" s="471"/>
      <c r="Z538" s="471"/>
      <c r="AA538" s="471"/>
    </row>
    <row r="539" customFormat="false" ht="15.75" hidden="false" customHeight="true" outlineLevel="0" collapsed="false">
      <c r="A539" s="492"/>
      <c r="B539" s="471"/>
      <c r="C539" s="471"/>
      <c r="D539" s="471"/>
      <c r="E539" s="471"/>
      <c r="F539" s="471"/>
      <c r="G539" s="471"/>
      <c r="H539" s="471"/>
      <c r="I539" s="471"/>
      <c r="J539" s="471"/>
      <c r="K539" s="471"/>
      <c r="L539" s="471"/>
      <c r="M539" s="471"/>
      <c r="N539" s="471"/>
      <c r="O539" s="471"/>
      <c r="P539" s="471"/>
      <c r="Q539" s="471"/>
      <c r="R539" s="471"/>
      <c r="S539" s="471"/>
      <c r="T539" s="471"/>
      <c r="U539" s="471"/>
      <c r="V539" s="568"/>
      <c r="W539" s="471"/>
      <c r="X539" s="471"/>
      <c r="Y539" s="471"/>
      <c r="Z539" s="471"/>
      <c r="AA539" s="471"/>
    </row>
    <row r="540" customFormat="false" ht="15.75" hidden="false" customHeight="true" outlineLevel="0" collapsed="false">
      <c r="A540" s="492"/>
      <c r="B540" s="471"/>
      <c r="C540" s="471"/>
      <c r="D540" s="471"/>
      <c r="E540" s="471"/>
      <c r="F540" s="471"/>
      <c r="G540" s="471"/>
      <c r="H540" s="471"/>
      <c r="I540" s="471"/>
      <c r="J540" s="471"/>
      <c r="K540" s="471"/>
      <c r="L540" s="471"/>
      <c r="M540" s="471"/>
      <c r="N540" s="471"/>
      <c r="O540" s="471"/>
      <c r="P540" s="471"/>
      <c r="Q540" s="471"/>
      <c r="R540" s="471"/>
      <c r="S540" s="471"/>
      <c r="T540" s="471"/>
      <c r="U540" s="471"/>
      <c r="V540" s="568"/>
      <c r="W540" s="471"/>
      <c r="X540" s="471"/>
      <c r="Y540" s="471"/>
      <c r="Z540" s="471"/>
      <c r="AA540" s="471"/>
    </row>
    <row r="541" customFormat="false" ht="15.75" hidden="false" customHeight="true" outlineLevel="0" collapsed="false">
      <c r="A541" s="492"/>
      <c r="B541" s="471"/>
      <c r="C541" s="471"/>
      <c r="D541" s="471"/>
      <c r="E541" s="471"/>
      <c r="F541" s="471"/>
      <c r="G541" s="471"/>
      <c r="H541" s="471"/>
      <c r="I541" s="471"/>
      <c r="J541" s="471"/>
      <c r="K541" s="471"/>
      <c r="L541" s="471"/>
      <c r="M541" s="471"/>
      <c r="N541" s="471"/>
      <c r="O541" s="471"/>
      <c r="P541" s="471"/>
      <c r="Q541" s="471"/>
      <c r="R541" s="471"/>
      <c r="S541" s="471"/>
      <c r="T541" s="471"/>
      <c r="U541" s="471"/>
      <c r="V541" s="568"/>
      <c r="W541" s="471"/>
      <c r="X541" s="471"/>
      <c r="Y541" s="471"/>
      <c r="Z541" s="471"/>
      <c r="AA541" s="471"/>
    </row>
    <row r="542" customFormat="false" ht="15.75" hidden="false" customHeight="true" outlineLevel="0" collapsed="false">
      <c r="A542" s="492"/>
      <c r="B542" s="471"/>
      <c r="C542" s="471"/>
      <c r="D542" s="471"/>
      <c r="E542" s="471"/>
      <c r="F542" s="471"/>
      <c r="G542" s="471"/>
      <c r="H542" s="471"/>
      <c r="I542" s="471"/>
      <c r="J542" s="471"/>
      <c r="K542" s="471"/>
      <c r="L542" s="471"/>
      <c r="M542" s="471"/>
      <c r="N542" s="471"/>
      <c r="O542" s="471"/>
      <c r="P542" s="471"/>
      <c r="Q542" s="471"/>
      <c r="R542" s="471"/>
      <c r="S542" s="471"/>
      <c r="T542" s="471"/>
      <c r="U542" s="471"/>
      <c r="V542" s="568"/>
      <c r="W542" s="471"/>
      <c r="X542" s="471"/>
      <c r="Y542" s="471"/>
      <c r="Z542" s="471"/>
      <c r="AA542" s="471"/>
    </row>
    <row r="543" customFormat="false" ht="15.75" hidden="false" customHeight="true" outlineLevel="0" collapsed="false">
      <c r="A543" s="492"/>
      <c r="B543" s="471"/>
      <c r="C543" s="471"/>
      <c r="D543" s="471"/>
      <c r="E543" s="471"/>
      <c r="F543" s="471"/>
      <c r="G543" s="471"/>
      <c r="H543" s="471"/>
      <c r="I543" s="471"/>
      <c r="J543" s="471"/>
      <c r="K543" s="471"/>
      <c r="L543" s="471"/>
      <c r="M543" s="471"/>
      <c r="N543" s="471"/>
      <c r="O543" s="471"/>
      <c r="P543" s="471"/>
      <c r="Q543" s="471"/>
      <c r="R543" s="471"/>
      <c r="S543" s="471"/>
      <c r="T543" s="471"/>
      <c r="U543" s="471"/>
      <c r="V543" s="568"/>
      <c r="W543" s="471"/>
      <c r="X543" s="471"/>
      <c r="Y543" s="471"/>
      <c r="Z543" s="471"/>
      <c r="AA543" s="471"/>
    </row>
    <row r="544" customFormat="false" ht="15.75" hidden="false" customHeight="true" outlineLevel="0" collapsed="false">
      <c r="A544" s="492"/>
      <c r="B544" s="471"/>
      <c r="C544" s="471"/>
      <c r="D544" s="471"/>
      <c r="E544" s="471"/>
      <c r="F544" s="471"/>
      <c r="G544" s="471"/>
      <c r="H544" s="471"/>
      <c r="I544" s="471"/>
      <c r="J544" s="471"/>
      <c r="K544" s="471"/>
      <c r="L544" s="471"/>
      <c r="M544" s="471"/>
      <c r="N544" s="471"/>
      <c r="O544" s="471"/>
      <c r="P544" s="471"/>
      <c r="Q544" s="471"/>
      <c r="R544" s="471"/>
      <c r="S544" s="471"/>
      <c r="T544" s="471"/>
      <c r="U544" s="471"/>
      <c r="V544" s="568"/>
      <c r="W544" s="471"/>
      <c r="X544" s="471"/>
      <c r="Y544" s="471"/>
      <c r="Z544" s="471"/>
      <c r="AA544" s="471"/>
    </row>
    <row r="545" customFormat="false" ht="15.75" hidden="false" customHeight="true" outlineLevel="0" collapsed="false">
      <c r="A545" s="492"/>
      <c r="B545" s="471"/>
      <c r="C545" s="471"/>
      <c r="D545" s="471"/>
      <c r="E545" s="471"/>
      <c r="F545" s="471"/>
      <c r="G545" s="471"/>
      <c r="H545" s="471"/>
      <c r="I545" s="471"/>
      <c r="J545" s="471"/>
      <c r="K545" s="471"/>
      <c r="L545" s="471"/>
      <c r="M545" s="471"/>
      <c r="N545" s="471"/>
      <c r="O545" s="471"/>
      <c r="P545" s="471"/>
      <c r="Q545" s="471"/>
      <c r="R545" s="471"/>
      <c r="S545" s="471"/>
      <c r="T545" s="471"/>
      <c r="U545" s="471"/>
      <c r="V545" s="568"/>
      <c r="W545" s="471"/>
      <c r="X545" s="471"/>
      <c r="Y545" s="471"/>
      <c r="Z545" s="471"/>
      <c r="AA545" s="471"/>
    </row>
    <row r="546" customFormat="false" ht="15.75" hidden="false" customHeight="true" outlineLevel="0" collapsed="false">
      <c r="A546" s="492"/>
      <c r="B546" s="471"/>
      <c r="C546" s="471"/>
      <c r="D546" s="471"/>
      <c r="E546" s="471"/>
      <c r="F546" s="471"/>
      <c r="G546" s="471"/>
      <c r="H546" s="471"/>
      <c r="I546" s="471"/>
      <c r="J546" s="471"/>
      <c r="K546" s="471"/>
      <c r="L546" s="471"/>
      <c r="M546" s="471"/>
      <c r="N546" s="471"/>
      <c r="O546" s="471"/>
      <c r="P546" s="471"/>
      <c r="Q546" s="471"/>
      <c r="R546" s="471"/>
      <c r="S546" s="471"/>
      <c r="T546" s="471"/>
      <c r="U546" s="471"/>
      <c r="V546" s="568"/>
      <c r="W546" s="471"/>
      <c r="X546" s="471"/>
      <c r="Y546" s="471"/>
      <c r="Z546" s="471"/>
      <c r="AA546" s="471"/>
    </row>
    <row r="547" customFormat="false" ht="15.75" hidden="false" customHeight="true" outlineLevel="0" collapsed="false">
      <c r="A547" s="492"/>
      <c r="B547" s="471"/>
      <c r="C547" s="471"/>
      <c r="D547" s="471"/>
      <c r="E547" s="471"/>
      <c r="F547" s="471"/>
      <c r="G547" s="471"/>
      <c r="H547" s="471"/>
      <c r="I547" s="471"/>
      <c r="J547" s="471"/>
      <c r="K547" s="471"/>
      <c r="L547" s="471"/>
      <c r="M547" s="471"/>
      <c r="N547" s="471"/>
      <c r="O547" s="471"/>
      <c r="P547" s="471"/>
      <c r="Q547" s="471"/>
      <c r="R547" s="471"/>
      <c r="S547" s="471"/>
      <c r="T547" s="471"/>
      <c r="U547" s="471"/>
      <c r="V547" s="568"/>
      <c r="W547" s="471"/>
      <c r="X547" s="471"/>
      <c r="Y547" s="471"/>
      <c r="Z547" s="471"/>
      <c r="AA547" s="471"/>
    </row>
    <row r="548" customFormat="false" ht="15.75" hidden="false" customHeight="true" outlineLevel="0" collapsed="false">
      <c r="A548" s="492"/>
      <c r="B548" s="471"/>
      <c r="C548" s="471"/>
      <c r="D548" s="471"/>
      <c r="E548" s="471"/>
      <c r="F548" s="471"/>
      <c r="G548" s="471"/>
      <c r="H548" s="471"/>
      <c r="I548" s="471"/>
      <c r="J548" s="471"/>
      <c r="K548" s="471"/>
      <c r="L548" s="471"/>
      <c r="M548" s="471"/>
      <c r="N548" s="471"/>
      <c r="O548" s="471"/>
      <c r="P548" s="471"/>
      <c r="Q548" s="471"/>
      <c r="R548" s="471"/>
      <c r="S548" s="471"/>
      <c r="T548" s="471"/>
      <c r="U548" s="471"/>
      <c r="V548" s="568"/>
      <c r="W548" s="471"/>
      <c r="X548" s="471"/>
      <c r="Y548" s="471"/>
      <c r="Z548" s="471"/>
      <c r="AA548" s="471"/>
    </row>
    <row r="549" customFormat="false" ht="15.75" hidden="false" customHeight="true" outlineLevel="0" collapsed="false">
      <c r="A549" s="492"/>
      <c r="B549" s="471"/>
      <c r="C549" s="471"/>
      <c r="D549" s="471"/>
      <c r="E549" s="471"/>
      <c r="F549" s="471"/>
      <c r="G549" s="471"/>
      <c r="H549" s="471"/>
      <c r="I549" s="471"/>
      <c r="J549" s="471"/>
      <c r="K549" s="471"/>
      <c r="L549" s="471"/>
      <c r="M549" s="471"/>
      <c r="N549" s="471"/>
      <c r="O549" s="471"/>
      <c r="P549" s="471"/>
      <c r="Q549" s="471"/>
      <c r="R549" s="471"/>
      <c r="S549" s="471"/>
      <c r="T549" s="471"/>
      <c r="U549" s="471"/>
      <c r="V549" s="568"/>
      <c r="W549" s="471"/>
      <c r="X549" s="471"/>
      <c r="Y549" s="471"/>
      <c r="Z549" s="471"/>
      <c r="AA549" s="471"/>
    </row>
    <row r="550" customFormat="false" ht="15.75" hidden="false" customHeight="true" outlineLevel="0" collapsed="false">
      <c r="A550" s="492"/>
      <c r="B550" s="471"/>
      <c r="C550" s="471"/>
      <c r="D550" s="471"/>
      <c r="E550" s="471"/>
      <c r="F550" s="471"/>
      <c r="G550" s="471"/>
      <c r="H550" s="471"/>
      <c r="I550" s="471"/>
      <c r="J550" s="471"/>
      <c r="K550" s="471"/>
      <c r="L550" s="471"/>
      <c r="M550" s="471"/>
      <c r="N550" s="471"/>
      <c r="O550" s="471"/>
      <c r="P550" s="471"/>
      <c r="Q550" s="471"/>
      <c r="R550" s="471"/>
      <c r="S550" s="471"/>
      <c r="T550" s="471"/>
      <c r="U550" s="471"/>
      <c r="V550" s="568"/>
      <c r="W550" s="471"/>
      <c r="X550" s="471"/>
      <c r="Y550" s="471"/>
      <c r="Z550" s="471"/>
      <c r="AA550" s="471"/>
    </row>
    <row r="551" customFormat="false" ht="15.75" hidden="false" customHeight="true" outlineLevel="0" collapsed="false">
      <c r="A551" s="492"/>
      <c r="B551" s="471"/>
      <c r="C551" s="471"/>
      <c r="D551" s="471"/>
      <c r="E551" s="471"/>
      <c r="F551" s="471"/>
      <c r="G551" s="471"/>
      <c r="H551" s="471"/>
      <c r="I551" s="471"/>
      <c r="J551" s="471"/>
      <c r="K551" s="471"/>
      <c r="L551" s="471"/>
      <c r="M551" s="471"/>
      <c r="N551" s="471"/>
      <c r="O551" s="471"/>
      <c r="P551" s="471"/>
      <c r="Q551" s="471"/>
      <c r="R551" s="471"/>
      <c r="S551" s="471"/>
      <c r="T551" s="471"/>
      <c r="U551" s="471"/>
      <c r="V551" s="568"/>
      <c r="W551" s="471"/>
      <c r="X551" s="471"/>
      <c r="Y551" s="471"/>
      <c r="Z551" s="471"/>
      <c r="AA551" s="471"/>
    </row>
    <row r="552" customFormat="false" ht="15.75" hidden="false" customHeight="true" outlineLevel="0" collapsed="false">
      <c r="A552" s="492"/>
      <c r="B552" s="471"/>
      <c r="C552" s="471"/>
      <c r="D552" s="471"/>
      <c r="E552" s="471"/>
      <c r="F552" s="471"/>
      <c r="G552" s="471"/>
      <c r="H552" s="471"/>
      <c r="I552" s="471"/>
      <c r="J552" s="471"/>
      <c r="K552" s="471"/>
      <c r="L552" s="471"/>
      <c r="M552" s="471"/>
      <c r="N552" s="471"/>
      <c r="O552" s="471"/>
      <c r="P552" s="471"/>
      <c r="Q552" s="471"/>
      <c r="R552" s="471"/>
      <c r="S552" s="471"/>
      <c r="T552" s="471"/>
      <c r="U552" s="471"/>
      <c r="V552" s="568"/>
      <c r="W552" s="471"/>
      <c r="X552" s="471"/>
      <c r="Y552" s="471"/>
      <c r="Z552" s="471"/>
      <c r="AA552" s="471"/>
    </row>
    <row r="553" customFormat="false" ht="15.75" hidden="false" customHeight="true" outlineLevel="0" collapsed="false">
      <c r="A553" s="492"/>
      <c r="B553" s="471"/>
      <c r="C553" s="471"/>
      <c r="D553" s="471"/>
      <c r="E553" s="471"/>
      <c r="F553" s="471"/>
      <c r="G553" s="471"/>
      <c r="H553" s="471"/>
      <c r="I553" s="471"/>
      <c r="J553" s="471"/>
      <c r="K553" s="471"/>
      <c r="L553" s="471"/>
      <c r="M553" s="471"/>
      <c r="N553" s="471"/>
      <c r="O553" s="471"/>
      <c r="P553" s="471"/>
      <c r="Q553" s="471"/>
      <c r="R553" s="471"/>
      <c r="S553" s="471"/>
      <c r="T553" s="471"/>
      <c r="U553" s="471"/>
      <c r="V553" s="568"/>
      <c r="W553" s="471"/>
      <c r="X553" s="471"/>
      <c r="Y553" s="471"/>
      <c r="Z553" s="471"/>
      <c r="AA553" s="471"/>
    </row>
    <row r="554" customFormat="false" ht="15.75" hidden="false" customHeight="true" outlineLevel="0" collapsed="false">
      <c r="A554" s="492"/>
      <c r="B554" s="471"/>
      <c r="C554" s="471"/>
      <c r="D554" s="471"/>
      <c r="E554" s="471"/>
      <c r="F554" s="471"/>
      <c r="G554" s="471"/>
      <c r="H554" s="471"/>
      <c r="I554" s="471"/>
      <c r="J554" s="471"/>
      <c r="K554" s="471"/>
      <c r="L554" s="471"/>
      <c r="M554" s="471"/>
      <c r="N554" s="471"/>
      <c r="O554" s="471"/>
      <c r="P554" s="471"/>
      <c r="Q554" s="471"/>
      <c r="R554" s="471"/>
      <c r="S554" s="471"/>
      <c r="T554" s="471"/>
      <c r="U554" s="471"/>
      <c r="V554" s="568"/>
      <c r="W554" s="471"/>
      <c r="X554" s="471"/>
      <c r="Y554" s="471"/>
      <c r="Z554" s="471"/>
      <c r="AA554" s="471"/>
    </row>
    <row r="555" customFormat="false" ht="15.75" hidden="false" customHeight="true" outlineLevel="0" collapsed="false">
      <c r="A555" s="492"/>
      <c r="B555" s="471"/>
      <c r="C555" s="471"/>
      <c r="D555" s="471"/>
      <c r="E555" s="471"/>
      <c r="F555" s="471"/>
      <c r="G555" s="471"/>
      <c r="H555" s="471"/>
      <c r="I555" s="471"/>
      <c r="J555" s="471"/>
      <c r="K555" s="471"/>
      <c r="L555" s="471"/>
      <c r="M555" s="471"/>
      <c r="N555" s="471"/>
      <c r="O555" s="471"/>
      <c r="P555" s="471"/>
      <c r="Q555" s="471"/>
      <c r="R555" s="471"/>
      <c r="S555" s="471"/>
      <c r="T555" s="471"/>
      <c r="U555" s="471"/>
      <c r="V555" s="568"/>
      <c r="W555" s="471"/>
      <c r="X555" s="471"/>
      <c r="Y555" s="471"/>
      <c r="Z555" s="471"/>
      <c r="AA555" s="471"/>
    </row>
    <row r="556" customFormat="false" ht="15.75" hidden="false" customHeight="true" outlineLevel="0" collapsed="false">
      <c r="A556" s="492"/>
      <c r="B556" s="471"/>
      <c r="C556" s="471"/>
      <c r="D556" s="471"/>
      <c r="E556" s="471"/>
      <c r="F556" s="471"/>
      <c r="G556" s="471"/>
      <c r="H556" s="471"/>
      <c r="I556" s="471"/>
      <c r="J556" s="471"/>
      <c r="K556" s="471"/>
      <c r="L556" s="471"/>
      <c r="M556" s="471"/>
      <c r="N556" s="471"/>
      <c r="O556" s="471"/>
      <c r="P556" s="471"/>
      <c r="Q556" s="471"/>
      <c r="R556" s="471"/>
      <c r="S556" s="471"/>
      <c r="T556" s="471"/>
      <c r="U556" s="471"/>
      <c r="V556" s="568"/>
      <c r="W556" s="471"/>
      <c r="X556" s="471"/>
      <c r="Y556" s="471"/>
      <c r="Z556" s="471"/>
      <c r="AA556" s="471"/>
    </row>
    <row r="557" customFormat="false" ht="15.75" hidden="false" customHeight="true" outlineLevel="0" collapsed="false">
      <c r="A557" s="492"/>
      <c r="B557" s="471"/>
      <c r="C557" s="471"/>
      <c r="D557" s="471"/>
      <c r="E557" s="471"/>
      <c r="F557" s="471"/>
      <c r="G557" s="471"/>
      <c r="H557" s="471"/>
      <c r="I557" s="471"/>
      <c r="J557" s="471"/>
      <c r="K557" s="471"/>
      <c r="L557" s="471"/>
      <c r="M557" s="471"/>
      <c r="N557" s="471"/>
      <c r="O557" s="471"/>
      <c r="P557" s="471"/>
      <c r="Q557" s="471"/>
      <c r="R557" s="471"/>
      <c r="S557" s="471"/>
      <c r="T557" s="471"/>
      <c r="U557" s="471"/>
      <c r="V557" s="568"/>
      <c r="W557" s="471"/>
      <c r="X557" s="471"/>
      <c r="Y557" s="471"/>
      <c r="Z557" s="471"/>
      <c r="AA557" s="471"/>
    </row>
    <row r="558" customFormat="false" ht="15.75" hidden="false" customHeight="true" outlineLevel="0" collapsed="false">
      <c r="A558" s="492"/>
      <c r="B558" s="471"/>
      <c r="C558" s="471"/>
      <c r="D558" s="471"/>
      <c r="E558" s="471"/>
      <c r="F558" s="471"/>
      <c r="G558" s="471"/>
      <c r="H558" s="471"/>
      <c r="I558" s="471"/>
      <c r="J558" s="471"/>
      <c r="K558" s="471"/>
      <c r="L558" s="471"/>
      <c r="M558" s="471"/>
      <c r="N558" s="471"/>
      <c r="O558" s="471"/>
      <c r="P558" s="471"/>
      <c r="Q558" s="471"/>
      <c r="R558" s="471"/>
      <c r="S558" s="471"/>
      <c r="T558" s="471"/>
      <c r="U558" s="471"/>
      <c r="V558" s="568"/>
      <c r="W558" s="471"/>
      <c r="X558" s="471"/>
      <c r="Y558" s="471"/>
      <c r="Z558" s="471"/>
      <c r="AA558" s="471"/>
    </row>
    <row r="559" customFormat="false" ht="15.75" hidden="false" customHeight="true" outlineLevel="0" collapsed="false">
      <c r="A559" s="492"/>
      <c r="B559" s="471"/>
      <c r="C559" s="471"/>
      <c r="D559" s="471"/>
      <c r="E559" s="471"/>
      <c r="F559" s="471"/>
      <c r="G559" s="471"/>
      <c r="H559" s="471"/>
      <c r="I559" s="471"/>
      <c r="J559" s="471"/>
      <c r="K559" s="471"/>
      <c r="L559" s="471"/>
      <c r="M559" s="471"/>
      <c r="N559" s="471"/>
      <c r="O559" s="471"/>
      <c r="P559" s="471"/>
      <c r="Q559" s="471"/>
      <c r="R559" s="471"/>
      <c r="S559" s="471"/>
      <c r="T559" s="471"/>
      <c r="U559" s="471"/>
      <c r="V559" s="568"/>
      <c r="W559" s="471"/>
      <c r="X559" s="471"/>
      <c r="Y559" s="471"/>
      <c r="Z559" s="471"/>
      <c r="AA559" s="471"/>
    </row>
    <row r="560" customFormat="false" ht="15.75" hidden="false" customHeight="true" outlineLevel="0" collapsed="false">
      <c r="A560" s="492"/>
      <c r="B560" s="471"/>
      <c r="C560" s="471"/>
      <c r="D560" s="471"/>
      <c r="E560" s="471"/>
      <c r="F560" s="471"/>
      <c r="G560" s="471"/>
      <c r="H560" s="471"/>
      <c r="I560" s="471"/>
      <c r="J560" s="471"/>
      <c r="K560" s="471"/>
      <c r="L560" s="471"/>
      <c r="M560" s="471"/>
      <c r="N560" s="471"/>
      <c r="O560" s="471"/>
      <c r="P560" s="471"/>
      <c r="Q560" s="471"/>
      <c r="R560" s="471"/>
      <c r="S560" s="471"/>
      <c r="T560" s="471"/>
      <c r="U560" s="471"/>
      <c r="V560" s="568"/>
      <c r="W560" s="471"/>
      <c r="X560" s="471"/>
      <c r="Y560" s="471"/>
      <c r="Z560" s="471"/>
      <c r="AA560" s="471"/>
    </row>
    <row r="561" customFormat="false" ht="15.75" hidden="false" customHeight="true" outlineLevel="0" collapsed="false">
      <c r="A561" s="492"/>
      <c r="B561" s="471"/>
      <c r="C561" s="471"/>
      <c r="D561" s="471"/>
      <c r="E561" s="471"/>
      <c r="F561" s="471"/>
      <c r="G561" s="471"/>
      <c r="H561" s="471"/>
      <c r="I561" s="471"/>
      <c r="J561" s="471"/>
      <c r="K561" s="471"/>
      <c r="L561" s="471"/>
      <c r="M561" s="471"/>
      <c r="N561" s="471"/>
      <c r="O561" s="471"/>
      <c r="P561" s="471"/>
      <c r="Q561" s="471"/>
      <c r="R561" s="471"/>
      <c r="S561" s="471"/>
      <c r="T561" s="471"/>
      <c r="U561" s="471"/>
      <c r="V561" s="568"/>
      <c r="W561" s="471"/>
      <c r="X561" s="471"/>
      <c r="Y561" s="471"/>
      <c r="Z561" s="471"/>
      <c r="AA561" s="471"/>
    </row>
    <row r="562" customFormat="false" ht="15.75" hidden="false" customHeight="true" outlineLevel="0" collapsed="false">
      <c r="A562" s="492"/>
      <c r="B562" s="471"/>
      <c r="C562" s="471"/>
      <c r="D562" s="471"/>
      <c r="E562" s="471"/>
      <c r="F562" s="471"/>
      <c r="G562" s="471"/>
      <c r="H562" s="471"/>
      <c r="I562" s="471"/>
      <c r="J562" s="471"/>
      <c r="K562" s="471"/>
      <c r="L562" s="471"/>
      <c r="M562" s="471"/>
      <c r="N562" s="471"/>
      <c r="O562" s="471"/>
      <c r="P562" s="471"/>
      <c r="Q562" s="471"/>
      <c r="R562" s="471"/>
      <c r="S562" s="471"/>
      <c r="T562" s="471"/>
      <c r="U562" s="471"/>
      <c r="V562" s="568"/>
      <c r="W562" s="471"/>
      <c r="X562" s="471"/>
      <c r="Y562" s="471"/>
      <c r="Z562" s="471"/>
      <c r="AA562" s="471"/>
    </row>
    <row r="563" customFormat="false" ht="15.75" hidden="false" customHeight="true" outlineLevel="0" collapsed="false">
      <c r="A563" s="492"/>
      <c r="B563" s="471"/>
      <c r="C563" s="471"/>
      <c r="D563" s="471"/>
      <c r="E563" s="471"/>
      <c r="F563" s="471"/>
      <c r="G563" s="471"/>
      <c r="H563" s="471"/>
      <c r="I563" s="471"/>
      <c r="J563" s="471"/>
      <c r="K563" s="471"/>
      <c r="L563" s="471"/>
      <c r="M563" s="471"/>
      <c r="N563" s="471"/>
      <c r="O563" s="471"/>
      <c r="P563" s="471"/>
      <c r="Q563" s="471"/>
      <c r="R563" s="471"/>
      <c r="S563" s="471"/>
      <c r="T563" s="471"/>
      <c r="U563" s="471"/>
      <c r="V563" s="568"/>
      <c r="W563" s="471"/>
      <c r="X563" s="471"/>
      <c r="Y563" s="471"/>
      <c r="Z563" s="471"/>
      <c r="AA563" s="471"/>
    </row>
    <row r="564" customFormat="false" ht="15.75" hidden="false" customHeight="true" outlineLevel="0" collapsed="false">
      <c r="A564" s="492"/>
      <c r="B564" s="471"/>
      <c r="C564" s="471"/>
      <c r="D564" s="471"/>
      <c r="E564" s="471"/>
      <c r="F564" s="471"/>
      <c r="G564" s="471"/>
      <c r="H564" s="471"/>
      <c r="I564" s="471"/>
      <c r="J564" s="471"/>
      <c r="K564" s="471"/>
      <c r="L564" s="471"/>
      <c r="M564" s="471"/>
      <c r="N564" s="471"/>
      <c r="O564" s="471"/>
      <c r="P564" s="471"/>
      <c r="Q564" s="471"/>
      <c r="R564" s="471"/>
      <c r="S564" s="471"/>
      <c r="T564" s="471"/>
      <c r="U564" s="471"/>
      <c r="V564" s="568"/>
      <c r="W564" s="471"/>
      <c r="X564" s="471"/>
      <c r="Y564" s="471"/>
      <c r="Z564" s="471"/>
      <c r="AA564" s="471"/>
    </row>
    <row r="565" customFormat="false" ht="15.75" hidden="false" customHeight="true" outlineLevel="0" collapsed="false">
      <c r="A565" s="492"/>
      <c r="B565" s="471"/>
      <c r="C565" s="471"/>
      <c r="D565" s="471"/>
      <c r="E565" s="471"/>
      <c r="F565" s="471"/>
      <c r="G565" s="471"/>
      <c r="H565" s="471"/>
      <c r="I565" s="471"/>
      <c r="J565" s="471"/>
      <c r="K565" s="471"/>
      <c r="L565" s="471"/>
      <c r="M565" s="471"/>
      <c r="N565" s="471"/>
      <c r="O565" s="471"/>
      <c r="P565" s="471"/>
      <c r="Q565" s="471"/>
      <c r="R565" s="471"/>
      <c r="S565" s="471"/>
      <c r="T565" s="471"/>
      <c r="U565" s="471"/>
      <c r="V565" s="568"/>
      <c r="W565" s="471"/>
      <c r="X565" s="471"/>
      <c r="Y565" s="471"/>
      <c r="Z565" s="471"/>
      <c r="AA565" s="471"/>
    </row>
    <row r="566" customFormat="false" ht="15.75" hidden="false" customHeight="true" outlineLevel="0" collapsed="false">
      <c r="A566" s="492"/>
      <c r="B566" s="471"/>
      <c r="C566" s="471"/>
      <c r="D566" s="471"/>
      <c r="E566" s="471"/>
      <c r="F566" s="471"/>
      <c r="G566" s="471"/>
      <c r="H566" s="471"/>
      <c r="I566" s="471"/>
      <c r="J566" s="471"/>
      <c r="K566" s="471"/>
      <c r="L566" s="471"/>
      <c r="M566" s="471"/>
      <c r="N566" s="471"/>
      <c r="O566" s="471"/>
      <c r="P566" s="471"/>
      <c r="Q566" s="471"/>
      <c r="R566" s="471"/>
      <c r="S566" s="471"/>
      <c r="T566" s="471"/>
      <c r="U566" s="471"/>
      <c r="V566" s="568"/>
      <c r="W566" s="471"/>
      <c r="X566" s="471"/>
      <c r="Y566" s="471"/>
      <c r="Z566" s="471"/>
      <c r="AA566" s="471"/>
    </row>
    <row r="567" customFormat="false" ht="15.75" hidden="false" customHeight="true" outlineLevel="0" collapsed="false">
      <c r="A567" s="492"/>
      <c r="B567" s="471"/>
      <c r="C567" s="471"/>
      <c r="D567" s="471"/>
      <c r="E567" s="471"/>
      <c r="F567" s="471"/>
      <c r="G567" s="471"/>
      <c r="H567" s="471"/>
      <c r="I567" s="471"/>
      <c r="J567" s="471"/>
      <c r="K567" s="471"/>
      <c r="L567" s="471"/>
      <c r="M567" s="471"/>
      <c r="N567" s="471"/>
      <c r="O567" s="471"/>
      <c r="P567" s="471"/>
      <c r="Q567" s="471"/>
      <c r="R567" s="471"/>
      <c r="S567" s="471"/>
      <c r="T567" s="471"/>
      <c r="U567" s="471"/>
      <c r="V567" s="568"/>
      <c r="W567" s="471"/>
      <c r="X567" s="471"/>
      <c r="Y567" s="471"/>
      <c r="Z567" s="471"/>
      <c r="AA567" s="471"/>
    </row>
    <row r="568" customFormat="false" ht="15.75" hidden="false" customHeight="true" outlineLevel="0" collapsed="false">
      <c r="A568" s="492"/>
      <c r="B568" s="471"/>
      <c r="C568" s="471"/>
      <c r="D568" s="471"/>
      <c r="E568" s="471"/>
      <c r="F568" s="471"/>
      <c r="G568" s="471"/>
      <c r="H568" s="471"/>
      <c r="I568" s="471"/>
      <c r="J568" s="471"/>
      <c r="K568" s="471"/>
      <c r="L568" s="471"/>
      <c r="M568" s="471"/>
      <c r="N568" s="471"/>
      <c r="O568" s="471"/>
      <c r="P568" s="471"/>
      <c r="Q568" s="471"/>
      <c r="R568" s="471"/>
      <c r="S568" s="471"/>
      <c r="T568" s="471"/>
      <c r="U568" s="471"/>
      <c r="V568" s="568"/>
      <c r="W568" s="471"/>
      <c r="X568" s="471"/>
      <c r="Y568" s="471"/>
      <c r="Z568" s="471"/>
      <c r="AA568" s="471"/>
    </row>
    <row r="569" customFormat="false" ht="15.75" hidden="false" customHeight="true" outlineLevel="0" collapsed="false">
      <c r="A569" s="492"/>
      <c r="B569" s="471"/>
      <c r="C569" s="471"/>
      <c r="D569" s="471"/>
      <c r="E569" s="471"/>
      <c r="F569" s="471"/>
      <c r="G569" s="471"/>
      <c r="H569" s="471"/>
      <c r="I569" s="471"/>
      <c r="J569" s="471"/>
      <c r="K569" s="471"/>
      <c r="L569" s="471"/>
      <c r="M569" s="471"/>
      <c r="N569" s="471"/>
      <c r="O569" s="471"/>
      <c r="P569" s="471"/>
      <c r="Q569" s="471"/>
      <c r="R569" s="471"/>
      <c r="S569" s="471"/>
      <c r="T569" s="471"/>
      <c r="U569" s="471"/>
      <c r="V569" s="568"/>
      <c r="W569" s="471"/>
      <c r="X569" s="471"/>
      <c r="Y569" s="471"/>
      <c r="Z569" s="471"/>
      <c r="AA569" s="471"/>
    </row>
    <row r="570" customFormat="false" ht="15.75" hidden="false" customHeight="true" outlineLevel="0" collapsed="false">
      <c r="A570" s="492"/>
      <c r="B570" s="471"/>
      <c r="C570" s="471"/>
      <c r="D570" s="471"/>
      <c r="E570" s="471"/>
      <c r="F570" s="471"/>
      <c r="G570" s="471"/>
      <c r="H570" s="471"/>
      <c r="I570" s="471"/>
      <c r="J570" s="471"/>
      <c r="K570" s="471"/>
      <c r="L570" s="471"/>
      <c r="M570" s="471"/>
      <c r="N570" s="471"/>
      <c r="O570" s="471"/>
      <c r="P570" s="471"/>
      <c r="Q570" s="471"/>
      <c r="R570" s="471"/>
      <c r="S570" s="471"/>
      <c r="T570" s="471"/>
      <c r="U570" s="471"/>
      <c r="V570" s="568"/>
      <c r="W570" s="471"/>
      <c r="X570" s="471"/>
      <c r="Y570" s="471"/>
      <c r="Z570" s="471"/>
      <c r="AA570" s="471"/>
    </row>
    <row r="571" customFormat="false" ht="15.75" hidden="false" customHeight="true" outlineLevel="0" collapsed="false">
      <c r="A571" s="492"/>
      <c r="B571" s="471"/>
      <c r="C571" s="471"/>
      <c r="D571" s="471"/>
      <c r="E571" s="471"/>
      <c r="F571" s="471"/>
      <c r="G571" s="471"/>
      <c r="H571" s="471"/>
      <c r="I571" s="471"/>
      <c r="J571" s="471"/>
      <c r="K571" s="471"/>
      <c r="L571" s="471"/>
      <c r="M571" s="471"/>
      <c r="N571" s="471"/>
      <c r="O571" s="471"/>
      <c r="P571" s="471"/>
      <c r="Q571" s="471"/>
      <c r="R571" s="471"/>
      <c r="S571" s="471"/>
      <c r="T571" s="471"/>
      <c r="U571" s="471"/>
      <c r="V571" s="568"/>
      <c r="W571" s="471"/>
      <c r="X571" s="471"/>
      <c r="Y571" s="471"/>
      <c r="Z571" s="471"/>
      <c r="AA571" s="471"/>
    </row>
    <row r="572" customFormat="false" ht="15.75" hidden="false" customHeight="true" outlineLevel="0" collapsed="false">
      <c r="A572" s="492"/>
      <c r="B572" s="471"/>
      <c r="C572" s="471"/>
      <c r="D572" s="471"/>
      <c r="E572" s="471"/>
      <c r="F572" s="471"/>
      <c r="G572" s="471"/>
      <c r="H572" s="471"/>
      <c r="I572" s="471"/>
      <c r="J572" s="471"/>
      <c r="K572" s="471"/>
      <c r="L572" s="471"/>
      <c r="M572" s="471"/>
      <c r="N572" s="471"/>
      <c r="O572" s="471"/>
      <c r="P572" s="471"/>
      <c r="Q572" s="471"/>
      <c r="R572" s="471"/>
      <c r="S572" s="471"/>
      <c r="T572" s="471"/>
      <c r="U572" s="471"/>
      <c r="V572" s="568"/>
      <c r="W572" s="471"/>
      <c r="X572" s="471"/>
      <c r="Y572" s="471"/>
      <c r="Z572" s="471"/>
      <c r="AA572" s="471"/>
    </row>
    <row r="573" customFormat="false" ht="15.75" hidden="false" customHeight="true" outlineLevel="0" collapsed="false">
      <c r="A573" s="492"/>
      <c r="B573" s="471"/>
      <c r="C573" s="471"/>
      <c r="D573" s="471"/>
      <c r="E573" s="471"/>
      <c r="F573" s="471"/>
      <c r="G573" s="471"/>
      <c r="H573" s="471"/>
      <c r="I573" s="471"/>
      <c r="J573" s="471"/>
      <c r="K573" s="471"/>
      <c r="L573" s="471"/>
      <c r="M573" s="471"/>
      <c r="N573" s="471"/>
      <c r="O573" s="471"/>
      <c r="P573" s="471"/>
      <c r="Q573" s="471"/>
      <c r="R573" s="471"/>
      <c r="S573" s="471"/>
      <c r="T573" s="471"/>
      <c r="U573" s="471"/>
      <c r="V573" s="568"/>
      <c r="W573" s="471"/>
      <c r="X573" s="471"/>
      <c r="Y573" s="471"/>
      <c r="Z573" s="471"/>
      <c r="AA573" s="471"/>
    </row>
    <row r="574" customFormat="false" ht="15.75" hidden="false" customHeight="true" outlineLevel="0" collapsed="false">
      <c r="A574" s="492"/>
      <c r="B574" s="471"/>
      <c r="C574" s="471"/>
      <c r="D574" s="471"/>
      <c r="E574" s="471"/>
      <c r="F574" s="471"/>
      <c r="G574" s="471"/>
      <c r="H574" s="471"/>
      <c r="I574" s="471"/>
      <c r="J574" s="471"/>
      <c r="K574" s="471"/>
      <c r="L574" s="471"/>
      <c r="M574" s="471"/>
      <c r="N574" s="471"/>
      <c r="O574" s="471"/>
      <c r="P574" s="471"/>
      <c r="Q574" s="471"/>
      <c r="R574" s="471"/>
      <c r="S574" s="471"/>
      <c r="T574" s="471"/>
      <c r="U574" s="471"/>
      <c r="V574" s="568"/>
      <c r="W574" s="471"/>
      <c r="X574" s="471"/>
      <c r="Y574" s="471"/>
      <c r="Z574" s="471"/>
      <c r="AA574" s="471"/>
    </row>
    <row r="575" customFormat="false" ht="15.75" hidden="false" customHeight="true" outlineLevel="0" collapsed="false">
      <c r="A575" s="492"/>
      <c r="B575" s="471"/>
      <c r="C575" s="471"/>
      <c r="D575" s="471"/>
      <c r="E575" s="471"/>
      <c r="F575" s="471"/>
      <c r="G575" s="471"/>
      <c r="H575" s="471"/>
      <c r="I575" s="471"/>
      <c r="J575" s="471"/>
      <c r="K575" s="471"/>
      <c r="L575" s="471"/>
      <c r="M575" s="471"/>
      <c r="N575" s="471"/>
      <c r="O575" s="471"/>
      <c r="P575" s="471"/>
      <c r="Q575" s="471"/>
      <c r="R575" s="471"/>
      <c r="S575" s="471"/>
      <c r="T575" s="471"/>
      <c r="U575" s="471"/>
      <c r="V575" s="568"/>
      <c r="W575" s="471"/>
      <c r="X575" s="471"/>
      <c r="Y575" s="471"/>
      <c r="Z575" s="471"/>
      <c r="AA575" s="471"/>
    </row>
    <row r="576" customFormat="false" ht="15.75" hidden="false" customHeight="true" outlineLevel="0" collapsed="false">
      <c r="A576" s="492"/>
      <c r="B576" s="471"/>
      <c r="C576" s="471"/>
      <c r="D576" s="471"/>
      <c r="E576" s="471"/>
      <c r="F576" s="471"/>
      <c r="G576" s="471"/>
      <c r="H576" s="471"/>
      <c r="I576" s="471"/>
      <c r="J576" s="471"/>
      <c r="K576" s="471"/>
      <c r="L576" s="471"/>
      <c r="M576" s="471"/>
      <c r="N576" s="471"/>
      <c r="O576" s="471"/>
      <c r="P576" s="471"/>
      <c r="Q576" s="471"/>
      <c r="R576" s="471"/>
      <c r="S576" s="471"/>
      <c r="T576" s="471"/>
      <c r="U576" s="471"/>
      <c r="V576" s="568"/>
      <c r="W576" s="471"/>
      <c r="X576" s="471"/>
      <c r="Y576" s="471"/>
      <c r="Z576" s="471"/>
      <c r="AA576" s="471"/>
    </row>
    <row r="577" customFormat="false" ht="15.75" hidden="false" customHeight="true" outlineLevel="0" collapsed="false">
      <c r="A577" s="492"/>
      <c r="B577" s="471"/>
      <c r="C577" s="471"/>
      <c r="D577" s="471"/>
      <c r="E577" s="471"/>
      <c r="F577" s="471"/>
      <c r="G577" s="471"/>
      <c r="H577" s="471"/>
      <c r="I577" s="471"/>
      <c r="J577" s="471"/>
      <c r="K577" s="471"/>
      <c r="L577" s="471"/>
      <c r="M577" s="471"/>
      <c r="N577" s="471"/>
      <c r="O577" s="471"/>
      <c r="P577" s="471"/>
      <c r="Q577" s="471"/>
      <c r="R577" s="471"/>
      <c r="S577" s="471"/>
      <c r="T577" s="471"/>
      <c r="U577" s="471"/>
      <c r="V577" s="568"/>
      <c r="W577" s="471"/>
      <c r="X577" s="471"/>
      <c r="Y577" s="471"/>
      <c r="Z577" s="471"/>
      <c r="AA577" s="471"/>
    </row>
    <row r="578" customFormat="false" ht="15.75" hidden="false" customHeight="true" outlineLevel="0" collapsed="false">
      <c r="A578" s="492"/>
      <c r="B578" s="471"/>
      <c r="C578" s="471"/>
      <c r="D578" s="471"/>
      <c r="E578" s="471"/>
      <c r="F578" s="471"/>
      <c r="G578" s="471"/>
      <c r="H578" s="471"/>
      <c r="I578" s="471"/>
      <c r="J578" s="471"/>
      <c r="K578" s="471"/>
      <c r="L578" s="471"/>
      <c r="M578" s="471"/>
      <c r="N578" s="471"/>
      <c r="O578" s="471"/>
      <c r="P578" s="471"/>
      <c r="Q578" s="471"/>
      <c r="R578" s="471"/>
      <c r="S578" s="471"/>
      <c r="T578" s="471"/>
      <c r="U578" s="471"/>
      <c r="V578" s="568"/>
      <c r="W578" s="471"/>
      <c r="X578" s="471"/>
      <c r="Y578" s="471"/>
      <c r="Z578" s="471"/>
      <c r="AA578" s="471"/>
    </row>
    <row r="579" customFormat="false" ht="15.75" hidden="false" customHeight="true" outlineLevel="0" collapsed="false">
      <c r="A579" s="492"/>
      <c r="B579" s="471"/>
      <c r="C579" s="471"/>
      <c r="D579" s="471"/>
      <c r="E579" s="471"/>
      <c r="F579" s="471"/>
      <c r="G579" s="471"/>
      <c r="H579" s="471"/>
      <c r="I579" s="471"/>
      <c r="J579" s="471"/>
      <c r="K579" s="471"/>
      <c r="L579" s="471"/>
      <c r="M579" s="471"/>
      <c r="N579" s="471"/>
      <c r="O579" s="471"/>
      <c r="P579" s="471"/>
      <c r="Q579" s="471"/>
      <c r="R579" s="471"/>
      <c r="S579" s="471"/>
      <c r="T579" s="471"/>
      <c r="U579" s="471"/>
      <c r="V579" s="568"/>
      <c r="W579" s="471"/>
      <c r="X579" s="471"/>
      <c r="Y579" s="471"/>
      <c r="Z579" s="471"/>
      <c r="AA579" s="471"/>
    </row>
    <row r="580" customFormat="false" ht="15.75" hidden="false" customHeight="true" outlineLevel="0" collapsed="false">
      <c r="A580" s="492"/>
      <c r="B580" s="471"/>
      <c r="C580" s="471"/>
      <c r="D580" s="471"/>
      <c r="E580" s="471"/>
      <c r="F580" s="471"/>
      <c r="G580" s="471"/>
      <c r="H580" s="471"/>
      <c r="I580" s="471"/>
      <c r="J580" s="471"/>
      <c r="K580" s="471"/>
      <c r="L580" s="471"/>
      <c r="M580" s="471"/>
      <c r="N580" s="471"/>
      <c r="O580" s="471"/>
      <c r="P580" s="471"/>
      <c r="Q580" s="471"/>
      <c r="R580" s="471"/>
      <c r="S580" s="471"/>
      <c r="T580" s="471"/>
      <c r="U580" s="471"/>
      <c r="V580" s="568"/>
      <c r="W580" s="471"/>
      <c r="X580" s="471"/>
      <c r="Y580" s="471"/>
      <c r="Z580" s="471"/>
      <c r="AA580" s="471"/>
    </row>
    <row r="581" customFormat="false" ht="15.75" hidden="false" customHeight="true" outlineLevel="0" collapsed="false">
      <c r="A581" s="492"/>
      <c r="B581" s="471"/>
      <c r="C581" s="471"/>
      <c r="D581" s="471"/>
      <c r="E581" s="471"/>
      <c r="F581" s="471"/>
      <c r="G581" s="471"/>
      <c r="H581" s="471"/>
      <c r="I581" s="471"/>
      <c r="J581" s="471"/>
      <c r="K581" s="471"/>
      <c r="L581" s="471"/>
      <c r="M581" s="471"/>
      <c r="N581" s="471"/>
      <c r="O581" s="471"/>
      <c r="P581" s="471"/>
      <c r="Q581" s="471"/>
      <c r="R581" s="471"/>
      <c r="S581" s="471"/>
      <c r="T581" s="471"/>
      <c r="U581" s="471"/>
      <c r="V581" s="568"/>
      <c r="W581" s="471"/>
      <c r="X581" s="471"/>
      <c r="Y581" s="471"/>
      <c r="Z581" s="471"/>
      <c r="AA581" s="471"/>
    </row>
    <row r="582" customFormat="false" ht="15.75" hidden="false" customHeight="true" outlineLevel="0" collapsed="false">
      <c r="A582" s="492"/>
      <c r="B582" s="471"/>
      <c r="C582" s="471"/>
      <c r="D582" s="471"/>
      <c r="E582" s="471"/>
      <c r="F582" s="471"/>
      <c r="G582" s="471"/>
      <c r="H582" s="471"/>
      <c r="I582" s="471"/>
      <c r="J582" s="471"/>
      <c r="K582" s="471"/>
      <c r="L582" s="471"/>
      <c r="M582" s="471"/>
      <c r="N582" s="471"/>
      <c r="O582" s="471"/>
      <c r="P582" s="471"/>
      <c r="Q582" s="471"/>
      <c r="R582" s="471"/>
      <c r="S582" s="471"/>
      <c r="T582" s="471"/>
      <c r="U582" s="471"/>
      <c r="V582" s="568"/>
      <c r="W582" s="471"/>
      <c r="X582" s="471"/>
      <c r="Y582" s="471"/>
      <c r="Z582" s="471"/>
      <c r="AA582" s="471"/>
    </row>
    <row r="583" customFormat="false" ht="15.75" hidden="false" customHeight="true" outlineLevel="0" collapsed="false">
      <c r="A583" s="492"/>
      <c r="B583" s="471"/>
      <c r="C583" s="471"/>
      <c r="D583" s="471"/>
      <c r="E583" s="471"/>
      <c r="F583" s="471"/>
      <c r="G583" s="471"/>
      <c r="H583" s="471"/>
      <c r="I583" s="471"/>
      <c r="J583" s="471"/>
      <c r="K583" s="471"/>
      <c r="L583" s="471"/>
      <c r="M583" s="471"/>
      <c r="N583" s="471"/>
      <c r="O583" s="471"/>
      <c r="P583" s="471"/>
      <c r="Q583" s="471"/>
      <c r="R583" s="471"/>
      <c r="S583" s="471"/>
      <c r="T583" s="471"/>
      <c r="U583" s="471"/>
      <c r="V583" s="568"/>
      <c r="W583" s="471"/>
      <c r="X583" s="471"/>
      <c r="Y583" s="471"/>
      <c r="Z583" s="471"/>
      <c r="AA583" s="471"/>
    </row>
    <row r="584" customFormat="false" ht="15.75" hidden="false" customHeight="true" outlineLevel="0" collapsed="false">
      <c r="A584" s="492"/>
      <c r="B584" s="471"/>
      <c r="C584" s="471"/>
      <c r="D584" s="471"/>
      <c r="E584" s="471"/>
      <c r="F584" s="471"/>
      <c r="G584" s="471"/>
      <c r="H584" s="471"/>
      <c r="I584" s="471"/>
      <c r="J584" s="471"/>
      <c r="K584" s="471"/>
      <c r="L584" s="471"/>
      <c r="M584" s="471"/>
      <c r="N584" s="471"/>
      <c r="O584" s="471"/>
      <c r="P584" s="471"/>
      <c r="Q584" s="471"/>
      <c r="R584" s="471"/>
      <c r="S584" s="471"/>
      <c r="T584" s="471"/>
      <c r="U584" s="471"/>
      <c r="V584" s="568"/>
      <c r="W584" s="471"/>
      <c r="X584" s="471"/>
      <c r="Y584" s="471"/>
      <c r="Z584" s="471"/>
      <c r="AA584" s="471"/>
    </row>
    <row r="585" customFormat="false" ht="15.75" hidden="false" customHeight="true" outlineLevel="0" collapsed="false">
      <c r="A585" s="492"/>
      <c r="B585" s="471"/>
      <c r="C585" s="471"/>
      <c r="D585" s="471"/>
      <c r="E585" s="471"/>
      <c r="F585" s="471"/>
      <c r="G585" s="471"/>
      <c r="H585" s="471"/>
      <c r="I585" s="471"/>
      <c r="J585" s="471"/>
      <c r="K585" s="471"/>
      <c r="L585" s="471"/>
      <c r="M585" s="471"/>
      <c r="N585" s="471"/>
      <c r="O585" s="471"/>
      <c r="P585" s="471"/>
      <c r="Q585" s="471"/>
      <c r="R585" s="471"/>
      <c r="S585" s="471"/>
      <c r="T585" s="471"/>
      <c r="U585" s="471"/>
      <c r="V585" s="568"/>
      <c r="W585" s="471"/>
      <c r="X585" s="471"/>
      <c r="Y585" s="471"/>
      <c r="Z585" s="471"/>
      <c r="AA585" s="471"/>
    </row>
    <row r="586" customFormat="false" ht="15.75" hidden="false" customHeight="true" outlineLevel="0" collapsed="false">
      <c r="A586" s="492"/>
      <c r="B586" s="471"/>
      <c r="C586" s="471"/>
      <c r="D586" s="471"/>
      <c r="E586" s="471"/>
      <c r="F586" s="471"/>
      <c r="G586" s="471"/>
      <c r="H586" s="471"/>
      <c r="I586" s="471"/>
      <c r="J586" s="471"/>
      <c r="K586" s="471"/>
      <c r="L586" s="471"/>
      <c r="M586" s="471"/>
      <c r="N586" s="471"/>
      <c r="O586" s="471"/>
      <c r="P586" s="471"/>
      <c r="Q586" s="471"/>
      <c r="R586" s="471"/>
      <c r="S586" s="471"/>
      <c r="T586" s="471"/>
      <c r="U586" s="471"/>
      <c r="V586" s="568"/>
      <c r="W586" s="471"/>
      <c r="X586" s="471"/>
      <c r="Y586" s="471"/>
      <c r="Z586" s="471"/>
      <c r="AA586" s="471"/>
    </row>
    <row r="587" customFormat="false" ht="15.75" hidden="false" customHeight="true" outlineLevel="0" collapsed="false">
      <c r="A587" s="492"/>
      <c r="B587" s="471"/>
      <c r="C587" s="471"/>
      <c r="D587" s="471"/>
      <c r="E587" s="471"/>
      <c r="F587" s="471"/>
      <c r="G587" s="471"/>
      <c r="H587" s="471"/>
      <c r="I587" s="471"/>
      <c r="J587" s="471"/>
      <c r="K587" s="471"/>
      <c r="L587" s="471"/>
      <c r="M587" s="471"/>
      <c r="N587" s="471"/>
      <c r="O587" s="471"/>
      <c r="P587" s="471"/>
      <c r="Q587" s="471"/>
      <c r="R587" s="471"/>
      <c r="S587" s="471"/>
      <c r="T587" s="471"/>
      <c r="U587" s="471"/>
      <c r="V587" s="568"/>
      <c r="W587" s="471"/>
      <c r="X587" s="471"/>
      <c r="Y587" s="471"/>
      <c r="Z587" s="471"/>
      <c r="AA587" s="471"/>
    </row>
    <row r="588" customFormat="false" ht="15.75" hidden="false" customHeight="true" outlineLevel="0" collapsed="false">
      <c r="A588" s="492"/>
      <c r="B588" s="471"/>
      <c r="C588" s="471"/>
      <c r="D588" s="471"/>
      <c r="E588" s="471"/>
      <c r="F588" s="471"/>
      <c r="G588" s="471"/>
      <c r="H588" s="471"/>
      <c r="I588" s="471"/>
      <c r="J588" s="471"/>
      <c r="K588" s="471"/>
      <c r="L588" s="471"/>
      <c r="M588" s="471"/>
      <c r="N588" s="471"/>
      <c r="O588" s="471"/>
      <c r="P588" s="471"/>
      <c r="Q588" s="471"/>
      <c r="R588" s="471"/>
      <c r="S588" s="471"/>
      <c r="T588" s="471"/>
      <c r="U588" s="471"/>
      <c r="V588" s="568"/>
      <c r="W588" s="471"/>
      <c r="X588" s="471"/>
      <c r="Y588" s="471"/>
      <c r="Z588" s="471"/>
      <c r="AA588" s="471"/>
    </row>
    <row r="589" customFormat="false" ht="15.75" hidden="false" customHeight="true" outlineLevel="0" collapsed="false">
      <c r="A589" s="492"/>
      <c r="B589" s="471"/>
      <c r="C589" s="471"/>
      <c r="D589" s="471"/>
      <c r="E589" s="471"/>
      <c r="F589" s="471"/>
      <c r="G589" s="471"/>
      <c r="H589" s="471"/>
      <c r="I589" s="471"/>
      <c r="J589" s="471"/>
      <c r="K589" s="471"/>
      <c r="L589" s="471"/>
      <c r="M589" s="471"/>
      <c r="N589" s="471"/>
      <c r="O589" s="471"/>
      <c r="P589" s="471"/>
      <c r="Q589" s="471"/>
      <c r="R589" s="471"/>
      <c r="S589" s="471"/>
      <c r="T589" s="471"/>
      <c r="U589" s="471"/>
      <c r="V589" s="568"/>
      <c r="W589" s="471"/>
      <c r="X589" s="471"/>
      <c r="Y589" s="471"/>
      <c r="Z589" s="471"/>
      <c r="AA589" s="471"/>
    </row>
    <row r="590" customFormat="false" ht="15.75" hidden="false" customHeight="true" outlineLevel="0" collapsed="false">
      <c r="A590" s="492"/>
      <c r="B590" s="471"/>
      <c r="C590" s="471"/>
      <c r="D590" s="471"/>
      <c r="E590" s="471"/>
      <c r="F590" s="471"/>
      <c r="G590" s="471"/>
      <c r="H590" s="471"/>
      <c r="I590" s="471"/>
      <c r="J590" s="471"/>
      <c r="K590" s="471"/>
      <c r="L590" s="471"/>
      <c r="M590" s="471"/>
      <c r="N590" s="471"/>
      <c r="O590" s="471"/>
      <c r="P590" s="471"/>
      <c r="Q590" s="471"/>
      <c r="R590" s="471"/>
      <c r="S590" s="471"/>
      <c r="T590" s="471"/>
      <c r="U590" s="471"/>
      <c r="V590" s="568"/>
      <c r="W590" s="471"/>
      <c r="X590" s="471"/>
      <c r="Y590" s="471"/>
      <c r="Z590" s="471"/>
      <c r="AA590" s="471"/>
    </row>
    <row r="591" customFormat="false" ht="15.75" hidden="false" customHeight="true" outlineLevel="0" collapsed="false">
      <c r="A591" s="492"/>
      <c r="B591" s="471"/>
      <c r="C591" s="471"/>
      <c r="D591" s="471"/>
      <c r="E591" s="471"/>
      <c r="F591" s="471"/>
      <c r="G591" s="471"/>
      <c r="H591" s="471"/>
      <c r="I591" s="471"/>
      <c r="J591" s="471"/>
      <c r="K591" s="471"/>
      <c r="L591" s="471"/>
      <c r="M591" s="471"/>
      <c r="N591" s="471"/>
      <c r="O591" s="471"/>
      <c r="P591" s="471"/>
      <c r="Q591" s="471"/>
      <c r="R591" s="471"/>
      <c r="S591" s="471"/>
      <c r="T591" s="471"/>
      <c r="U591" s="471"/>
      <c r="V591" s="568"/>
      <c r="W591" s="471"/>
      <c r="X591" s="471"/>
      <c r="Y591" s="471"/>
      <c r="Z591" s="471"/>
      <c r="AA591" s="471"/>
    </row>
    <row r="592" customFormat="false" ht="15.75" hidden="false" customHeight="true" outlineLevel="0" collapsed="false">
      <c r="A592" s="492"/>
      <c r="B592" s="471"/>
      <c r="C592" s="471"/>
      <c r="D592" s="471"/>
      <c r="E592" s="471"/>
      <c r="F592" s="471"/>
      <c r="G592" s="471"/>
      <c r="H592" s="471"/>
      <c r="I592" s="471"/>
      <c r="J592" s="471"/>
      <c r="K592" s="471"/>
      <c r="L592" s="471"/>
      <c r="M592" s="471"/>
      <c r="N592" s="471"/>
      <c r="O592" s="471"/>
      <c r="P592" s="471"/>
      <c r="Q592" s="471"/>
      <c r="R592" s="471"/>
      <c r="S592" s="471"/>
      <c r="T592" s="471"/>
      <c r="U592" s="471"/>
      <c r="V592" s="568"/>
      <c r="W592" s="471"/>
      <c r="X592" s="471"/>
      <c r="Y592" s="471"/>
      <c r="Z592" s="471"/>
      <c r="AA592" s="471"/>
    </row>
    <row r="593" customFormat="false" ht="15.75" hidden="false" customHeight="true" outlineLevel="0" collapsed="false">
      <c r="A593" s="492"/>
      <c r="B593" s="471"/>
      <c r="C593" s="471"/>
      <c r="D593" s="471"/>
      <c r="E593" s="471"/>
      <c r="F593" s="471"/>
      <c r="G593" s="471"/>
      <c r="H593" s="471"/>
      <c r="I593" s="471"/>
      <c r="J593" s="471"/>
      <c r="K593" s="471"/>
      <c r="L593" s="471"/>
      <c r="M593" s="471"/>
      <c r="N593" s="471"/>
      <c r="O593" s="471"/>
      <c r="P593" s="471"/>
      <c r="Q593" s="471"/>
      <c r="R593" s="471"/>
      <c r="S593" s="471"/>
      <c r="T593" s="471"/>
      <c r="U593" s="471"/>
      <c r="V593" s="568"/>
      <c r="W593" s="471"/>
      <c r="X593" s="471"/>
      <c r="Y593" s="471"/>
      <c r="Z593" s="471"/>
      <c r="AA593" s="471"/>
    </row>
    <row r="594" customFormat="false" ht="15.75" hidden="false" customHeight="true" outlineLevel="0" collapsed="false">
      <c r="A594" s="492"/>
      <c r="B594" s="471"/>
      <c r="C594" s="471"/>
      <c r="D594" s="471"/>
      <c r="E594" s="471"/>
      <c r="F594" s="471"/>
      <c r="G594" s="471"/>
      <c r="H594" s="471"/>
      <c r="I594" s="471"/>
      <c r="J594" s="471"/>
      <c r="K594" s="471"/>
      <c r="L594" s="471"/>
      <c r="M594" s="471"/>
      <c r="N594" s="471"/>
      <c r="O594" s="471"/>
      <c r="P594" s="471"/>
      <c r="Q594" s="471"/>
      <c r="R594" s="471"/>
      <c r="S594" s="471"/>
      <c r="T594" s="471"/>
      <c r="U594" s="471"/>
      <c r="V594" s="568"/>
      <c r="W594" s="471"/>
      <c r="X594" s="471"/>
      <c r="Y594" s="471"/>
      <c r="Z594" s="471"/>
      <c r="AA594" s="471"/>
    </row>
    <row r="595" customFormat="false" ht="15.75" hidden="false" customHeight="true" outlineLevel="0" collapsed="false">
      <c r="A595" s="492"/>
      <c r="B595" s="471"/>
      <c r="C595" s="471"/>
      <c r="D595" s="471"/>
      <c r="E595" s="471"/>
      <c r="F595" s="471"/>
      <c r="G595" s="471"/>
      <c r="H595" s="471"/>
      <c r="I595" s="471"/>
      <c r="J595" s="471"/>
      <c r="K595" s="471"/>
      <c r="L595" s="471"/>
      <c r="M595" s="471"/>
      <c r="N595" s="471"/>
      <c r="O595" s="471"/>
      <c r="P595" s="471"/>
      <c r="Q595" s="471"/>
      <c r="R595" s="471"/>
      <c r="S595" s="471"/>
      <c r="T595" s="471"/>
      <c r="U595" s="471"/>
      <c r="V595" s="568"/>
      <c r="W595" s="471"/>
      <c r="X595" s="471"/>
      <c r="Y595" s="471"/>
      <c r="Z595" s="471"/>
      <c r="AA595" s="471"/>
    </row>
    <row r="596" customFormat="false" ht="15.75" hidden="false" customHeight="true" outlineLevel="0" collapsed="false">
      <c r="A596" s="492"/>
      <c r="B596" s="471"/>
      <c r="C596" s="471"/>
      <c r="D596" s="471"/>
      <c r="E596" s="471"/>
      <c r="F596" s="471"/>
      <c r="G596" s="471"/>
      <c r="H596" s="471"/>
      <c r="I596" s="471"/>
      <c r="J596" s="471"/>
      <c r="K596" s="471"/>
      <c r="L596" s="471"/>
      <c r="M596" s="471"/>
      <c r="N596" s="471"/>
      <c r="O596" s="471"/>
      <c r="P596" s="471"/>
      <c r="Q596" s="471"/>
      <c r="R596" s="471"/>
      <c r="S596" s="471"/>
      <c r="T596" s="471"/>
      <c r="U596" s="471"/>
      <c r="V596" s="568"/>
      <c r="W596" s="471"/>
      <c r="X596" s="471"/>
      <c r="Y596" s="471"/>
      <c r="Z596" s="471"/>
      <c r="AA596" s="471"/>
    </row>
    <row r="597" customFormat="false" ht="15.75" hidden="false" customHeight="true" outlineLevel="0" collapsed="false">
      <c r="A597" s="492"/>
      <c r="B597" s="471"/>
      <c r="C597" s="471"/>
      <c r="D597" s="471"/>
      <c r="E597" s="471"/>
      <c r="F597" s="471"/>
      <c r="G597" s="471"/>
      <c r="H597" s="471"/>
      <c r="I597" s="471"/>
      <c r="J597" s="471"/>
      <c r="K597" s="471"/>
      <c r="L597" s="471"/>
      <c r="M597" s="471"/>
      <c r="N597" s="471"/>
      <c r="O597" s="471"/>
      <c r="P597" s="471"/>
      <c r="Q597" s="471"/>
      <c r="R597" s="471"/>
      <c r="S597" s="471"/>
      <c r="T597" s="471"/>
      <c r="U597" s="471"/>
      <c r="V597" s="568"/>
      <c r="W597" s="471"/>
      <c r="X597" s="471"/>
      <c r="Y597" s="471"/>
      <c r="Z597" s="471"/>
      <c r="AA597" s="471"/>
    </row>
    <row r="598" customFormat="false" ht="15.75" hidden="false" customHeight="true" outlineLevel="0" collapsed="false">
      <c r="A598" s="492"/>
      <c r="B598" s="471"/>
      <c r="C598" s="471"/>
      <c r="D598" s="471"/>
      <c r="E598" s="471"/>
      <c r="F598" s="471"/>
      <c r="G598" s="471"/>
      <c r="H598" s="471"/>
      <c r="I598" s="471"/>
      <c r="J598" s="471"/>
      <c r="K598" s="471"/>
      <c r="L598" s="471"/>
      <c r="M598" s="471"/>
      <c r="N598" s="471"/>
      <c r="O598" s="471"/>
      <c r="P598" s="471"/>
      <c r="Q598" s="471"/>
      <c r="R598" s="471"/>
      <c r="S598" s="471"/>
      <c r="T598" s="471"/>
      <c r="U598" s="471"/>
      <c r="V598" s="568"/>
      <c r="W598" s="471"/>
      <c r="X598" s="471"/>
      <c r="Y598" s="471"/>
      <c r="Z598" s="471"/>
      <c r="AA598" s="471"/>
    </row>
    <row r="599" customFormat="false" ht="15.75" hidden="false" customHeight="true" outlineLevel="0" collapsed="false">
      <c r="A599" s="492"/>
      <c r="B599" s="471"/>
      <c r="C599" s="471"/>
      <c r="D599" s="471"/>
      <c r="E599" s="471"/>
      <c r="F599" s="471"/>
      <c r="G599" s="471"/>
      <c r="H599" s="471"/>
      <c r="I599" s="471"/>
      <c r="J599" s="471"/>
      <c r="K599" s="471"/>
      <c r="L599" s="471"/>
      <c r="M599" s="471"/>
      <c r="N599" s="471"/>
      <c r="O599" s="471"/>
      <c r="P599" s="471"/>
      <c r="Q599" s="471"/>
      <c r="R599" s="471"/>
      <c r="S599" s="471"/>
      <c r="T599" s="471"/>
      <c r="U599" s="471"/>
      <c r="V599" s="568"/>
      <c r="W599" s="471"/>
      <c r="X599" s="471"/>
      <c r="Y599" s="471"/>
      <c r="Z599" s="471"/>
      <c r="AA599" s="471"/>
    </row>
    <row r="600" customFormat="false" ht="15.75" hidden="false" customHeight="true" outlineLevel="0" collapsed="false">
      <c r="A600" s="492"/>
      <c r="B600" s="471"/>
      <c r="C600" s="471"/>
      <c r="D600" s="471"/>
      <c r="E600" s="471"/>
      <c r="F600" s="471"/>
      <c r="G600" s="471"/>
      <c r="H600" s="471"/>
      <c r="I600" s="471"/>
      <c r="J600" s="471"/>
      <c r="K600" s="471"/>
      <c r="L600" s="471"/>
      <c r="M600" s="471"/>
      <c r="N600" s="471"/>
      <c r="O600" s="471"/>
      <c r="P600" s="471"/>
      <c r="Q600" s="471"/>
      <c r="R600" s="471"/>
      <c r="S600" s="471"/>
      <c r="T600" s="471"/>
      <c r="U600" s="471"/>
      <c r="V600" s="568"/>
      <c r="W600" s="471"/>
      <c r="X600" s="471"/>
      <c r="Y600" s="471"/>
      <c r="Z600" s="471"/>
      <c r="AA600" s="471"/>
    </row>
    <row r="601" customFormat="false" ht="15.75" hidden="false" customHeight="true" outlineLevel="0" collapsed="false">
      <c r="A601" s="492"/>
      <c r="B601" s="471"/>
      <c r="C601" s="471"/>
      <c r="D601" s="471"/>
      <c r="E601" s="471"/>
      <c r="F601" s="471"/>
      <c r="G601" s="471"/>
      <c r="H601" s="471"/>
      <c r="I601" s="471"/>
      <c r="J601" s="471"/>
      <c r="K601" s="471"/>
      <c r="L601" s="471"/>
      <c r="M601" s="471"/>
      <c r="N601" s="471"/>
      <c r="O601" s="471"/>
      <c r="P601" s="471"/>
      <c r="Q601" s="471"/>
      <c r="R601" s="471"/>
      <c r="S601" s="471"/>
      <c r="T601" s="471"/>
      <c r="U601" s="471"/>
      <c r="V601" s="568"/>
      <c r="W601" s="471"/>
      <c r="X601" s="471"/>
      <c r="Y601" s="471"/>
      <c r="Z601" s="471"/>
      <c r="AA601" s="471"/>
    </row>
    <row r="602" customFormat="false" ht="15.75" hidden="false" customHeight="true" outlineLevel="0" collapsed="false">
      <c r="A602" s="492"/>
      <c r="B602" s="471"/>
      <c r="C602" s="471"/>
      <c r="D602" s="471"/>
      <c r="E602" s="471"/>
      <c r="F602" s="471"/>
      <c r="G602" s="471"/>
      <c r="H602" s="471"/>
      <c r="I602" s="471"/>
      <c r="J602" s="471"/>
      <c r="K602" s="471"/>
      <c r="L602" s="471"/>
      <c r="M602" s="471"/>
      <c r="N602" s="471"/>
      <c r="O602" s="471"/>
      <c r="P602" s="471"/>
      <c r="Q602" s="471"/>
      <c r="R602" s="471"/>
      <c r="S602" s="471"/>
      <c r="T602" s="471"/>
      <c r="U602" s="471"/>
      <c r="V602" s="568"/>
      <c r="W602" s="471"/>
      <c r="X602" s="471"/>
      <c r="Y602" s="471"/>
      <c r="Z602" s="471"/>
      <c r="AA602" s="471"/>
    </row>
    <row r="603" customFormat="false" ht="15.75" hidden="false" customHeight="true" outlineLevel="0" collapsed="false">
      <c r="A603" s="492"/>
      <c r="B603" s="471"/>
      <c r="C603" s="471"/>
      <c r="D603" s="471"/>
      <c r="E603" s="471"/>
      <c r="F603" s="471"/>
      <c r="G603" s="471"/>
      <c r="H603" s="471"/>
      <c r="I603" s="471"/>
      <c r="J603" s="471"/>
      <c r="K603" s="471"/>
      <c r="L603" s="471"/>
      <c r="M603" s="471"/>
      <c r="N603" s="471"/>
      <c r="O603" s="471"/>
      <c r="P603" s="471"/>
      <c r="Q603" s="471"/>
      <c r="R603" s="471"/>
      <c r="S603" s="471"/>
      <c r="T603" s="471"/>
      <c r="U603" s="471"/>
      <c r="V603" s="568"/>
      <c r="W603" s="471"/>
      <c r="X603" s="471"/>
      <c r="Y603" s="471"/>
      <c r="Z603" s="471"/>
      <c r="AA603" s="471"/>
    </row>
    <row r="604" customFormat="false" ht="15.75" hidden="false" customHeight="true" outlineLevel="0" collapsed="false">
      <c r="A604" s="492"/>
      <c r="B604" s="471"/>
      <c r="C604" s="471"/>
      <c r="D604" s="471"/>
      <c r="E604" s="471"/>
      <c r="F604" s="471"/>
      <c r="G604" s="471"/>
      <c r="H604" s="471"/>
      <c r="I604" s="471"/>
      <c r="J604" s="471"/>
      <c r="K604" s="471"/>
      <c r="L604" s="471"/>
      <c r="M604" s="471"/>
      <c r="N604" s="471"/>
      <c r="O604" s="471"/>
      <c r="P604" s="471"/>
      <c r="Q604" s="471"/>
      <c r="R604" s="471"/>
      <c r="S604" s="471"/>
      <c r="T604" s="471"/>
      <c r="U604" s="471"/>
      <c r="V604" s="568"/>
      <c r="W604" s="471"/>
      <c r="X604" s="471"/>
      <c r="Y604" s="471"/>
      <c r="Z604" s="471"/>
      <c r="AA604" s="471"/>
    </row>
    <row r="605" customFormat="false" ht="15.75" hidden="false" customHeight="true" outlineLevel="0" collapsed="false">
      <c r="A605" s="492"/>
      <c r="B605" s="471"/>
      <c r="C605" s="471"/>
      <c r="D605" s="471"/>
      <c r="E605" s="471"/>
      <c r="F605" s="471"/>
      <c r="G605" s="471"/>
      <c r="H605" s="471"/>
      <c r="I605" s="471"/>
      <c r="J605" s="471"/>
      <c r="K605" s="471"/>
      <c r="L605" s="471"/>
      <c r="M605" s="471"/>
      <c r="N605" s="471"/>
      <c r="O605" s="471"/>
      <c r="P605" s="471"/>
      <c r="Q605" s="471"/>
      <c r="R605" s="471"/>
      <c r="S605" s="471"/>
      <c r="T605" s="471"/>
      <c r="U605" s="471"/>
      <c r="V605" s="568"/>
      <c r="W605" s="471"/>
      <c r="X605" s="471"/>
      <c r="Y605" s="471"/>
      <c r="Z605" s="471"/>
      <c r="AA605" s="471"/>
    </row>
    <row r="606" customFormat="false" ht="15.75" hidden="false" customHeight="true" outlineLevel="0" collapsed="false">
      <c r="A606" s="492"/>
      <c r="B606" s="471"/>
      <c r="C606" s="471"/>
      <c r="D606" s="471"/>
      <c r="E606" s="471"/>
      <c r="F606" s="471"/>
      <c r="G606" s="471"/>
      <c r="H606" s="471"/>
      <c r="I606" s="471"/>
      <c r="J606" s="471"/>
      <c r="K606" s="471"/>
      <c r="L606" s="471"/>
      <c r="M606" s="471"/>
      <c r="N606" s="471"/>
      <c r="O606" s="471"/>
      <c r="P606" s="471"/>
      <c r="Q606" s="471"/>
      <c r="R606" s="471"/>
      <c r="S606" s="471"/>
      <c r="T606" s="471"/>
      <c r="U606" s="471"/>
      <c r="V606" s="568"/>
      <c r="W606" s="471"/>
      <c r="X606" s="471"/>
      <c r="Y606" s="471"/>
      <c r="Z606" s="471"/>
      <c r="AA606" s="471"/>
    </row>
    <row r="607" customFormat="false" ht="15.75" hidden="false" customHeight="true" outlineLevel="0" collapsed="false">
      <c r="A607" s="492"/>
      <c r="B607" s="471"/>
      <c r="C607" s="471"/>
      <c r="D607" s="471"/>
      <c r="E607" s="471"/>
      <c r="F607" s="471"/>
      <c r="G607" s="471"/>
      <c r="H607" s="471"/>
      <c r="I607" s="471"/>
      <c r="J607" s="471"/>
      <c r="K607" s="471"/>
      <c r="L607" s="471"/>
      <c r="M607" s="471"/>
      <c r="N607" s="471"/>
      <c r="O607" s="471"/>
      <c r="P607" s="471"/>
      <c r="Q607" s="471"/>
      <c r="R607" s="471"/>
      <c r="S607" s="471"/>
      <c r="T607" s="471"/>
      <c r="U607" s="471"/>
      <c r="V607" s="568"/>
      <c r="W607" s="471"/>
      <c r="X607" s="471"/>
      <c r="Y607" s="471"/>
      <c r="Z607" s="471"/>
      <c r="AA607" s="471"/>
    </row>
    <row r="608" customFormat="false" ht="15.75" hidden="false" customHeight="true" outlineLevel="0" collapsed="false">
      <c r="A608" s="492"/>
      <c r="B608" s="471"/>
      <c r="C608" s="471"/>
      <c r="D608" s="471"/>
      <c r="E608" s="471"/>
      <c r="F608" s="471"/>
      <c r="G608" s="471"/>
      <c r="H608" s="471"/>
      <c r="I608" s="471"/>
      <c r="J608" s="471"/>
      <c r="K608" s="471"/>
      <c r="L608" s="471"/>
      <c r="M608" s="471"/>
      <c r="N608" s="471"/>
      <c r="O608" s="471"/>
      <c r="P608" s="471"/>
      <c r="Q608" s="471"/>
      <c r="R608" s="471"/>
      <c r="S608" s="471"/>
      <c r="T608" s="471"/>
      <c r="U608" s="471"/>
      <c r="V608" s="568"/>
      <c r="W608" s="471"/>
      <c r="X608" s="471"/>
      <c r="Y608" s="471"/>
      <c r="Z608" s="471"/>
      <c r="AA608" s="471"/>
    </row>
    <row r="609" customFormat="false" ht="15.75" hidden="false" customHeight="true" outlineLevel="0" collapsed="false">
      <c r="A609" s="492"/>
      <c r="B609" s="471"/>
      <c r="C609" s="471"/>
      <c r="D609" s="471"/>
      <c r="E609" s="471"/>
      <c r="F609" s="471"/>
      <c r="G609" s="471"/>
      <c r="H609" s="471"/>
      <c r="I609" s="471"/>
      <c r="J609" s="471"/>
      <c r="K609" s="471"/>
      <c r="L609" s="471"/>
      <c r="M609" s="471"/>
      <c r="N609" s="471"/>
      <c r="O609" s="471"/>
      <c r="P609" s="471"/>
      <c r="Q609" s="471"/>
      <c r="R609" s="471"/>
      <c r="S609" s="471"/>
      <c r="T609" s="471"/>
      <c r="U609" s="471"/>
      <c r="V609" s="568"/>
      <c r="W609" s="471"/>
      <c r="X609" s="471"/>
      <c r="Y609" s="471"/>
      <c r="Z609" s="471"/>
      <c r="AA609" s="471"/>
    </row>
    <row r="610" customFormat="false" ht="15.75" hidden="false" customHeight="true" outlineLevel="0" collapsed="false">
      <c r="A610" s="492"/>
      <c r="B610" s="471"/>
      <c r="C610" s="471"/>
      <c r="D610" s="471"/>
      <c r="E610" s="471"/>
      <c r="F610" s="471"/>
      <c r="G610" s="471"/>
      <c r="H610" s="471"/>
      <c r="I610" s="471"/>
      <c r="J610" s="471"/>
      <c r="K610" s="471"/>
      <c r="L610" s="471"/>
      <c r="M610" s="471"/>
      <c r="N610" s="471"/>
      <c r="O610" s="471"/>
      <c r="P610" s="471"/>
      <c r="Q610" s="471"/>
      <c r="R610" s="471"/>
      <c r="S610" s="471"/>
      <c r="T610" s="471"/>
      <c r="U610" s="471"/>
      <c r="V610" s="568"/>
      <c r="W610" s="471"/>
      <c r="X610" s="471"/>
      <c r="Y610" s="471"/>
      <c r="Z610" s="471"/>
      <c r="AA610" s="471"/>
    </row>
    <row r="611" customFormat="false" ht="15.75" hidden="false" customHeight="true" outlineLevel="0" collapsed="false">
      <c r="A611" s="492"/>
      <c r="B611" s="471"/>
      <c r="C611" s="471"/>
      <c r="D611" s="471"/>
      <c r="E611" s="471"/>
      <c r="F611" s="471"/>
      <c r="G611" s="471"/>
      <c r="H611" s="471"/>
      <c r="I611" s="471"/>
      <c r="J611" s="471"/>
      <c r="K611" s="471"/>
      <c r="L611" s="471"/>
      <c r="M611" s="471"/>
      <c r="N611" s="471"/>
      <c r="O611" s="471"/>
      <c r="P611" s="471"/>
      <c r="Q611" s="471"/>
      <c r="R611" s="471"/>
      <c r="S611" s="471"/>
      <c r="T611" s="471"/>
      <c r="U611" s="471"/>
      <c r="V611" s="568"/>
      <c r="W611" s="471"/>
      <c r="X611" s="471"/>
      <c r="Y611" s="471"/>
      <c r="Z611" s="471"/>
      <c r="AA611" s="471"/>
    </row>
    <row r="612" customFormat="false" ht="15.75" hidden="false" customHeight="true" outlineLevel="0" collapsed="false">
      <c r="A612" s="492"/>
      <c r="B612" s="471"/>
      <c r="C612" s="471"/>
      <c r="D612" s="471"/>
      <c r="E612" s="471"/>
      <c r="F612" s="471"/>
      <c r="G612" s="471"/>
      <c r="H612" s="471"/>
      <c r="I612" s="471"/>
      <c r="J612" s="471"/>
      <c r="K612" s="471"/>
      <c r="L612" s="471"/>
      <c r="M612" s="471"/>
      <c r="N612" s="471"/>
      <c r="O612" s="471"/>
      <c r="P612" s="471"/>
      <c r="Q612" s="471"/>
      <c r="R612" s="471"/>
      <c r="S612" s="471"/>
      <c r="T612" s="471"/>
      <c r="U612" s="471"/>
      <c r="V612" s="568"/>
      <c r="W612" s="471"/>
      <c r="X612" s="471"/>
      <c r="Y612" s="471"/>
      <c r="Z612" s="471"/>
      <c r="AA612" s="471"/>
    </row>
    <row r="613" customFormat="false" ht="15.75" hidden="false" customHeight="true" outlineLevel="0" collapsed="false">
      <c r="A613" s="492"/>
      <c r="B613" s="471"/>
      <c r="C613" s="471"/>
      <c r="D613" s="471"/>
      <c r="E613" s="471"/>
      <c r="F613" s="471"/>
      <c r="G613" s="471"/>
      <c r="H613" s="471"/>
      <c r="I613" s="471"/>
      <c r="J613" s="471"/>
      <c r="K613" s="471"/>
      <c r="L613" s="471"/>
      <c r="M613" s="471"/>
      <c r="N613" s="471"/>
      <c r="O613" s="471"/>
      <c r="P613" s="471"/>
      <c r="Q613" s="471"/>
      <c r="R613" s="471"/>
      <c r="S613" s="471"/>
      <c r="T613" s="471"/>
      <c r="U613" s="471"/>
      <c r="V613" s="568"/>
      <c r="W613" s="471"/>
      <c r="X613" s="471"/>
      <c r="Y613" s="471"/>
      <c r="Z613" s="471"/>
      <c r="AA613" s="471"/>
    </row>
    <row r="614" customFormat="false" ht="15.75" hidden="false" customHeight="true" outlineLevel="0" collapsed="false">
      <c r="A614" s="492"/>
      <c r="B614" s="471"/>
      <c r="C614" s="471"/>
      <c r="D614" s="471"/>
      <c r="E614" s="471"/>
      <c r="F614" s="471"/>
      <c r="G614" s="471"/>
      <c r="H614" s="471"/>
      <c r="I614" s="471"/>
      <c r="J614" s="471"/>
      <c r="K614" s="471"/>
      <c r="L614" s="471"/>
      <c r="M614" s="471"/>
      <c r="N614" s="471"/>
      <c r="O614" s="471"/>
      <c r="P614" s="471"/>
      <c r="Q614" s="471"/>
      <c r="R614" s="471"/>
      <c r="S614" s="471"/>
      <c r="T614" s="471"/>
      <c r="U614" s="471"/>
      <c r="V614" s="568"/>
      <c r="W614" s="471"/>
      <c r="X614" s="471"/>
      <c r="Y614" s="471"/>
      <c r="Z614" s="471"/>
      <c r="AA614" s="471"/>
    </row>
    <row r="615" customFormat="false" ht="15.75" hidden="false" customHeight="true" outlineLevel="0" collapsed="false">
      <c r="A615" s="492"/>
      <c r="B615" s="471"/>
      <c r="C615" s="471"/>
      <c r="D615" s="471"/>
      <c r="E615" s="471"/>
      <c r="F615" s="471"/>
      <c r="G615" s="471"/>
      <c r="H615" s="471"/>
      <c r="I615" s="471"/>
      <c r="J615" s="471"/>
      <c r="K615" s="471"/>
      <c r="L615" s="471"/>
      <c r="M615" s="471"/>
      <c r="N615" s="471"/>
      <c r="O615" s="471"/>
      <c r="P615" s="471"/>
      <c r="Q615" s="471"/>
      <c r="R615" s="471"/>
      <c r="S615" s="471"/>
      <c r="T615" s="471"/>
      <c r="U615" s="471"/>
      <c r="V615" s="568"/>
      <c r="W615" s="471"/>
      <c r="X615" s="471"/>
      <c r="Y615" s="471"/>
      <c r="Z615" s="471"/>
      <c r="AA615" s="471"/>
    </row>
    <row r="616" customFormat="false" ht="15.75" hidden="false" customHeight="true" outlineLevel="0" collapsed="false">
      <c r="A616" s="492"/>
      <c r="B616" s="471"/>
      <c r="C616" s="471"/>
      <c r="D616" s="471"/>
      <c r="E616" s="471"/>
      <c r="F616" s="471"/>
      <c r="G616" s="471"/>
      <c r="H616" s="471"/>
      <c r="I616" s="471"/>
      <c r="J616" s="471"/>
      <c r="K616" s="471"/>
      <c r="L616" s="471"/>
      <c r="M616" s="471"/>
      <c r="N616" s="471"/>
      <c r="O616" s="471"/>
      <c r="P616" s="471"/>
      <c r="Q616" s="471"/>
      <c r="R616" s="471"/>
      <c r="S616" s="471"/>
      <c r="T616" s="471"/>
      <c r="U616" s="471"/>
      <c r="V616" s="568"/>
      <c r="W616" s="471"/>
      <c r="X616" s="471"/>
      <c r="Y616" s="471"/>
      <c r="Z616" s="471"/>
      <c r="AA616" s="471"/>
    </row>
    <row r="617" customFormat="false" ht="15.75" hidden="false" customHeight="true" outlineLevel="0" collapsed="false">
      <c r="A617" s="492"/>
      <c r="B617" s="471"/>
      <c r="C617" s="471"/>
      <c r="D617" s="471"/>
      <c r="E617" s="471"/>
      <c r="F617" s="471"/>
      <c r="G617" s="471"/>
      <c r="H617" s="471"/>
      <c r="I617" s="471"/>
      <c r="J617" s="471"/>
      <c r="K617" s="471"/>
      <c r="L617" s="471"/>
      <c r="M617" s="471"/>
      <c r="N617" s="471"/>
      <c r="O617" s="471"/>
      <c r="P617" s="471"/>
      <c r="Q617" s="471"/>
      <c r="R617" s="471"/>
      <c r="S617" s="471"/>
      <c r="T617" s="471"/>
      <c r="U617" s="471"/>
      <c r="V617" s="568"/>
      <c r="W617" s="471"/>
      <c r="X617" s="471"/>
      <c r="Y617" s="471"/>
      <c r="Z617" s="471"/>
      <c r="AA617" s="471"/>
    </row>
    <row r="618" customFormat="false" ht="15.75" hidden="false" customHeight="true" outlineLevel="0" collapsed="false">
      <c r="A618" s="492"/>
      <c r="B618" s="471"/>
      <c r="C618" s="471"/>
      <c r="D618" s="471"/>
      <c r="E618" s="471"/>
      <c r="F618" s="471"/>
      <c r="G618" s="471"/>
      <c r="H618" s="471"/>
      <c r="I618" s="471"/>
      <c r="J618" s="471"/>
      <c r="K618" s="471"/>
      <c r="L618" s="471"/>
      <c r="M618" s="471"/>
      <c r="N618" s="471"/>
      <c r="O618" s="471"/>
      <c r="P618" s="471"/>
      <c r="Q618" s="471"/>
      <c r="R618" s="471"/>
      <c r="S618" s="471"/>
      <c r="T618" s="471"/>
      <c r="U618" s="471"/>
      <c r="V618" s="568"/>
      <c r="W618" s="471"/>
      <c r="X618" s="471"/>
      <c r="Y618" s="471"/>
      <c r="Z618" s="471"/>
      <c r="AA618" s="471"/>
    </row>
    <row r="619" customFormat="false" ht="15.75" hidden="false" customHeight="true" outlineLevel="0" collapsed="false">
      <c r="A619" s="492"/>
      <c r="B619" s="471"/>
      <c r="C619" s="471"/>
      <c r="D619" s="471"/>
      <c r="E619" s="471"/>
      <c r="F619" s="471"/>
      <c r="G619" s="471"/>
      <c r="H619" s="471"/>
      <c r="I619" s="471"/>
      <c r="J619" s="471"/>
      <c r="K619" s="471"/>
      <c r="L619" s="471"/>
      <c r="M619" s="471"/>
      <c r="N619" s="471"/>
      <c r="O619" s="471"/>
      <c r="P619" s="471"/>
      <c r="Q619" s="471"/>
      <c r="R619" s="471"/>
      <c r="S619" s="471"/>
      <c r="T619" s="471"/>
      <c r="U619" s="471"/>
      <c r="V619" s="568"/>
      <c r="W619" s="471"/>
      <c r="X619" s="471"/>
      <c r="Y619" s="471"/>
      <c r="Z619" s="471"/>
      <c r="AA619" s="471"/>
    </row>
    <row r="620" customFormat="false" ht="15.75" hidden="false" customHeight="true" outlineLevel="0" collapsed="false">
      <c r="A620" s="492"/>
      <c r="B620" s="471"/>
      <c r="C620" s="471"/>
      <c r="D620" s="471"/>
      <c r="E620" s="471"/>
      <c r="F620" s="471"/>
      <c r="G620" s="471"/>
      <c r="H620" s="471"/>
      <c r="I620" s="471"/>
      <c r="J620" s="471"/>
      <c r="K620" s="471"/>
      <c r="L620" s="471"/>
      <c r="M620" s="471"/>
      <c r="N620" s="471"/>
      <c r="O620" s="471"/>
      <c r="P620" s="471"/>
      <c r="Q620" s="471"/>
      <c r="R620" s="471"/>
      <c r="S620" s="471"/>
      <c r="T620" s="471"/>
      <c r="U620" s="471"/>
      <c r="V620" s="568"/>
      <c r="W620" s="471"/>
      <c r="X620" s="471"/>
      <c r="Y620" s="471"/>
      <c r="Z620" s="471"/>
      <c r="AA620" s="471"/>
    </row>
    <row r="621" customFormat="false" ht="15.75" hidden="false" customHeight="true" outlineLevel="0" collapsed="false">
      <c r="A621" s="492"/>
      <c r="B621" s="471"/>
      <c r="C621" s="471"/>
      <c r="D621" s="471"/>
      <c r="E621" s="471"/>
      <c r="F621" s="471"/>
      <c r="G621" s="471"/>
      <c r="H621" s="471"/>
      <c r="I621" s="471"/>
      <c r="J621" s="471"/>
      <c r="K621" s="471"/>
      <c r="L621" s="471"/>
      <c r="M621" s="471"/>
      <c r="N621" s="471"/>
      <c r="O621" s="471"/>
      <c r="P621" s="471"/>
      <c r="Q621" s="471"/>
      <c r="R621" s="471"/>
      <c r="S621" s="471"/>
      <c r="T621" s="471"/>
      <c r="U621" s="471"/>
      <c r="V621" s="568"/>
      <c r="W621" s="471"/>
      <c r="X621" s="471"/>
      <c r="Y621" s="471"/>
      <c r="Z621" s="471"/>
      <c r="AA621" s="471"/>
    </row>
    <row r="622" customFormat="false" ht="15.75" hidden="false" customHeight="true" outlineLevel="0" collapsed="false">
      <c r="A622" s="492"/>
      <c r="B622" s="471"/>
      <c r="C622" s="471"/>
      <c r="D622" s="471"/>
      <c r="E622" s="471"/>
      <c r="F622" s="471"/>
      <c r="G622" s="471"/>
      <c r="H622" s="471"/>
      <c r="I622" s="471"/>
      <c r="J622" s="471"/>
      <c r="K622" s="471"/>
      <c r="L622" s="471"/>
      <c r="M622" s="471"/>
      <c r="N622" s="471"/>
      <c r="O622" s="471"/>
      <c r="P622" s="471"/>
      <c r="Q622" s="471"/>
      <c r="R622" s="471"/>
      <c r="S622" s="471"/>
      <c r="T622" s="471"/>
      <c r="U622" s="471"/>
      <c r="V622" s="568"/>
      <c r="W622" s="471"/>
      <c r="X622" s="471"/>
      <c r="Y622" s="471"/>
      <c r="Z622" s="471"/>
      <c r="AA622" s="471"/>
    </row>
    <row r="623" customFormat="false" ht="15.75" hidden="false" customHeight="true" outlineLevel="0" collapsed="false">
      <c r="A623" s="492"/>
      <c r="B623" s="471"/>
      <c r="C623" s="471"/>
      <c r="D623" s="471"/>
      <c r="E623" s="471"/>
      <c r="F623" s="471"/>
      <c r="G623" s="471"/>
      <c r="H623" s="471"/>
      <c r="I623" s="471"/>
      <c r="J623" s="471"/>
      <c r="K623" s="471"/>
      <c r="L623" s="471"/>
      <c r="M623" s="471"/>
      <c r="N623" s="471"/>
      <c r="O623" s="471"/>
      <c r="P623" s="471"/>
      <c r="Q623" s="471"/>
      <c r="R623" s="471"/>
      <c r="S623" s="471"/>
      <c r="T623" s="471"/>
      <c r="U623" s="471"/>
      <c r="V623" s="568"/>
      <c r="W623" s="471"/>
      <c r="X623" s="471"/>
      <c r="Y623" s="471"/>
      <c r="Z623" s="471"/>
      <c r="AA623" s="471"/>
    </row>
    <row r="624" customFormat="false" ht="15.75" hidden="false" customHeight="true" outlineLevel="0" collapsed="false">
      <c r="A624" s="492"/>
      <c r="B624" s="471"/>
      <c r="C624" s="471"/>
      <c r="D624" s="471"/>
      <c r="E624" s="471"/>
      <c r="F624" s="471"/>
      <c r="G624" s="471"/>
      <c r="H624" s="471"/>
      <c r="I624" s="471"/>
      <c r="J624" s="471"/>
      <c r="K624" s="471"/>
      <c r="L624" s="471"/>
      <c r="M624" s="471"/>
      <c r="N624" s="471"/>
      <c r="O624" s="471"/>
      <c r="P624" s="471"/>
      <c r="Q624" s="471"/>
      <c r="R624" s="471"/>
      <c r="S624" s="471"/>
      <c r="T624" s="471"/>
      <c r="U624" s="471"/>
      <c r="V624" s="568"/>
      <c r="W624" s="471"/>
      <c r="X624" s="471"/>
      <c r="Y624" s="471"/>
      <c r="Z624" s="471"/>
      <c r="AA624" s="471"/>
    </row>
    <row r="625" customFormat="false" ht="15.75" hidden="false" customHeight="true" outlineLevel="0" collapsed="false">
      <c r="A625" s="492"/>
      <c r="B625" s="471"/>
      <c r="C625" s="471"/>
      <c r="D625" s="471"/>
      <c r="E625" s="471"/>
      <c r="F625" s="471"/>
      <c r="G625" s="471"/>
      <c r="H625" s="471"/>
      <c r="I625" s="471"/>
      <c r="J625" s="471"/>
      <c r="K625" s="471"/>
      <c r="L625" s="471"/>
      <c r="M625" s="471"/>
      <c r="N625" s="471"/>
      <c r="O625" s="471"/>
      <c r="P625" s="471"/>
      <c r="Q625" s="471"/>
      <c r="R625" s="471"/>
      <c r="S625" s="471"/>
      <c r="T625" s="471"/>
      <c r="U625" s="471"/>
      <c r="V625" s="568"/>
      <c r="W625" s="471"/>
      <c r="X625" s="471"/>
      <c r="Y625" s="471"/>
      <c r="Z625" s="471"/>
      <c r="AA625" s="471"/>
    </row>
    <row r="626" customFormat="false" ht="15.75" hidden="false" customHeight="true" outlineLevel="0" collapsed="false">
      <c r="A626" s="492"/>
      <c r="B626" s="471"/>
      <c r="C626" s="471"/>
      <c r="D626" s="471"/>
      <c r="E626" s="471"/>
      <c r="F626" s="471"/>
      <c r="G626" s="471"/>
      <c r="H626" s="471"/>
      <c r="I626" s="471"/>
      <c r="J626" s="471"/>
      <c r="K626" s="471"/>
      <c r="L626" s="471"/>
      <c r="M626" s="471"/>
      <c r="N626" s="471"/>
      <c r="O626" s="471"/>
      <c r="P626" s="471"/>
      <c r="Q626" s="471"/>
      <c r="R626" s="471"/>
      <c r="S626" s="471"/>
      <c r="T626" s="471"/>
      <c r="U626" s="471"/>
      <c r="V626" s="568"/>
      <c r="W626" s="471"/>
      <c r="X626" s="471"/>
      <c r="Y626" s="471"/>
      <c r="Z626" s="471"/>
      <c r="AA626" s="471"/>
    </row>
    <row r="627" customFormat="false" ht="15.75" hidden="false" customHeight="true" outlineLevel="0" collapsed="false">
      <c r="A627" s="492"/>
      <c r="B627" s="471"/>
      <c r="C627" s="471"/>
      <c r="D627" s="471"/>
      <c r="E627" s="471"/>
      <c r="F627" s="471"/>
      <c r="G627" s="471"/>
      <c r="H627" s="471"/>
      <c r="I627" s="471"/>
      <c r="J627" s="471"/>
      <c r="K627" s="471"/>
      <c r="L627" s="471"/>
      <c r="M627" s="471"/>
      <c r="N627" s="471"/>
      <c r="O627" s="471"/>
      <c r="P627" s="471"/>
      <c r="Q627" s="471"/>
      <c r="R627" s="471"/>
      <c r="S627" s="471"/>
      <c r="T627" s="471"/>
      <c r="U627" s="471"/>
      <c r="V627" s="568"/>
      <c r="W627" s="471"/>
      <c r="X627" s="471"/>
      <c r="Y627" s="471"/>
      <c r="Z627" s="471"/>
      <c r="AA627" s="471"/>
    </row>
    <row r="628" customFormat="false" ht="15.75" hidden="false" customHeight="true" outlineLevel="0" collapsed="false">
      <c r="A628" s="492"/>
      <c r="B628" s="471"/>
      <c r="C628" s="471"/>
      <c r="D628" s="471"/>
      <c r="E628" s="471"/>
      <c r="F628" s="471"/>
      <c r="G628" s="471"/>
      <c r="H628" s="471"/>
      <c r="I628" s="471"/>
      <c r="J628" s="471"/>
      <c r="K628" s="471"/>
      <c r="L628" s="471"/>
      <c r="M628" s="471"/>
      <c r="N628" s="471"/>
      <c r="O628" s="471"/>
      <c r="P628" s="471"/>
      <c r="Q628" s="471"/>
      <c r="R628" s="471"/>
      <c r="S628" s="471"/>
      <c r="T628" s="471"/>
      <c r="U628" s="471"/>
      <c r="V628" s="568"/>
      <c r="W628" s="471"/>
      <c r="X628" s="471"/>
      <c r="Y628" s="471"/>
      <c r="Z628" s="471"/>
      <c r="AA628" s="471"/>
    </row>
    <row r="629" customFormat="false" ht="15.75" hidden="false" customHeight="true" outlineLevel="0" collapsed="false">
      <c r="A629" s="492"/>
      <c r="B629" s="471"/>
      <c r="C629" s="471"/>
      <c r="D629" s="471"/>
      <c r="E629" s="471"/>
      <c r="F629" s="471"/>
      <c r="G629" s="471"/>
      <c r="H629" s="471"/>
      <c r="I629" s="471"/>
      <c r="J629" s="471"/>
      <c r="K629" s="471"/>
      <c r="L629" s="471"/>
      <c r="M629" s="471"/>
      <c r="N629" s="471"/>
      <c r="O629" s="471"/>
      <c r="P629" s="471"/>
      <c r="Q629" s="471"/>
      <c r="R629" s="471"/>
      <c r="S629" s="471"/>
      <c r="T629" s="471"/>
      <c r="U629" s="471"/>
      <c r="V629" s="568"/>
      <c r="W629" s="471"/>
      <c r="X629" s="471"/>
      <c r="Y629" s="471"/>
      <c r="Z629" s="471"/>
      <c r="AA629" s="471"/>
    </row>
    <row r="630" customFormat="false" ht="15.75" hidden="false" customHeight="true" outlineLevel="0" collapsed="false">
      <c r="A630" s="492"/>
      <c r="B630" s="471"/>
      <c r="C630" s="471"/>
      <c r="D630" s="471"/>
      <c r="E630" s="471"/>
      <c r="F630" s="471"/>
      <c r="G630" s="471"/>
      <c r="H630" s="471"/>
      <c r="I630" s="471"/>
      <c r="J630" s="471"/>
      <c r="K630" s="471"/>
      <c r="L630" s="471"/>
      <c r="M630" s="471"/>
      <c r="N630" s="471"/>
      <c r="O630" s="471"/>
      <c r="P630" s="471"/>
      <c r="Q630" s="471"/>
      <c r="R630" s="471"/>
      <c r="S630" s="471"/>
      <c r="T630" s="471"/>
      <c r="U630" s="471"/>
      <c r="V630" s="568"/>
      <c r="W630" s="471"/>
      <c r="X630" s="471"/>
      <c r="Y630" s="471"/>
      <c r="Z630" s="471"/>
      <c r="AA630" s="471"/>
    </row>
    <row r="631" customFormat="false" ht="15.75" hidden="false" customHeight="true" outlineLevel="0" collapsed="false">
      <c r="A631" s="492"/>
      <c r="B631" s="471"/>
      <c r="C631" s="471"/>
      <c r="D631" s="471"/>
      <c r="E631" s="471"/>
      <c r="F631" s="471"/>
      <c r="G631" s="471"/>
      <c r="H631" s="471"/>
      <c r="I631" s="471"/>
      <c r="J631" s="471"/>
      <c r="K631" s="471"/>
      <c r="L631" s="471"/>
      <c r="M631" s="471"/>
      <c r="N631" s="471"/>
      <c r="O631" s="471"/>
      <c r="P631" s="471"/>
      <c r="Q631" s="471"/>
      <c r="R631" s="471"/>
      <c r="S631" s="471"/>
      <c r="T631" s="471"/>
      <c r="U631" s="471"/>
      <c r="V631" s="568"/>
      <c r="W631" s="471"/>
      <c r="X631" s="471"/>
      <c r="Y631" s="471"/>
      <c r="Z631" s="471"/>
      <c r="AA631" s="471"/>
    </row>
    <row r="632" customFormat="false" ht="15.75" hidden="false" customHeight="true" outlineLevel="0" collapsed="false">
      <c r="A632" s="492"/>
      <c r="B632" s="471"/>
      <c r="C632" s="471"/>
      <c r="D632" s="471"/>
      <c r="E632" s="471"/>
      <c r="F632" s="471"/>
      <c r="G632" s="471"/>
      <c r="H632" s="471"/>
      <c r="I632" s="471"/>
      <c r="J632" s="471"/>
      <c r="K632" s="471"/>
      <c r="L632" s="471"/>
      <c r="M632" s="471"/>
      <c r="N632" s="471"/>
      <c r="O632" s="471"/>
      <c r="P632" s="471"/>
      <c r="Q632" s="471"/>
      <c r="R632" s="471"/>
      <c r="S632" s="471"/>
      <c r="T632" s="471"/>
      <c r="U632" s="471"/>
      <c r="V632" s="568"/>
      <c r="W632" s="471"/>
      <c r="X632" s="471"/>
      <c r="Y632" s="471"/>
      <c r="Z632" s="471"/>
      <c r="AA632" s="471"/>
    </row>
    <row r="633" customFormat="false" ht="15.75" hidden="false" customHeight="true" outlineLevel="0" collapsed="false">
      <c r="A633" s="492"/>
      <c r="B633" s="471"/>
      <c r="C633" s="471"/>
      <c r="D633" s="471"/>
      <c r="E633" s="471"/>
      <c r="F633" s="471"/>
      <c r="G633" s="471"/>
      <c r="H633" s="471"/>
      <c r="I633" s="471"/>
      <c r="J633" s="471"/>
      <c r="K633" s="471"/>
      <c r="L633" s="471"/>
      <c r="M633" s="471"/>
      <c r="N633" s="471"/>
      <c r="O633" s="471"/>
      <c r="P633" s="471"/>
      <c r="Q633" s="471"/>
      <c r="R633" s="471"/>
      <c r="S633" s="471"/>
      <c r="T633" s="471"/>
      <c r="U633" s="471"/>
      <c r="V633" s="568"/>
      <c r="W633" s="471"/>
      <c r="X633" s="471"/>
      <c r="Y633" s="471"/>
      <c r="Z633" s="471"/>
      <c r="AA633" s="471"/>
    </row>
    <row r="634" customFormat="false" ht="15.75" hidden="false" customHeight="true" outlineLevel="0" collapsed="false">
      <c r="A634" s="492"/>
      <c r="B634" s="471"/>
      <c r="C634" s="471"/>
      <c r="D634" s="471"/>
      <c r="E634" s="471"/>
      <c r="F634" s="471"/>
      <c r="G634" s="471"/>
      <c r="H634" s="471"/>
      <c r="I634" s="471"/>
      <c r="J634" s="471"/>
      <c r="K634" s="471"/>
      <c r="L634" s="471"/>
      <c r="M634" s="471"/>
      <c r="N634" s="471"/>
      <c r="O634" s="471"/>
      <c r="P634" s="471"/>
      <c r="Q634" s="471"/>
      <c r="R634" s="471"/>
      <c r="S634" s="471"/>
      <c r="T634" s="471"/>
      <c r="U634" s="471"/>
      <c r="V634" s="568"/>
      <c r="W634" s="471"/>
      <c r="X634" s="471"/>
      <c r="Y634" s="471"/>
      <c r="Z634" s="471"/>
      <c r="AA634" s="471"/>
    </row>
    <row r="635" customFormat="false" ht="15.75" hidden="false" customHeight="true" outlineLevel="0" collapsed="false">
      <c r="A635" s="492"/>
      <c r="B635" s="471"/>
      <c r="C635" s="471"/>
      <c r="D635" s="471"/>
      <c r="E635" s="471"/>
      <c r="F635" s="471"/>
      <c r="G635" s="471"/>
      <c r="H635" s="471"/>
      <c r="I635" s="471"/>
      <c r="J635" s="471"/>
      <c r="K635" s="471"/>
      <c r="L635" s="471"/>
      <c r="M635" s="471"/>
      <c r="N635" s="471"/>
      <c r="O635" s="471"/>
      <c r="P635" s="471"/>
      <c r="Q635" s="471"/>
      <c r="R635" s="471"/>
      <c r="S635" s="471"/>
      <c r="T635" s="471"/>
      <c r="U635" s="471"/>
      <c r="V635" s="568"/>
      <c r="W635" s="471"/>
      <c r="X635" s="471"/>
      <c r="Y635" s="471"/>
      <c r="Z635" s="471"/>
      <c r="AA635" s="471"/>
    </row>
    <row r="636" customFormat="false" ht="15.75" hidden="false" customHeight="true" outlineLevel="0" collapsed="false">
      <c r="A636" s="492"/>
      <c r="B636" s="471"/>
      <c r="C636" s="471"/>
      <c r="D636" s="471"/>
      <c r="E636" s="471"/>
      <c r="F636" s="471"/>
      <c r="G636" s="471"/>
      <c r="H636" s="471"/>
      <c r="I636" s="471"/>
      <c r="J636" s="471"/>
      <c r="K636" s="471"/>
      <c r="L636" s="471"/>
      <c r="M636" s="471"/>
      <c r="N636" s="471"/>
      <c r="O636" s="471"/>
      <c r="P636" s="471"/>
      <c r="Q636" s="471"/>
      <c r="R636" s="471"/>
      <c r="S636" s="471"/>
      <c r="T636" s="471"/>
      <c r="U636" s="471"/>
      <c r="V636" s="568"/>
      <c r="W636" s="471"/>
      <c r="X636" s="471"/>
      <c r="Y636" s="471"/>
      <c r="Z636" s="471"/>
      <c r="AA636" s="471"/>
    </row>
    <row r="637" customFormat="false" ht="15.75" hidden="false" customHeight="true" outlineLevel="0" collapsed="false">
      <c r="A637" s="492"/>
      <c r="B637" s="471"/>
      <c r="C637" s="471"/>
      <c r="D637" s="471"/>
      <c r="E637" s="471"/>
      <c r="F637" s="471"/>
      <c r="G637" s="471"/>
      <c r="H637" s="471"/>
      <c r="I637" s="471"/>
      <c r="J637" s="471"/>
      <c r="K637" s="471"/>
      <c r="L637" s="471"/>
      <c r="M637" s="471"/>
      <c r="N637" s="471"/>
      <c r="O637" s="471"/>
      <c r="P637" s="471"/>
      <c r="Q637" s="471"/>
      <c r="R637" s="471"/>
      <c r="S637" s="471"/>
      <c r="T637" s="471"/>
      <c r="U637" s="471"/>
      <c r="V637" s="568"/>
      <c r="W637" s="471"/>
      <c r="X637" s="471"/>
      <c r="Y637" s="471"/>
      <c r="Z637" s="471"/>
      <c r="AA637" s="471"/>
    </row>
    <row r="638" customFormat="false" ht="15.75" hidden="false" customHeight="true" outlineLevel="0" collapsed="false">
      <c r="A638" s="492"/>
      <c r="B638" s="471"/>
      <c r="C638" s="471"/>
      <c r="D638" s="471"/>
      <c r="E638" s="471"/>
      <c r="F638" s="471"/>
      <c r="G638" s="471"/>
      <c r="H638" s="471"/>
      <c r="I638" s="471"/>
      <c r="J638" s="471"/>
      <c r="K638" s="471"/>
      <c r="L638" s="471"/>
      <c r="M638" s="471"/>
      <c r="N638" s="471"/>
      <c r="O638" s="471"/>
      <c r="P638" s="471"/>
      <c r="Q638" s="471"/>
      <c r="R638" s="471"/>
      <c r="S638" s="471"/>
      <c r="T638" s="471"/>
      <c r="U638" s="471"/>
      <c r="V638" s="568"/>
      <c r="W638" s="471"/>
      <c r="X638" s="471"/>
      <c r="Y638" s="471"/>
      <c r="Z638" s="471"/>
      <c r="AA638" s="471"/>
    </row>
    <row r="639" customFormat="false" ht="15.75" hidden="false" customHeight="true" outlineLevel="0" collapsed="false">
      <c r="A639" s="492"/>
      <c r="B639" s="471"/>
      <c r="C639" s="471"/>
      <c r="D639" s="471"/>
      <c r="E639" s="471"/>
      <c r="F639" s="471"/>
      <c r="G639" s="471"/>
      <c r="H639" s="471"/>
      <c r="I639" s="471"/>
      <c r="J639" s="471"/>
      <c r="K639" s="471"/>
      <c r="L639" s="471"/>
      <c r="M639" s="471"/>
      <c r="N639" s="471"/>
      <c r="O639" s="471"/>
      <c r="P639" s="471"/>
      <c r="Q639" s="471"/>
      <c r="R639" s="471"/>
      <c r="S639" s="471"/>
      <c r="T639" s="471"/>
      <c r="U639" s="471"/>
      <c r="V639" s="568"/>
      <c r="W639" s="471"/>
      <c r="X639" s="471"/>
      <c r="Y639" s="471"/>
      <c r="Z639" s="471"/>
      <c r="AA639" s="471"/>
    </row>
    <row r="640" customFormat="false" ht="15.75" hidden="false" customHeight="true" outlineLevel="0" collapsed="false">
      <c r="A640" s="492"/>
      <c r="B640" s="471"/>
      <c r="C640" s="471"/>
      <c r="D640" s="471"/>
      <c r="E640" s="471"/>
      <c r="F640" s="471"/>
      <c r="G640" s="471"/>
      <c r="H640" s="471"/>
      <c r="I640" s="471"/>
      <c r="J640" s="471"/>
      <c r="K640" s="471"/>
      <c r="L640" s="471"/>
      <c r="M640" s="471"/>
      <c r="N640" s="471"/>
      <c r="O640" s="471"/>
      <c r="P640" s="471"/>
      <c r="Q640" s="471"/>
      <c r="R640" s="471"/>
      <c r="S640" s="471"/>
      <c r="T640" s="471"/>
      <c r="U640" s="471"/>
      <c r="V640" s="568"/>
      <c r="W640" s="471"/>
      <c r="X640" s="471"/>
      <c r="Y640" s="471"/>
      <c r="Z640" s="471"/>
      <c r="AA640" s="471"/>
    </row>
    <row r="641" customFormat="false" ht="15.75" hidden="false" customHeight="true" outlineLevel="0" collapsed="false">
      <c r="A641" s="492"/>
      <c r="B641" s="471"/>
      <c r="C641" s="471"/>
      <c r="D641" s="471"/>
      <c r="E641" s="471"/>
      <c r="F641" s="471"/>
      <c r="G641" s="471"/>
      <c r="H641" s="471"/>
      <c r="I641" s="471"/>
      <c r="J641" s="471"/>
      <c r="K641" s="471"/>
      <c r="L641" s="471"/>
      <c r="M641" s="471"/>
      <c r="N641" s="471"/>
      <c r="O641" s="471"/>
      <c r="P641" s="471"/>
      <c r="Q641" s="471"/>
      <c r="R641" s="471"/>
      <c r="S641" s="471"/>
      <c r="T641" s="471"/>
      <c r="U641" s="471"/>
      <c r="V641" s="568"/>
      <c r="W641" s="471"/>
      <c r="X641" s="471"/>
      <c r="Y641" s="471"/>
      <c r="Z641" s="471"/>
      <c r="AA641" s="471"/>
    </row>
    <row r="642" customFormat="false" ht="15.75" hidden="false" customHeight="true" outlineLevel="0" collapsed="false">
      <c r="A642" s="492"/>
      <c r="B642" s="471"/>
      <c r="C642" s="471"/>
      <c r="D642" s="471"/>
      <c r="E642" s="471"/>
      <c r="F642" s="471"/>
      <c r="G642" s="471"/>
      <c r="H642" s="471"/>
      <c r="I642" s="471"/>
      <c r="J642" s="471"/>
      <c r="K642" s="471"/>
      <c r="L642" s="471"/>
      <c r="M642" s="471"/>
      <c r="N642" s="471"/>
      <c r="O642" s="471"/>
      <c r="P642" s="471"/>
      <c r="Q642" s="471"/>
      <c r="R642" s="471"/>
      <c r="S642" s="471"/>
      <c r="T642" s="471"/>
      <c r="U642" s="471"/>
      <c r="V642" s="568"/>
      <c r="W642" s="471"/>
      <c r="X642" s="471"/>
      <c r="Y642" s="471"/>
      <c r="Z642" s="471"/>
      <c r="AA642" s="471"/>
    </row>
    <row r="643" customFormat="false" ht="15.75" hidden="false" customHeight="true" outlineLevel="0" collapsed="false">
      <c r="A643" s="492"/>
      <c r="B643" s="471"/>
      <c r="C643" s="471"/>
      <c r="D643" s="471"/>
      <c r="E643" s="471"/>
      <c r="F643" s="471"/>
      <c r="G643" s="471"/>
      <c r="H643" s="471"/>
      <c r="I643" s="471"/>
      <c r="J643" s="471"/>
      <c r="K643" s="471"/>
      <c r="L643" s="471"/>
      <c r="M643" s="471"/>
      <c r="N643" s="471"/>
      <c r="O643" s="471"/>
      <c r="P643" s="471"/>
      <c r="Q643" s="471"/>
      <c r="R643" s="471"/>
      <c r="S643" s="471"/>
      <c r="T643" s="471"/>
      <c r="U643" s="471"/>
      <c r="V643" s="568"/>
      <c r="W643" s="471"/>
      <c r="X643" s="471"/>
      <c r="Y643" s="471"/>
      <c r="Z643" s="471"/>
      <c r="AA643" s="471"/>
    </row>
    <row r="644" customFormat="false" ht="15.75" hidden="false" customHeight="true" outlineLevel="0" collapsed="false">
      <c r="A644" s="492"/>
      <c r="B644" s="471"/>
      <c r="C644" s="471"/>
      <c r="D644" s="471"/>
      <c r="E644" s="471"/>
      <c r="F644" s="471"/>
      <c r="G644" s="471"/>
      <c r="H644" s="471"/>
      <c r="I644" s="471"/>
      <c r="J644" s="471"/>
      <c r="K644" s="471"/>
      <c r="L644" s="471"/>
      <c r="M644" s="471"/>
      <c r="N644" s="471"/>
      <c r="O644" s="471"/>
      <c r="P644" s="471"/>
      <c r="Q644" s="471"/>
      <c r="R644" s="471"/>
      <c r="S644" s="471"/>
      <c r="T644" s="471"/>
      <c r="U644" s="471"/>
      <c r="V644" s="568"/>
      <c r="W644" s="471"/>
      <c r="X644" s="471"/>
      <c r="Y644" s="471"/>
      <c r="Z644" s="471"/>
      <c r="AA644" s="471"/>
    </row>
    <row r="645" customFormat="false" ht="15.75" hidden="false" customHeight="true" outlineLevel="0" collapsed="false">
      <c r="A645" s="492"/>
      <c r="B645" s="471"/>
      <c r="C645" s="471"/>
      <c r="D645" s="471"/>
      <c r="E645" s="471"/>
      <c r="F645" s="471"/>
      <c r="G645" s="471"/>
      <c r="H645" s="471"/>
      <c r="I645" s="471"/>
      <c r="J645" s="471"/>
      <c r="K645" s="471"/>
      <c r="L645" s="471"/>
      <c r="M645" s="471"/>
      <c r="N645" s="471"/>
      <c r="O645" s="471"/>
      <c r="P645" s="471"/>
      <c r="Q645" s="471"/>
      <c r="R645" s="471"/>
      <c r="S645" s="471"/>
      <c r="T645" s="471"/>
      <c r="U645" s="471"/>
      <c r="V645" s="568"/>
      <c r="W645" s="471"/>
      <c r="X645" s="471"/>
      <c r="Y645" s="471"/>
      <c r="Z645" s="471"/>
      <c r="AA645" s="471"/>
    </row>
    <row r="646" customFormat="false" ht="15.75" hidden="false" customHeight="true" outlineLevel="0" collapsed="false">
      <c r="A646" s="492"/>
      <c r="B646" s="471"/>
      <c r="C646" s="471"/>
      <c r="D646" s="471"/>
      <c r="E646" s="471"/>
      <c r="F646" s="471"/>
      <c r="G646" s="471"/>
      <c r="H646" s="471"/>
      <c r="I646" s="471"/>
      <c r="J646" s="471"/>
      <c r="K646" s="471"/>
      <c r="L646" s="471"/>
      <c r="M646" s="471"/>
      <c r="N646" s="471"/>
      <c r="O646" s="471"/>
      <c r="P646" s="471"/>
      <c r="Q646" s="471"/>
      <c r="R646" s="471"/>
      <c r="S646" s="471"/>
      <c r="T646" s="471"/>
      <c r="U646" s="471"/>
      <c r="V646" s="568"/>
      <c r="W646" s="471"/>
      <c r="X646" s="471"/>
      <c r="Y646" s="471"/>
      <c r="Z646" s="471"/>
      <c r="AA646" s="471"/>
    </row>
    <row r="647" customFormat="false" ht="15.75" hidden="false" customHeight="true" outlineLevel="0" collapsed="false">
      <c r="A647" s="492"/>
      <c r="B647" s="471"/>
      <c r="C647" s="471"/>
      <c r="D647" s="471"/>
      <c r="E647" s="471"/>
      <c r="F647" s="471"/>
      <c r="G647" s="471"/>
      <c r="H647" s="471"/>
      <c r="I647" s="471"/>
      <c r="J647" s="471"/>
      <c r="K647" s="471"/>
      <c r="L647" s="471"/>
      <c r="M647" s="471"/>
      <c r="N647" s="471"/>
      <c r="O647" s="471"/>
      <c r="P647" s="471"/>
      <c r="Q647" s="471"/>
      <c r="R647" s="471"/>
      <c r="S647" s="471"/>
      <c r="T647" s="471"/>
      <c r="U647" s="471"/>
      <c r="V647" s="568"/>
      <c r="W647" s="471"/>
      <c r="X647" s="471"/>
      <c r="Y647" s="471"/>
      <c r="Z647" s="471"/>
      <c r="AA647" s="471"/>
    </row>
    <row r="648" customFormat="false" ht="15.75" hidden="false" customHeight="true" outlineLevel="0" collapsed="false">
      <c r="A648" s="492"/>
      <c r="B648" s="471"/>
      <c r="C648" s="471"/>
      <c r="D648" s="471"/>
      <c r="E648" s="471"/>
      <c r="F648" s="471"/>
      <c r="G648" s="471"/>
      <c r="H648" s="471"/>
      <c r="I648" s="471"/>
      <c r="J648" s="471"/>
      <c r="K648" s="471"/>
      <c r="L648" s="471"/>
      <c r="M648" s="471"/>
      <c r="N648" s="471"/>
      <c r="O648" s="471"/>
      <c r="P648" s="471"/>
      <c r="Q648" s="471"/>
      <c r="R648" s="471"/>
      <c r="S648" s="471"/>
      <c r="T648" s="471"/>
      <c r="U648" s="471"/>
      <c r="V648" s="568"/>
      <c r="W648" s="471"/>
      <c r="X648" s="471"/>
      <c r="Y648" s="471"/>
      <c r="Z648" s="471"/>
      <c r="AA648" s="471"/>
    </row>
    <row r="649" customFormat="false" ht="15.75" hidden="false" customHeight="true" outlineLevel="0" collapsed="false">
      <c r="A649" s="492"/>
      <c r="B649" s="471"/>
      <c r="C649" s="471"/>
      <c r="D649" s="471"/>
      <c r="E649" s="471"/>
      <c r="F649" s="471"/>
      <c r="G649" s="471"/>
      <c r="H649" s="471"/>
      <c r="I649" s="471"/>
      <c r="J649" s="471"/>
      <c r="K649" s="471"/>
      <c r="L649" s="471"/>
      <c r="M649" s="471"/>
      <c r="N649" s="471"/>
      <c r="O649" s="471"/>
      <c r="P649" s="471"/>
      <c r="Q649" s="471"/>
      <c r="R649" s="471"/>
      <c r="S649" s="471"/>
      <c r="T649" s="471"/>
      <c r="U649" s="471"/>
      <c r="V649" s="568"/>
      <c r="W649" s="471"/>
      <c r="X649" s="471"/>
      <c r="Y649" s="471"/>
      <c r="Z649" s="471"/>
      <c r="AA649" s="471"/>
    </row>
    <row r="650" customFormat="false" ht="15.75" hidden="false" customHeight="true" outlineLevel="0" collapsed="false">
      <c r="A650" s="492"/>
      <c r="B650" s="471"/>
      <c r="C650" s="471"/>
      <c r="D650" s="471"/>
      <c r="E650" s="471"/>
      <c r="F650" s="471"/>
      <c r="G650" s="471"/>
      <c r="H650" s="471"/>
      <c r="I650" s="471"/>
      <c r="J650" s="471"/>
      <c r="K650" s="471"/>
      <c r="L650" s="471"/>
      <c r="M650" s="471"/>
      <c r="N650" s="471"/>
      <c r="O650" s="471"/>
      <c r="P650" s="471"/>
      <c r="Q650" s="471"/>
      <c r="R650" s="471"/>
      <c r="S650" s="471"/>
      <c r="T650" s="471"/>
      <c r="U650" s="471"/>
      <c r="V650" s="568"/>
      <c r="W650" s="471"/>
      <c r="X650" s="471"/>
      <c r="Y650" s="471"/>
      <c r="Z650" s="471"/>
      <c r="AA650" s="471"/>
    </row>
    <row r="651" customFormat="false" ht="15.75" hidden="false" customHeight="true" outlineLevel="0" collapsed="false">
      <c r="A651" s="492"/>
      <c r="B651" s="471"/>
      <c r="C651" s="471"/>
      <c r="D651" s="471"/>
      <c r="E651" s="471"/>
      <c r="F651" s="471"/>
      <c r="G651" s="471"/>
      <c r="H651" s="471"/>
      <c r="I651" s="471"/>
      <c r="J651" s="471"/>
      <c r="K651" s="471"/>
      <c r="L651" s="471"/>
      <c r="M651" s="471"/>
      <c r="N651" s="471"/>
      <c r="O651" s="471"/>
      <c r="P651" s="471"/>
      <c r="Q651" s="471"/>
      <c r="R651" s="471"/>
      <c r="S651" s="471"/>
      <c r="T651" s="471"/>
      <c r="U651" s="471"/>
      <c r="V651" s="568"/>
      <c r="W651" s="471"/>
      <c r="X651" s="471"/>
      <c r="Y651" s="471"/>
      <c r="Z651" s="471"/>
      <c r="AA651" s="471"/>
    </row>
    <row r="652" customFormat="false" ht="15.75" hidden="false" customHeight="true" outlineLevel="0" collapsed="false">
      <c r="A652" s="492"/>
      <c r="B652" s="471"/>
      <c r="C652" s="471"/>
      <c r="D652" s="471"/>
      <c r="E652" s="471"/>
      <c r="F652" s="471"/>
      <c r="G652" s="471"/>
      <c r="H652" s="471"/>
      <c r="I652" s="471"/>
      <c r="J652" s="471"/>
      <c r="K652" s="471"/>
      <c r="L652" s="471"/>
      <c r="M652" s="471"/>
      <c r="N652" s="471"/>
      <c r="O652" s="471"/>
      <c r="P652" s="471"/>
      <c r="Q652" s="471"/>
      <c r="R652" s="471"/>
      <c r="S652" s="471"/>
      <c r="T652" s="471"/>
      <c r="U652" s="471"/>
      <c r="V652" s="568"/>
      <c r="W652" s="471"/>
      <c r="X652" s="471"/>
      <c r="Y652" s="471"/>
      <c r="Z652" s="471"/>
      <c r="AA652" s="471"/>
    </row>
    <row r="653" customFormat="false" ht="15.75" hidden="false" customHeight="true" outlineLevel="0" collapsed="false">
      <c r="A653" s="492"/>
      <c r="B653" s="471"/>
      <c r="C653" s="471"/>
      <c r="D653" s="471"/>
      <c r="E653" s="471"/>
      <c r="F653" s="471"/>
      <c r="G653" s="471"/>
      <c r="H653" s="471"/>
      <c r="I653" s="471"/>
      <c r="J653" s="471"/>
      <c r="K653" s="471"/>
      <c r="L653" s="471"/>
      <c r="M653" s="471"/>
      <c r="N653" s="471"/>
      <c r="O653" s="471"/>
      <c r="P653" s="471"/>
      <c r="Q653" s="471"/>
      <c r="R653" s="471"/>
      <c r="S653" s="471"/>
      <c r="T653" s="471"/>
      <c r="U653" s="471"/>
      <c r="V653" s="568"/>
      <c r="W653" s="471"/>
      <c r="X653" s="471"/>
      <c r="Y653" s="471"/>
      <c r="Z653" s="471"/>
      <c r="AA653" s="471"/>
    </row>
    <row r="654" customFormat="false" ht="15.75" hidden="false" customHeight="true" outlineLevel="0" collapsed="false">
      <c r="A654" s="492"/>
      <c r="B654" s="471"/>
      <c r="C654" s="471"/>
      <c r="D654" s="471"/>
      <c r="E654" s="471"/>
      <c r="F654" s="471"/>
      <c r="G654" s="471"/>
      <c r="H654" s="471"/>
      <c r="I654" s="471"/>
      <c r="J654" s="471"/>
      <c r="K654" s="471"/>
      <c r="L654" s="471"/>
      <c r="M654" s="471"/>
      <c r="N654" s="471"/>
      <c r="O654" s="471"/>
      <c r="P654" s="471"/>
      <c r="Q654" s="471"/>
      <c r="R654" s="471"/>
      <c r="S654" s="471"/>
      <c r="T654" s="471"/>
      <c r="U654" s="471"/>
      <c r="V654" s="568"/>
      <c r="W654" s="471"/>
      <c r="X654" s="471"/>
      <c r="Y654" s="471"/>
      <c r="Z654" s="471"/>
      <c r="AA654" s="471"/>
    </row>
    <row r="655" customFormat="false" ht="15.75" hidden="false" customHeight="true" outlineLevel="0" collapsed="false">
      <c r="A655" s="492"/>
      <c r="B655" s="471"/>
      <c r="C655" s="471"/>
      <c r="D655" s="471"/>
      <c r="E655" s="471"/>
      <c r="F655" s="471"/>
      <c r="G655" s="471"/>
      <c r="H655" s="471"/>
      <c r="I655" s="471"/>
      <c r="J655" s="471"/>
      <c r="K655" s="471"/>
      <c r="L655" s="471"/>
      <c r="M655" s="471"/>
      <c r="N655" s="471"/>
      <c r="O655" s="471"/>
      <c r="P655" s="471"/>
      <c r="Q655" s="471"/>
      <c r="R655" s="471"/>
      <c r="S655" s="471"/>
      <c r="T655" s="471"/>
      <c r="U655" s="471"/>
      <c r="V655" s="568"/>
      <c r="W655" s="471"/>
      <c r="X655" s="471"/>
      <c r="Y655" s="471"/>
      <c r="Z655" s="471"/>
      <c r="AA655" s="471"/>
    </row>
    <row r="656" customFormat="false" ht="15.75" hidden="false" customHeight="true" outlineLevel="0" collapsed="false">
      <c r="A656" s="492"/>
      <c r="B656" s="471"/>
      <c r="C656" s="471"/>
      <c r="D656" s="471"/>
      <c r="E656" s="471"/>
      <c r="F656" s="471"/>
      <c r="G656" s="471"/>
      <c r="H656" s="471"/>
      <c r="I656" s="471"/>
      <c r="J656" s="471"/>
      <c r="K656" s="471"/>
      <c r="L656" s="471"/>
      <c r="M656" s="471"/>
      <c r="N656" s="471"/>
      <c r="O656" s="471"/>
      <c r="P656" s="471"/>
      <c r="Q656" s="471"/>
      <c r="R656" s="471"/>
      <c r="S656" s="471"/>
      <c r="T656" s="471"/>
      <c r="U656" s="471"/>
      <c r="V656" s="568"/>
      <c r="W656" s="471"/>
      <c r="X656" s="471"/>
      <c r="Y656" s="471"/>
      <c r="Z656" s="471"/>
      <c r="AA656" s="471"/>
    </row>
    <row r="657" customFormat="false" ht="15.75" hidden="false" customHeight="true" outlineLevel="0" collapsed="false">
      <c r="A657" s="492"/>
      <c r="B657" s="471"/>
      <c r="C657" s="471"/>
      <c r="D657" s="471"/>
      <c r="E657" s="471"/>
      <c r="F657" s="471"/>
      <c r="G657" s="471"/>
      <c r="H657" s="471"/>
      <c r="I657" s="471"/>
      <c r="J657" s="471"/>
      <c r="K657" s="471"/>
      <c r="L657" s="471"/>
      <c r="M657" s="471"/>
      <c r="N657" s="471"/>
      <c r="O657" s="471"/>
      <c r="P657" s="471"/>
      <c r="Q657" s="471"/>
      <c r="R657" s="471"/>
      <c r="S657" s="471"/>
      <c r="T657" s="471"/>
      <c r="U657" s="471"/>
      <c r="V657" s="568"/>
      <c r="W657" s="471"/>
      <c r="X657" s="471"/>
      <c r="Y657" s="471"/>
      <c r="Z657" s="471"/>
      <c r="AA657" s="471"/>
    </row>
    <row r="658" customFormat="false" ht="15.75" hidden="false" customHeight="true" outlineLevel="0" collapsed="false">
      <c r="A658" s="492"/>
      <c r="B658" s="471"/>
      <c r="C658" s="471"/>
      <c r="D658" s="471"/>
      <c r="E658" s="471"/>
      <c r="F658" s="471"/>
      <c r="G658" s="471"/>
      <c r="H658" s="471"/>
      <c r="I658" s="471"/>
      <c r="J658" s="471"/>
      <c r="K658" s="471"/>
      <c r="L658" s="471"/>
      <c r="M658" s="471"/>
      <c r="N658" s="471"/>
      <c r="O658" s="471"/>
      <c r="P658" s="471"/>
      <c r="Q658" s="471"/>
      <c r="R658" s="471"/>
      <c r="S658" s="471"/>
      <c r="T658" s="471"/>
      <c r="U658" s="471"/>
      <c r="V658" s="568"/>
      <c r="W658" s="471"/>
      <c r="X658" s="471"/>
      <c r="Y658" s="471"/>
      <c r="Z658" s="471"/>
      <c r="AA658" s="471"/>
    </row>
    <row r="659" customFormat="false" ht="15.75" hidden="false" customHeight="true" outlineLevel="0" collapsed="false">
      <c r="A659" s="492"/>
      <c r="B659" s="471"/>
      <c r="C659" s="471"/>
      <c r="D659" s="471"/>
      <c r="E659" s="471"/>
      <c r="F659" s="471"/>
      <c r="G659" s="471"/>
      <c r="H659" s="471"/>
      <c r="I659" s="471"/>
      <c r="J659" s="471"/>
      <c r="K659" s="471"/>
      <c r="L659" s="471"/>
      <c r="M659" s="471"/>
      <c r="N659" s="471"/>
      <c r="O659" s="471"/>
      <c r="P659" s="471"/>
      <c r="Q659" s="471"/>
      <c r="R659" s="471"/>
      <c r="S659" s="471"/>
      <c r="T659" s="471"/>
      <c r="U659" s="471"/>
      <c r="V659" s="568"/>
      <c r="W659" s="471"/>
      <c r="X659" s="471"/>
      <c r="Y659" s="471"/>
      <c r="Z659" s="471"/>
      <c r="AA659" s="471"/>
    </row>
    <row r="660" customFormat="false" ht="15.75" hidden="false" customHeight="true" outlineLevel="0" collapsed="false">
      <c r="A660" s="492"/>
      <c r="B660" s="471"/>
      <c r="C660" s="471"/>
      <c r="D660" s="471"/>
      <c r="E660" s="471"/>
      <c r="F660" s="471"/>
      <c r="G660" s="471"/>
      <c r="H660" s="471"/>
      <c r="I660" s="471"/>
      <c r="J660" s="471"/>
      <c r="K660" s="471"/>
      <c r="L660" s="471"/>
      <c r="M660" s="471"/>
      <c r="N660" s="471"/>
      <c r="O660" s="471"/>
      <c r="P660" s="471"/>
      <c r="Q660" s="471"/>
      <c r="R660" s="471"/>
      <c r="S660" s="471"/>
      <c r="T660" s="471"/>
      <c r="U660" s="471"/>
      <c r="V660" s="568"/>
      <c r="W660" s="471"/>
      <c r="X660" s="471"/>
      <c r="Y660" s="471"/>
      <c r="Z660" s="471"/>
      <c r="AA660" s="471"/>
    </row>
    <row r="661" customFormat="false" ht="15.75" hidden="false" customHeight="true" outlineLevel="0" collapsed="false">
      <c r="A661" s="492"/>
      <c r="B661" s="471"/>
      <c r="C661" s="471"/>
      <c r="D661" s="471"/>
      <c r="E661" s="471"/>
      <c r="F661" s="471"/>
      <c r="G661" s="471"/>
      <c r="H661" s="471"/>
      <c r="I661" s="471"/>
      <c r="J661" s="471"/>
      <c r="K661" s="471"/>
      <c r="L661" s="471"/>
      <c r="M661" s="471"/>
      <c r="N661" s="471"/>
      <c r="O661" s="471"/>
      <c r="P661" s="471"/>
      <c r="Q661" s="471"/>
      <c r="R661" s="471"/>
      <c r="S661" s="471"/>
      <c r="T661" s="471"/>
      <c r="U661" s="471"/>
      <c r="V661" s="568"/>
      <c r="W661" s="471"/>
      <c r="X661" s="471"/>
      <c r="Y661" s="471"/>
      <c r="Z661" s="471"/>
      <c r="AA661" s="471"/>
    </row>
    <row r="662" customFormat="false" ht="15.75" hidden="false" customHeight="true" outlineLevel="0" collapsed="false">
      <c r="A662" s="492"/>
      <c r="B662" s="471"/>
      <c r="C662" s="471"/>
      <c r="D662" s="471"/>
      <c r="E662" s="471"/>
      <c r="F662" s="471"/>
      <c r="G662" s="471"/>
      <c r="H662" s="471"/>
      <c r="I662" s="471"/>
      <c r="J662" s="471"/>
      <c r="K662" s="471"/>
      <c r="L662" s="471"/>
      <c r="M662" s="471"/>
      <c r="N662" s="471"/>
      <c r="O662" s="471"/>
      <c r="P662" s="471"/>
      <c r="Q662" s="471"/>
      <c r="R662" s="471"/>
      <c r="S662" s="471"/>
      <c r="T662" s="471"/>
      <c r="U662" s="471"/>
      <c r="V662" s="568"/>
      <c r="W662" s="471"/>
      <c r="X662" s="471"/>
      <c r="Y662" s="471"/>
      <c r="Z662" s="471"/>
      <c r="AA662" s="471"/>
    </row>
    <row r="663" customFormat="false" ht="15.75" hidden="false" customHeight="true" outlineLevel="0" collapsed="false">
      <c r="A663" s="492"/>
      <c r="B663" s="471"/>
      <c r="C663" s="471"/>
      <c r="D663" s="471"/>
      <c r="E663" s="471"/>
      <c r="F663" s="471"/>
      <c r="G663" s="471"/>
      <c r="H663" s="471"/>
      <c r="I663" s="471"/>
      <c r="J663" s="471"/>
      <c r="K663" s="471"/>
      <c r="L663" s="471"/>
      <c r="M663" s="471"/>
      <c r="N663" s="471"/>
      <c r="O663" s="471"/>
      <c r="P663" s="471"/>
      <c r="Q663" s="471"/>
      <c r="R663" s="471"/>
      <c r="S663" s="471"/>
      <c r="T663" s="471"/>
      <c r="U663" s="471"/>
      <c r="V663" s="568"/>
      <c r="W663" s="471"/>
      <c r="X663" s="471"/>
      <c r="Y663" s="471"/>
      <c r="Z663" s="471"/>
      <c r="AA663" s="471"/>
    </row>
    <row r="664" customFormat="false" ht="15.75" hidden="false" customHeight="true" outlineLevel="0" collapsed="false">
      <c r="A664" s="492"/>
      <c r="B664" s="471"/>
      <c r="C664" s="471"/>
      <c r="D664" s="471"/>
      <c r="E664" s="471"/>
      <c r="F664" s="471"/>
      <c r="G664" s="471"/>
      <c r="H664" s="471"/>
      <c r="I664" s="471"/>
      <c r="J664" s="471"/>
      <c r="K664" s="471"/>
      <c r="L664" s="471"/>
      <c r="M664" s="471"/>
      <c r="N664" s="471"/>
      <c r="O664" s="471"/>
      <c r="P664" s="471"/>
      <c r="Q664" s="471"/>
      <c r="R664" s="471"/>
      <c r="S664" s="471"/>
      <c r="T664" s="471"/>
      <c r="U664" s="471"/>
      <c r="V664" s="568"/>
      <c r="W664" s="471"/>
      <c r="X664" s="471"/>
      <c r="Y664" s="471"/>
      <c r="Z664" s="471"/>
      <c r="AA664" s="471"/>
    </row>
    <row r="665" customFormat="false" ht="15.75" hidden="false" customHeight="true" outlineLevel="0" collapsed="false">
      <c r="A665" s="492"/>
      <c r="B665" s="471"/>
      <c r="C665" s="471"/>
      <c r="D665" s="471"/>
      <c r="E665" s="471"/>
      <c r="F665" s="471"/>
      <c r="G665" s="471"/>
      <c r="H665" s="471"/>
      <c r="I665" s="471"/>
      <c r="J665" s="471"/>
      <c r="K665" s="471"/>
      <c r="L665" s="471"/>
      <c r="M665" s="471"/>
      <c r="N665" s="471"/>
      <c r="O665" s="471"/>
      <c r="P665" s="471"/>
      <c r="Q665" s="471"/>
      <c r="R665" s="471"/>
      <c r="S665" s="471"/>
      <c r="T665" s="471"/>
      <c r="U665" s="471"/>
      <c r="V665" s="568"/>
      <c r="W665" s="471"/>
      <c r="X665" s="471"/>
      <c r="Y665" s="471"/>
      <c r="Z665" s="471"/>
      <c r="AA665" s="471"/>
    </row>
    <row r="666" customFormat="false" ht="15.75" hidden="false" customHeight="true" outlineLevel="0" collapsed="false">
      <c r="A666" s="492"/>
      <c r="B666" s="471"/>
      <c r="C666" s="471"/>
      <c r="D666" s="471"/>
      <c r="E666" s="471"/>
      <c r="F666" s="471"/>
      <c r="G666" s="471"/>
      <c r="H666" s="471"/>
      <c r="I666" s="471"/>
      <c r="J666" s="471"/>
      <c r="K666" s="471"/>
      <c r="L666" s="471"/>
      <c r="M666" s="471"/>
      <c r="N666" s="471"/>
      <c r="O666" s="471"/>
      <c r="P666" s="471"/>
      <c r="Q666" s="471"/>
      <c r="R666" s="471"/>
      <c r="S666" s="471"/>
      <c r="T666" s="471"/>
      <c r="U666" s="471"/>
      <c r="V666" s="568"/>
      <c r="W666" s="471"/>
      <c r="X666" s="471"/>
      <c r="Y666" s="471"/>
      <c r="Z666" s="471"/>
      <c r="AA666" s="471"/>
    </row>
    <row r="667" customFormat="false" ht="15.75" hidden="false" customHeight="true" outlineLevel="0" collapsed="false">
      <c r="A667" s="492"/>
      <c r="B667" s="471"/>
      <c r="C667" s="471"/>
      <c r="D667" s="471"/>
      <c r="E667" s="471"/>
      <c r="F667" s="471"/>
      <c r="G667" s="471"/>
      <c r="H667" s="471"/>
      <c r="I667" s="471"/>
      <c r="J667" s="471"/>
      <c r="K667" s="471"/>
      <c r="L667" s="471"/>
      <c r="M667" s="471"/>
      <c r="N667" s="471"/>
      <c r="O667" s="471"/>
      <c r="P667" s="471"/>
      <c r="Q667" s="471"/>
      <c r="R667" s="471"/>
      <c r="S667" s="471"/>
      <c r="T667" s="471"/>
      <c r="U667" s="471"/>
      <c r="V667" s="568"/>
      <c r="W667" s="471"/>
      <c r="X667" s="471"/>
      <c r="Y667" s="471"/>
      <c r="Z667" s="471"/>
      <c r="AA667" s="471"/>
    </row>
    <row r="668" customFormat="false" ht="15.75" hidden="false" customHeight="true" outlineLevel="0" collapsed="false">
      <c r="A668" s="492"/>
      <c r="B668" s="471"/>
      <c r="C668" s="471"/>
      <c r="D668" s="471"/>
      <c r="E668" s="471"/>
      <c r="F668" s="471"/>
      <c r="G668" s="471"/>
      <c r="H668" s="471"/>
      <c r="I668" s="471"/>
      <c r="J668" s="471"/>
      <c r="K668" s="471"/>
      <c r="L668" s="471"/>
      <c r="M668" s="471"/>
      <c r="N668" s="471"/>
      <c r="O668" s="471"/>
      <c r="P668" s="471"/>
      <c r="Q668" s="471"/>
      <c r="R668" s="471"/>
      <c r="S668" s="471"/>
      <c r="T668" s="471"/>
      <c r="U668" s="471"/>
      <c r="V668" s="568"/>
      <c r="W668" s="471"/>
      <c r="X668" s="471"/>
      <c r="Y668" s="471"/>
      <c r="Z668" s="471"/>
      <c r="AA668" s="471"/>
    </row>
    <row r="669" customFormat="false" ht="15.75" hidden="false" customHeight="true" outlineLevel="0" collapsed="false">
      <c r="A669" s="492"/>
      <c r="B669" s="471"/>
      <c r="C669" s="471"/>
      <c r="D669" s="471"/>
      <c r="E669" s="471"/>
      <c r="F669" s="471"/>
      <c r="G669" s="471"/>
      <c r="H669" s="471"/>
      <c r="I669" s="471"/>
      <c r="J669" s="471"/>
      <c r="K669" s="471"/>
      <c r="L669" s="471"/>
      <c r="M669" s="471"/>
      <c r="N669" s="471"/>
      <c r="O669" s="471"/>
      <c r="P669" s="471"/>
      <c r="Q669" s="471"/>
      <c r="R669" s="471"/>
      <c r="S669" s="471"/>
      <c r="T669" s="471"/>
      <c r="U669" s="471"/>
      <c r="V669" s="568"/>
      <c r="W669" s="471"/>
      <c r="X669" s="471"/>
      <c r="Y669" s="471"/>
      <c r="Z669" s="471"/>
      <c r="AA669" s="471"/>
    </row>
    <row r="670" customFormat="false" ht="15.75" hidden="false" customHeight="true" outlineLevel="0" collapsed="false">
      <c r="A670" s="492"/>
      <c r="B670" s="471"/>
      <c r="C670" s="471"/>
      <c r="D670" s="471"/>
      <c r="E670" s="471"/>
      <c r="F670" s="471"/>
      <c r="G670" s="471"/>
      <c r="H670" s="471"/>
      <c r="I670" s="471"/>
      <c r="J670" s="471"/>
      <c r="K670" s="471"/>
      <c r="L670" s="471"/>
      <c r="M670" s="471"/>
      <c r="N670" s="471"/>
      <c r="O670" s="471"/>
      <c r="P670" s="471"/>
      <c r="Q670" s="471"/>
      <c r="R670" s="471"/>
      <c r="S670" s="471"/>
      <c r="T670" s="471"/>
      <c r="U670" s="471"/>
      <c r="V670" s="568"/>
      <c r="W670" s="471"/>
      <c r="X670" s="471"/>
      <c r="Y670" s="471"/>
      <c r="Z670" s="471"/>
      <c r="AA670" s="471"/>
    </row>
    <row r="671" customFormat="false" ht="15.75" hidden="false" customHeight="true" outlineLevel="0" collapsed="false">
      <c r="A671" s="492"/>
      <c r="B671" s="471"/>
      <c r="C671" s="471"/>
      <c r="D671" s="471"/>
      <c r="E671" s="471"/>
      <c r="F671" s="471"/>
      <c r="G671" s="471"/>
      <c r="H671" s="471"/>
      <c r="I671" s="471"/>
      <c r="J671" s="471"/>
      <c r="K671" s="471"/>
      <c r="L671" s="471"/>
      <c r="M671" s="471"/>
      <c r="N671" s="471"/>
      <c r="O671" s="471"/>
      <c r="P671" s="471"/>
      <c r="Q671" s="471"/>
      <c r="R671" s="471"/>
      <c r="S671" s="471"/>
      <c r="T671" s="471"/>
      <c r="U671" s="471"/>
      <c r="V671" s="568"/>
      <c r="W671" s="471"/>
      <c r="X671" s="471"/>
      <c r="Y671" s="471"/>
      <c r="Z671" s="471"/>
      <c r="AA671" s="471"/>
    </row>
    <row r="672" customFormat="false" ht="15.75" hidden="false" customHeight="true" outlineLevel="0" collapsed="false">
      <c r="A672" s="492"/>
      <c r="B672" s="471"/>
      <c r="C672" s="471"/>
      <c r="D672" s="471"/>
      <c r="E672" s="471"/>
      <c r="F672" s="471"/>
      <c r="G672" s="471"/>
      <c r="H672" s="471"/>
      <c r="I672" s="471"/>
      <c r="J672" s="471"/>
      <c r="K672" s="471"/>
      <c r="L672" s="471"/>
      <c r="M672" s="471"/>
      <c r="N672" s="471"/>
      <c r="O672" s="471"/>
      <c r="P672" s="471"/>
      <c r="Q672" s="471"/>
      <c r="R672" s="471"/>
      <c r="S672" s="471"/>
      <c r="T672" s="471"/>
      <c r="U672" s="471"/>
      <c r="V672" s="568"/>
      <c r="W672" s="471"/>
      <c r="X672" s="471"/>
      <c r="Y672" s="471"/>
      <c r="Z672" s="471"/>
      <c r="AA672" s="471"/>
    </row>
    <row r="673" customFormat="false" ht="15.75" hidden="false" customHeight="true" outlineLevel="0" collapsed="false">
      <c r="A673" s="492"/>
      <c r="B673" s="471"/>
      <c r="C673" s="471"/>
      <c r="D673" s="471"/>
      <c r="E673" s="471"/>
      <c r="F673" s="471"/>
      <c r="G673" s="471"/>
      <c r="H673" s="471"/>
      <c r="I673" s="471"/>
      <c r="J673" s="471"/>
      <c r="K673" s="471"/>
      <c r="L673" s="471"/>
      <c r="M673" s="471"/>
      <c r="N673" s="471"/>
      <c r="O673" s="471"/>
      <c r="P673" s="471"/>
      <c r="Q673" s="471"/>
      <c r="R673" s="471"/>
      <c r="S673" s="471"/>
      <c r="T673" s="471"/>
      <c r="U673" s="471"/>
      <c r="V673" s="568"/>
      <c r="W673" s="471"/>
      <c r="X673" s="471"/>
      <c r="Y673" s="471"/>
      <c r="Z673" s="471"/>
      <c r="AA673" s="471"/>
    </row>
    <row r="674" customFormat="false" ht="15.75" hidden="false" customHeight="true" outlineLevel="0" collapsed="false">
      <c r="A674" s="492"/>
      <c r="B674" s="471"/>
      <c r="C674" s="471"/>
      <c r="D674" s="471"/>
      <c r="E674" s="471"/>
      <c r="F674" s="471"/>
      <c r="G674" s="471"/>
      <c r="H674" s="471"/>
      <c r="I674" s="471"/>
      <c r="J674" s="471"/>
      <c r="K674" s="471"/>
      <c r="L674" s="471"/>
      <c r="M674" s="471"/>
      <c r="N674" s="471"/>
      <c r="O674" s="471"/>
      <c r="P674" s="471"/>
      <c r="Q674" s="471"/>
      <c r="R674" s="471"/>
      <c r="S674" s="471"/>
      <c r="T674" s="471"/>
      <c r="U674" s="471"/>
      <c r="V674" s="568"/>
      <c r="W674" s="471"/>
      <c r="X674" s="471"/>
      <c r="Y674" s="471"/>
      <c r="Z674" s="471"/>
      <c r="AA674" s="471"/>
    </row>
    <row r="675" customFormat="false" ht="15.75" hidden="false" customHeight="true" outlineLevel="0" collapsed="false">
      <c r="A675" s="492"/>
      <c r="B675" s="471"/>
      <c r="C675" s="471"/>
      <c r="D675" s="471"/>
      <c r="E675" s="471"/>
      <c r="F675" s="471"/>
      <c r="G675" s="471"/>
      <c r="H675" s="471"/>
      <c r="I675" s="471"/>
      <c r="J675" s="471"/>
      <c r="K675" s="471"/>
      <c r="L675" s="471"/>
      <c r="M675" s="471"/>
      <c r="N675" s="471"/>
      <c r="O675" s="471"/>
      <c r="P675" s="471"/>
      <c r="Q675" s="471"/>
      <c r="R675" s="471"/>
      <c r="S675" s="471"/>
      <c r="T675" s="471"/>
      <c r="U675" s="471"/>
      <c r="V675" s="568"/>
      <c r="W675" s="471"/>
      <c r="X675" s="471"/>
      <c r="Y675" s="471"/>
      <c r="Z675" s="471"/>
      <c r="AA675" s="471"/>
    </row>
    <row r="676" customFormat="false" ht="15.75" hidden="false" customHeight="true" outlineLevel="0" collapsed="false">
      <c r="A676" s="492"/>
      <c r="B676" s="471"/>
      <c r="C676" s="471"/>
      <c r="D676" s="471"/>
      <c r="E676" s="471"/>
      <c r="F676" s="471"/>
      <c r="G676" s="471"/>
      <c r="H676" s="471"/>
      <c r="I676" s="471"/>
      <c r="J676" s="471"/>
      <c r="K676" s="471"/>
      <c r="L676" s="471"/>
      <c r="M676" s="471"/>
      <c r="N676" s="471"/>
      <c r="O676" s="471"/>
      <c r="P676" s="471"/>
      <c r="Q676" s="471"/>
      <c r="R676" s="471"/>
      <c r="S676" s="471"/>
      <c r="T676" s="471"/>
      <c r="U676" s="471"/>
      <c r="V676" s="568"/>
      <c r="W676" s="471"/>
      <c r="X676" s="471"/>
      <c r="Y676" s="471"/>
      <c r="Z676" s="471"/>
      <c r="AA676" s="471"/>
    </row>
    <row r="677" customFormat="false" ht="15.75" hidden="false" customHeight="true" outlineLevel="0" collapsed="false">
      <c r="A677" s="492"/>
      <c r="B677" s="471"/>
      <c r="C677" s="471"/>
      <c r="D677" s="471"/>
      <c r="E677" s="471"/>
      <c r="F677" s="471"/>
      <c r="G677" s="471"/>
      <c r="H677" s="471"/>
      <c r="I677" s="471"/>
      <c r="J677" s="471"/>
      <c r="K677" s="471"/>
      <c r="L677" s="471"/>
      <c r="M677" s="471"/>
      <c r="N677" s="471"/>
      <c r="O677" s="471"/>
      <c r="P677" s="471"/>
      <c r="Q677" s="471"/>
      <c r="R677" s="471"/>
      <c r="S677" s="471"/>
      <c r="T677" s="471"/>
      <c r="U677" s="471"/>
      <c r="V677" s="568"/>
      <c r="W677" s="471"/>
      <c r="X677" s="471"/>
      <c r="Y677" s="471"/>
      <c r="Z677" s="471"/>
      <c r="AA677" s="471"/>
    </row>
    <row r="678" customFormat="false" ht="15.75" hidden="false" customHeight="true" outlineLevel="0" collapsed="false">
      <c r="A678" s="492"/>
      <c r="B678" s="471"/>
      <c r="C678" s="471"/>
      <c r="D678" s="471"/>
      <c r="E678" s="471"/>
      <c r="F678" s="471"/>
      <c r="G678" s="471"/>
      <c r="H678" s="471"/>
      <c r="I678" s="471"/>
      <c r="J678" s="471"/>
      <c r="K678" s="471"/>
      <c r="L678" s="471"/>
      <c r="M678" s="471"/>
      <c r="N678" s="471"/>
      <c r="O678" s="471"/>
      <c r="P678" s="471"/>
      <c r="Q678" s="471"/>
      <c r="R678" s="471"/>
      <c r="S678" s="471"/>
      <c r="T678" s="471"/>
      <c r="U678" s="471"/>
      <c r="V678" s="568"/>
      <c r="W678" s="471"/>
      <c r="X678" s="471"/>
      <c r="Y678" s="471"/>
      <c r="Z678" s="471"/>
      <c r="AA678" s="471"/>
    </row>
    <row r="679" customFormat="false" ht="15.75" hidden="false" customHeight="true" outlineLevel="0" collapsed="false">
      <c r="A679" s="492"/>
      <c r="B679" s="471"/>
      <c r="C679" s="471"/>
      <c r="D679" s="471"/>
      <c r="E679" s="471"/>
      <c r="F679" s="471"/>
      <c r="G679" s="471"/>
      <c r="H679" s="471"/>
      <c r="I679" s="471"/>
      <c r="J679" s="471"/>
      <c r="K679" s="471"/>
      <c r="L679" s="471"/>
      <c r="M679" s="471"/>
      <c r="N679" s="471"/>
      <c r="O679" s="471"/>
      <c r="P679" s="471"/>
      <c r="Q679" s="471"/>
      <c r="R679" s="471"/>
      <c r="S679" s="471"/>
      <c r="T679" s="471"/>
      <c r="U679" s="471"/>
      <c r="V679" s="568"/>
      <c r="W679" s="471"/>
      <c r="X679" s="471"/>
      <c r="Y679" s="471"/>
      <c r="Z679" s="471"/>
      <c r="AA679" s="471"/>
    </row>
    <row r="680" customFormat="false" ht="15.75" hidden="false" customHeight="true" outlineLevel="0" collapsed="false">
      <c r="A680" s="492"/>
      <c r="B680" s="471"/>
      <c r="C680" s="471"/>
      <c r="D680" s="471"/>
      <c r="E680" s="471"/>
      <c r="F680" s="471"/>
      <c r="G680" s="471"/>
      <c r="H680" s="471"/>
      <c r="I680" s="471"/>
      <c r="J680" s="471"/>
      <c r="K680" s="471"/>
      <c r="L680" s="471"/>
      <c r="M680" s="471"/>
      <c r="N680" s="471"/>
      <c r="O680" s="471"/>
      <c r="P680" s="471"/>
      <c r="Q680" s="471"/>
      <c r="R680" s="471"/>
      <c r="S680" s="471"/>
      <c r="T680" s="471"/>
      <c r="U680" s="471"/>
      <c r="V680" s="568"/>
      <c r="W680" s="471"/>
      <c r="X680" s="471"/>
      <c r="Y680" s="471"/>
      <c r="Z680" s="471"/>
      <c r="AA680" s="471"/>
    </row>
    <row r="681" customFormat="false" ht="15.75" hidden="false" customHeight="true" outlineLevel="0" collapsed="false">
      <c r="A681" s="492"/>
      <c r="B681" s="471"/>
      <c r="C681" s="471"/>
      <c r="D681" s="471"/>
      <c r="E681" s="471"/>
      <c r="F681" s="471"/>
      <c r="G681" s="471"/>
      <c r="H681" s="471"/>
      <c r="I681" s="471"/>
      <c r="J681" s="471"/>
      <c r="K681" s="471"/>
      <c r="L681" s="471"/>
      <c r="M681" s="471"/>
      <c r="N681" s="471"/>
      <c r="O681" s="471"/>
      <c r="P681" s="471"/>
      <c r="Q681" s="471"/>
      <c r="R681" s="471"/>
      <c r="S681" s="471"/>
      <c r="T681" s="471"/>
      <c r="U681" s="471"/>
      <c r="V681" s="568"/>
      <c r="W681" s="471"/>
      <c r="X681" s="471"/>
      <c r="Y681" s="471"/>
      <c r="Z681" s="471"/>
      <c r="AA681" s="471"/>
    </row>
    <row r="682" customFormat="false" ht="15.75" hidden="false" customHeight="true" outlineLevel="0" collapsed="false">
      <c r="A682" s="492"/>
      <c r="B682" s="471"/>
      <c r="C682" s="471"/>
      <c r="D682" s="471"/>
      <c r="E682" s="471"/>
      <c r="F682" s="471"/>
      <c r="G682" s="471"/>
      <c r="H682" s="471"/>
      <c r="I682" s="471"/>
      <c r="J682" s="471"/>
      <c r="K682" s="471"/>
      <c r="L682" s="471"/>
      <c r="M682" s="471"/>
      <c r="N682" s="471"/>
      <c r="O682" s="471"/>
      <c r="P682" s="471"/>
      <c r="Q682" s="471"/>
      <c r="R682" s="471"/>
      <c r="S682" s="471"/>
      <c r="T682" s="471"/>
      <c r="U682" s="471"/>
      <c r="V682" s="568"/>
      <c r="W682" s="471"/>
      <c r="X682" s="471"/>
      <c r="Y682" s="471"/>
      <c r="Z682" s="471"/>
      <c r="AA682" s="471"/>
    </row>
    <row r="683" customFormat="false" ht="15.75" hidden="false" customHeight="true" outlineLevel="0" collapsed="false">
      <c r="A683" s="492"/>
      <c r="B683" s="471"/>
      <c r="C683" s="471"/>
      <c r="D683" s="471"/>
      <c r="E683" s="471"/>
      <c r="F683" s="471"/>
      <c r="G683" s="471"/>
      <c r="H683" s="471"/>
      <c r="I683" s="471"/>
      <c r="J683" s="471"/>
      <c r="K683" s="471"/>
      <c r="L683" s="471"/>
      <c r="M683" s="471"/>
      <c r="N683" s="471"/>
      <c r="O683" s="471"/>
      <c r="P683" s="471"/>
      <c r="Q683" s="471"/>
      <c r="R683" s="471"/>
      <c r="S683" s="471"/>
      <c r="T683" s="471"/>
      <c r="U683" s="471"/>
      <c r="V683" s="568"/>
      <c r="W683" s="471"/>
      <c r="X683" s="471"/>
      <c r="Y683" s="471"/>
      <c r="Z683" s="471"/>
      <c r="AA683" s="471"/>
    </row>
    <row r="684" customFormat="false" ht="15.75" hidden="false" customHeight="true" outlineLevel="0" collapsed="false">
      <c r="A684" s="492"/>
      <c r="B684" s="471"/>
      <c r="C684" s="471"/>
      <c r="D684" s="471"/>
      <c r="E684" s="471"/>
      <c r="F684" s="471"/>
      <c r="G684" s="471"/>
      <c r="H684" s="471"/>
      <c r="I684" s="471"/>
      <c r="J684" s="471"/>
      <c r="K684" s="471"/>
      <c r="L684" s="471"/>
      <c r="M684" s="471"/>
      <c r="N684" s="471"/>
      <c r="O684" s="471"/>
      <c r="P684" s="471"/>
      <c r="Q684" s="471"/>
      <c r="R684" s="471"/>
      <c r="S684" s="471"/>
      <c r="T684" s="471"/>
      <c r="U684" s="471"/>
      <c r="V684" s="568"/>
      <c r="W684" s="471"/>
      <c r="X684" s="471"/>
      <c r="Y684" s="471"/>
      <c r="Z684" s="471"/>
      <c r="AA684" s="471"/>
    </row>
    <row r="685" customFormat="false" ht="15.75" hidden="false" customHeight="true" outlineLevel="0" collapsed="false">
      <c r="A685" s="492"/>
      <c r="B685" s="471"/>
      <c r="C685" s="471"/>
      <c r="D685" s="471"/>
      <c r="E685" s="471"/>
      <c r="F685" s="471"/>
      <c r="G685" s="471"/>
      <c r="H685" s="471"/>
      <c r="I685" s="471"/>
      <c r="J685" s="471"/>
      <c r="K685" s="471"/>
      <c r="L685" s="471"/>
      <c r="M685" s="471"/>
      <c r="N685" s="471"/>
      <c r="O685" s="471"/>
      <c r="P685" s="471"/>
      <c r="Q685" s="471"/>
      <c r="R685" s="471"/>
      <c r="S685" s="471"/>
      <c r="T685" s="471"/>
      <c r="U685" s="471"/>
      <c r="V685" s="568"/>
      <c r="W685" s="471"/>
      <c r="X685" s="471"/>
      <c r="Y685" s="471"/>
      <c r="Z685" s="471"/>
      <c r="AA685" s="471"/>
    </row>
    <row r="686" customFormat="false" ht="15.75" hidden="false" customHeight="true" outlineLevel="0" collapsed="false">
      <c r="A686" s="492"/>
      <c r="B686" s="471"/>
      <c r="C686" s="471"/>
      <c r="D686" s="471"/>
      <c r="E686" s="471"/>
      <c r="F686" s="471"/>
      <c r="G686" s="471"/>
      <c r="H686" s="471"/>
      <c r="I686" s="471"/>
      <c r="J686" s="471"/>
      <c r="K686" s="471"/>
      <c r="L686" s="471"/>
      <c r="M686" s="471"/>
      <c r="N686" s="471"/>
      <c r="O686" s="471"/>
      <c r="P686" s="471"/>
      <c r="Q686" s="471"/>
      <c r="R686" s="471"/>
      <c r="S686" s="471"/>
      <c r="T686" s="471"/>
      <c r="U686" s="471"/>
      <c r="V686" s="568"/>
      <c r="W686" s="471"/>
      <c r="X686" s="471"/>
      <c r="Y686" s="471"/>
      <c r="Z686" s="471"/>
      <c r="AA686" s="471"/>
    </row>
    <row r="687" customFormat="false" ht="15.75" hidden="false" customHeight="true" outlineLevel="0" collapsed="false">
      <c r="A687" s="492"/>
      <c r="B687" s="471"/>
      <c r="C687" s="471"/>
      <c r="D687" s="471"/>
      <c r="E687" s="471"/>
      <c r="F687" s="471"/>
      <c r="G687" s="471"/>
      <c r="H687" s="471"/>
      <c r="I687" s="471"/>
      <c r="J687" s="471"/>
      <c r="K687" s="471"/>
      <c r="L687" s="471"/>
      <c r="M687" s="471"/>
      <c r="N687" s="471"/>
      <c r="O687" s="471"/>
      <c r="P687" s="471"/>
      <c r="Q687" s="471"/>
      <c r="R687" s="471"/>
      <c r="S687" s="471"/>
      <c r="T687" s="471"/>
      <c r="U687" s="471"/>
      <c r="V687" s="568"/>
      <c r="W687" s="471"/>
      <c r="X687" s="471"/>
      <c r="Y687" s="471"/>
      <c r="Z687" s="471"/>
      <c r="AA687" s="471"/>
    </row>
    <row r="688" customFormat="false" ht="15.75" hidden="false" customHeight="true" outlineLevel="0" collapsed="false">
      <c r="A688" s="492"/>
      <c r="B688" s="471"/>
      <c r="C688" s="471"/>
      <c r="D688" s="471"/>
      <c r="E688" s="471"/>
      <c r="F688" s="471"/>
      <c r="G688" s="471"/>
      <c r="H688" s="471"/>
      <c r="I688" s="471"/>
      <c r="J688" s="471"/>
      <c r="K688" s="471"/>
      <c r="L688" s="471"/>
      <c r="M688" s="471"/>
      <c r="N688" s="471"/>
      <c r="O688" s="471"/>
      <c r="P688" s="471"/>
      <c r="Q688" s="471"/>
      <c r="R688" s="471"/>
      <c r="S688" s="471"/>
      <c r="T688" s="471"/>
      <c r="U688" s="471"/>
      <c r="V688" s="568"/>
      <c r="W688" s="471"/>
      <c r="X688" s="471"/>
      <c r="Y688" s="471"/>
      <c r="Z688" s="471"/>
      <c r="AA688" s="471"/>
    </row>
    <row r="689" customFormat="false" ht="15.75" hidden="false" customHeight="true" outlineLevel="0" collapsed="false">
      <c r="A689" s="492"/>
      <c r="B689" s="471"/>
      <c r="C689" s="471"/>
      <c r="D689" s="471"/>
      <c r="E689" s="471"/>
      <c r="F689" s="471"/>
      <c r="G689" s="471"/>
      <c r="H689" s="471"/>
      <c r="I689" s="471"/>
      <c r="J689" s="471"/>
      <c r="K689" s="471"/>
      <c r="L689" s="471"/>
      <c r="M689" s="471"/>
      <c r="N689" s="471"/>
      <c r="O689" s="471"/>
      <c r="P689" s="471"/>
      <c r="Q689" s="471"/>
      <c r="R689" s="471"/>
      <c r="S689" s="471"/>
      <c r="T689" s="471"/>
      <c r="U689" s="471"/>
      <c r="V689" s="568"/>
      <c r="W689" s="471"/>
      <c r="X689" s="471"/>
      <c r="Y689" s="471"/>
      <c r="Z689" s="471"/>
      <c r="AA689" s="471"/>
    </row>
    <row r="690" customFormat="false" ht="15.75" hidden="false" customHeight="true" outlineLevel="0" collapsed="false">
      <c r="A690" s="492"/>
      <c r="B690" s="471"/>
      <c r="C690" s="471"/>
      <c r="D690" s="471"/>
      <c r="E690" s="471"/>
      <c r="F690" s="471"/>
      <c r="G690" s="471"/>
      <c r="H690" s="471"/>
      <c r="I690" s="471"/>
      <c r="J690" s="471"/>
      <c r="K690" s="471"/>
      <c r="L690" s="471"/>
      <c r="M690" s="471"/>
      <c r="N690" s="471"/>
      <c r="O690" s="471"/>
      <c r="P690" s="471"/>
      <c r="Q690" s="471"/>
      <c r="R690" s="471"/>
      <c r="S690" s="471"/>
      <c r="T690" s="471"/>
      <c r="U690" s="471"/>
      <c r="V690" s="568"/>
      <c r="W690" s="471"/>
      <c r="X690" s="471"/>
      <c r="Y690" s="471"/>
      <c r="Z690" s="471"/>
      <c r="AA690" s="471"/>
    </row>
    <row r="691" customFormat="false" ht="15.75" hidden="false" customHeight="true" outlineLevel="0" collapsed="false">
      <c r="A691" s="492"/>
      <c r="B691" s="471"/>
      <c r="C691" s="471"/>
      <c r="D691" s="471"/>
      <c r="E691" s="471"/>
      <c r="F691" s="471"/>
      <c r="G691" s="471"/>
      <c r="H691" s="471"/>
      <c r="I691" s="471"/>
      <c r="J691" s="471"/>
      <c r="K691" s="471"/>
      <c r="L691" s="471"/>
      <c r="M691" s="471"/>
      <c r="N691" s="471"/>
      <c r="O691" s="471"/>
      <c r="P691" s="471"/>
      <c r="Q691" s="471"/>
      <c r="R691" s="471"/>
      <c r="S691" s="471"/>
      <c r="T691" s="471"/>
      <c r="U691" s="471"/>
      <c r="V691" s="568"/>
      <c r="W691" s="471"/>
      <c r="X691" s="471"/>
      <c r="Y691" s="471"/>
      <c r="Z691" s="471"/>
      <c r="AA691" s="471"/>
    </row>
    <row r="692" customFormat="false" ht="15.75" hidden="false" customHeight="true" outlineLevel="0" collapsed="false">
      <c r="A692" s="492"/>
      <c r="B692" s="471"/>
      <c r="C692" s="471"/>
      <c r="D692" s="471"/>
      <c r="E692" s="471"/>
      <c r="F692" s="471"/>
      <c r="G692" s="471"/>
      <c r="H692" s="471"/>
      <c r="I692" s="471"/>
      <c r="J692" s="471"/>
      <c r="K692" s="471"/>
      <c r="L692" s="471"/>
      <c r="M692" s="471"/>
      <c r="N692" s="471"/>
      <c r="O692" s="471"/>
      <c r="P692" s="471"/>
      <c r="Q692" s="471"/>
      <c r="R692" s="471"/>
      <c r="S692" s="471"/>
      <c r="T692" s="471"/>
      <c r="U692" s="471"/>
      <c r="V692" s="568"/>
      <c r="W692" s="471"/>
      <c r="X692" s="471"/>
      <c r="Y692" s="471"/>
      <c r="Z692" s="471"/>
      <c r="AA692" s="471"/>
    </row>
    <row r="693" customFormat="false" ht="15.75" hidden="false" customHeight="true" outlineLevel="0" collapsed="false">
      <c r="A693" s="492"/>
      <c r="B693" s="471"/>
      <c r="C693" s="471"/>
      <c r="D693" s="471"/>
      <c r="E693" s="471"/>
      <c r="F693" s="471"/>
      <c r="G693" s="471"/>
      <c r="H693" s="471"/>
      <c r="I693" s="471"/>
      <c r="J693" s="471"/>
      <c r="K693" s="471"/>
      <c r="L693" s="471"/>
      <c r="M693" s="471"/>
      <c r="N693" s="471"/>
      <c r="O693" s="471"/>
      <c r="P693" s="471"/>
      <c r="Q693" s="471"/>
      <c r="R693" s="471"/>
      <c r="S693" s="471"/>
      <c r="T693" s="471"/>
      <c r="U693" s="471"/>
      <c r="V693" s="568"/>
      <c r="W693" s="471"/>
      <c r="X693" s="471"/>
      <c r="Y693" s="471"/>
      <c r="Z693" s="471"/>
      <c r="AA693" s="471"/>
    </row>
    <row r="694" customFormat="false" ht="15.75" hidden="false" customHeight="true" outlineLevel="0" collapsed="false">
      <c r="A694" s="492"/>
      <c r="B694" s="471"/>
      <c r="C694" s="471"/>
      <c r="D694" s="471"/>
      <c r="E694" s="471"/>
      <c r="F694" s="471"/>
      <c r="G694" s="471"/>
      <c r="H694" s="471"/>
      <c r="I694" s="471"/>
      <c r="J694" s="471"/>
      <c r="K694" s="471"/>
      <c r="L694" s="471"/>
      <c r="M694" s="471"/>
      <c r="N694" s="471"/>
      <c r="O694" s="471"/>
      <c r="P694" s="471"/>
      <c r="Q694" s="471"/>
      <c r="R694" s="471"/>
      <c r="S694" s="471"/>
      <c r="T694" s="471"/>
      <c r="U694" s="471"/>
      <c r="V694" s="568"/>
      <c r="W694" s="471"/>
      <c r="X694" s="471"/>
      <c r="Y694" s="471"/>
      <c r="Z694" s="471"/>
      <c r="AA694" s="471"/>
    </row>
    <row r="695" customFormat="false" ht="15.75" hidden="false" customHeight="true" outlineLevel="0" collapsed="false">
      <c r="A695" s="492"/>
      <c r="B695" s="471"/>
      <c r="C695" s="471"/>
      <c r="D695" s="471"/>
      <c r="E695" s="471"/>
      <c r="F695" s="471"/>
      <c r="G695" s="471"/>
      <c r="H695" s="471"/>
      <c r="I695" s="471"/>
      <c r="J695" s="471"/>
      <c r="K695" s="471"/>
      <c r="L695" s="471"/>
      <c r="M695" s="471"/>
      <c r="N695" s="471"/>
      <c r="O695" s="471"/>
      <c r="P695" s="471"/>
      <c r="Q695" s="471"/>
      <c r="R695" s="471"/>
      <c r="S695" s="471"/>
      <c r="T695" s="471"/>
      <c r="U695" s="471"/>
      <c r="V695" s="568"/>
      <c r="W695" s="471"/>
      <c r="X695" s="471"/>
      <c r="Y695" s="471"/>
      <c r="Z695" s="471"/>
      <c r="AA695" s="471"/>
    </row>
    <row r="696" customFormat="false" ht="15.75" hidden="false" customHeight="true" outlineLevel="0" collapsed="false">
      <c r="A696" s="492"/>
      <c r="B696" s="471"/>
      <c r="C696" s="471"/>
      <c r="D696" s="471"/>
      <c r="E696" s="471"/>
      <c r="F696" s="471"/>
      <c r="G696" s="471"/>
      <c r="H696" s="471"/>
      <c r="I696" s="471"/>
      <c r="J696" s="471"/>
      <c r="K696" s="471"/>
      <c r="L696" s="471"/>
      <c r="M696" s="471"/>
      <c r="N696" s="471"/>
      <c r="O696" s="471"/>
      <c r="P696" s="471"/>
      <c r="Q696" s="471"/>
      <c r="R696" s="471"/>
      <c r="S696" s="471"/>
      <c r="T696" s="471"/>
      <c r="U696" s="471"/>
      <c r="V696" s="568"/>
      <c r="W696" s="471"/>
      <c r="X696" s="471"/>
      <c r="Y696" s="471"/>
      <c r="Z696" s="471"/>
      <c r="AA696" s="471"/>
    </row>
    <row r="697" customFormat="false" ht="15.75" hidden="false" customHeight="true" outlineLevel="0" collapsed="false">
      <c r="A697" s="492"/>
      <c r="B697" s="471"/>
      <c r="C697" s="471"/>
      <c r="D697" s="471"/>
      <c r="E697" s="471"/>
      <c r="F697" s="471"/>
      <c r="G697" s="471"/>
      <c r="H697" s="471"/>
      <c r="I697" s="471"/>
      <c r="J697" s="471"/>
      <c r="K697" s="471"/>
      <c r="L697" s="471"/>
      <c r="M697" s="471"/>
      <c r="N697" s="471"/>
      <c r="O697" s="471"/>
      <c r="P697" s="471"/>
      <c r="Q697" s="471"/>
      <c r="R697" s="471"/>
      <c r="S697" s="471"/>
      <c r="T697" s="471"/>
      <c r="U697" s="471"/>
      <c r="V697" s="568"/>
      <c r="W697" s="471"/>
      <c r="X697" s="471"/>
      <c r="Y697" s="471"/>
      <c r="Z697" s="471"/>
      <c r="AA697" s="471"/>
    </row>
    <row r="698" customFormat="false" ht="15.75" hidden="false" customHeight="true" outlineLevel="0" collapsed="false">
      <c r="A698" s="492"/>
      <c r="B698" s="471"/>
      <c r="C698" s="471"/>
      <c r="D698" s="471"/>
      <c r="E698" s="471"/>
      <c r="F698" s="471"/>
      <c r="G698" s="471"/>
      <c r="H698" s="471"/>
      <c r="I698" s="471"/>
      <c r="J698" s="471"/>
      <c r="K698" s="471"/>
      <c r="L698" s="471"/>
      <c r="M698" s="471"/>
      <c r="N698" s="471"/>
      <c r="O698" s="471"/>
      <c r="P698" s="471"/>
      <c r="Q698" s="471"/>
      <c r="R698" s="471"/>
      <c r="S698" s="471"/>
      <c r="T698" s="471"/>
      <c r="U698" s="471"/>
      <c r="V698" s="568"/>
      <c r="W698" s="471"/>
      <c r="X698" s="471"/>
      <c r="Y698" s="471"/>
      <c r="Z698" s="471"/>
      <c r="AA698" s="471"/>
    </row>
    <row r="699" customFormat="false" ht="15.75" hidden="false" customHeight="true" outlineLevel="0" collapsed="false">
      <c r="A699" s="492"/>
      <c r="B699" s="471"/>
      <c r="C699" s="471"/>
      <c r="D699" s="471"/>
      <c r="E699" s="471"/>
      <c r="F699" s="471"/>
      <c r="G699" s="471"/>
      <c r="H699" s="471"/>
      <c r="I699" s="471"/>
      <c r="J699" s="471"/>
      <c r="K699" s="471"/>
      <c r="L699" s="471"/>
      <c r="M699" s="471"/>
      <c r="N699" s="471"/>
      <c r="O699" s="471"/>
      <c r="P699" s="471"/>
      <c r="Q699" s="471"/>
      <c r="R699" s="471"/>
      <c r="S699" s="471"/>
      <c r="T699" s="471"/>
      <c r="U699" s="471"/>
      <c r="V699" s="568"/>
      <c r="W699" s="471"/>
      <c r="X699" s="471"/>
      <c r="Y699" s="471"/>
      <c r="Z699" s="471"/>
      <c r="AA699" s="471"/>
    </row>
    <row r="700" customFormat="false" ht="15.75" hidden="false" customHeight="true" outlineLevel="0" collapsed="false">
      <c r="A700" s="492"/>
      <c r="B700" s="471"/>
      <c r="C700" s="471"/>
      <c r="D700" s="471"/>
      <c r="E700" s="471"/>
      <c r="F700" s="471"/>
      <c r="G700" s="471"/>
      <c r="H700" s="471"/>
      <c r="I700" s="471"/>
      <c r="J700" s="471"/>
      <c r="K700" s="471"/>
      <c r="L700" s="471"/>
      <c r="M700" s="471"/>
      <c r="N700" s="471"/>
      <c r="O700" s="471"/>
      <c r="P700" s="471"/>
      <c r="Q700" s="471"/>
      <c r="R700" s="471"/>
      <c r="S700" s="471"/>
      <c r="T700" s="471"/>
      <c r="U700" s="471"/>
      <c r="V700" s="568"/>
      <c r="W700" s="471"/>
      <c r="X700" s="471"/>
      <c r="Y700" s="471"/>
      <c r="Z700" s="471"/>
      <c r="AA700" s="471"/>
    </row>
    <row r="701" customFormat="false" ht="15.75" hidden="false" customHeight="true" outlineLevel="0" collapsed="false">
      <c r="A701" s="492"/>
      <c r="B701" s="471"/>
      <c r="C701" s="471"/>
      <c r="D701" s="471"/>
      <c r="E701" s="471"/>
      <c r="F701" s="471"/>
      <c r="G701" s="471"/>
      <c r="H701" s="471"/>
      <c r="I701" s="471"/>
      <c r="J701" s="471"/>
      <c r="K701" s="471"/>
      <c r="L701" s="471"/>
      <c r="M701" s="471"/>
      <c r="N701" s="471"/>
      <c r="O701" s="471"/>
      <c r="P701" s="471"/>
      <c r="Q701" s="471"/>
      <c r="R701" s="471"/>
      <c r="S701" s="471"/>
      <c r="T701" s="471"/>
      <c r="U701" s="471"/>
      <c r="V701" s="568"/>
      <c r="W701" s="471"/>
      <c r="X701" s="471"/>
      <c r="Y701" s="471"/>
      <c r="Z701" s="471"/>
      <c r="AA701" s="471"/>
    </row>
    <row r="702" customFormat="false" ht="15.75" hidden="false" customHeight="true" outlineLevel="0" collapsed="false">
      <c r="A702" s="492"/>
      <c r="B702" s="471"/>
      <c r="C702" s="471"/>
      <c r="D702" s="471"/>
      <c r="E702" s="471"/>
      <c r="F702" s="471"/>
      <c r="G702" s="471"/>
      <c r="H702" s="471"/>
      <c r="I702" s="471"/>
      <c r="J702" s="471"/>
      <c r="K702" s="471"/>
      <c r="L702" s="471"/>
      <c r="M702" s="471"/>
      <c r="N702" s="471"/>
      <c r="O702" s="471"/>
      <c r="P702" s="471"/>
      <c r="Q702" s="471"/>
      <c r="R702" s="471"/>
      <c r="S702" s="471"/>
      <c r="T702" s="471"/>
      <c r="U702" s="471"/>
      <c r="V702" s="568"/>
      <c r="W702" s="471"/>
      <c r="X702" s="471"/>
      <c r="Y702" s="471"/>
      <c r="Z702" s="471"/>
      <c r="AA702" s="471"/>
    </row>
    <row r="703" customFormat="false" ht="15.75" hidden="false" customHeight="true" outlineLevel="0" collapsed="false">
      <c r="A703" s="492"/>
      <c r="B703" s="471"/>
      <c r="C703" s="471"/>
      <c r="D703" s="471"/>
      <c r="E703" s="471"/>
      <c r="F703" s="471"/>
      <c r="G703" s="471"/>
      <c r="H703" s="471"/>
      <c r="I703" s="471"/>
      <c r="J703" s="471"/>
      <c r="K703" s="471"/>
      <c r="L703" s="471"/>
      <c r="M703" s="471"/>
      <c r="N703" s="471"/>
      <c r="O703" s="471"/>
      <c r="P703" s="471"/>
      <c r="Q703" s="471"/>
      <c r="R703" s="471"/>
      <c r="S703" s="471"/>
      <c r="T703" s="471"/>
      <c r="U703" s="471"/>
      <c r="V703" s="568"/>
      <c r="W703" s="471"/>
      <c r="X703" s="471"/>
      <c r="Y703" s="471"/>
      <c r="Z703" s="471"/>
      <c r="AA703" s="471"/>
    </row>
    <row r="704" customFormat="false" ht="15.75" hidden="false" customHeight="true" outlineLevel="0" collapsed="false">
      <c r="A704" s="492"/>
      <c r="B704" s="471"/>
      <c r="C704" s="471"/>
      <c r="D704" s="471"/>
      <c r="E704" s="471"/>
      <c r="F704" s="471"/>
      <c r="G704" s="471"/>
      <c r="H704" s="471"/>
      <c r="I704" s="471"/>
      <c r="J704" s="471"/>
      <c r="K704" s="471"/>
      <c r="L704" s="471"/>
      <c r="M704" s="471"/>
      <c r="N704" s="471"/>
      <c r="O704" s="471"/>
      <c r="P704" s="471"/>
      <c r="Q704" s="471"/>
      <c r="R704" s="471"/>
      <c r="S704" s="471"/>
      <c r="T704" s="471"/>
      <c r="U704" s="471"/>
      <c r="V704" s="568"/>
      <c r="W704" s="471"/>
      <c r="X704" s="471"/>
      <c r="Y704" s="471"/>
      <c r="Z704" s="471"/>
      <c r="AA704" s="471"/>
    </row>
    <row r="705" customFormat="false" ht="15.75" hidden="false" customHeight="true" outlineLevel="0" collapsed="false">
      <c r="A705" s="492"/>
      <c r="B705" s="471"/>
      <c r="C705" s="471"/>
      <c r="D705" s="471"/>
      <c r="E705" s="471"/>
      <c r="F705" s="471"/>
      <c r="G705" s="471"/>
      <c r="H705" s="471"/>
      <c r="I705" s="471"/>
      <c r="J705" s="471"/>
      <c r="K705" s="471"/>
      <c r="L705" s="471"/>
      <c r="M705" s="471"/>
      <c r="N705" s="471"/>
      <c r="O705" s="471"/>
      <c r="P705" s="471"/>
      <c r="Q705" s="471"/>
      <c r="R705" s="471"/>
      <c r="S705" s="471"/>
      <c r="T705" s="471"/>
      <c r="U705" s="471"/>
      <c r="V705" s="568"/>
      <c r="W705" s="471"/>
      <c r="X705" s="471"/>
      <c r="Y705" s="471"/>
      <c r="Z705" s="471"/>
      <c r="AA705" s="471"/>
    </row>
    <row r="706" customFormat="false" ht="15.75" hidden="false" customHeight="true" outlineLevel="0" collapsed="false">
      <c r="A706" s="492"/>
      <c r="B706" s="471"/>
      <c r="C706" s="471"/>
      <c r="D706" s="471"/>
      <c r="E706" s="471"/>
      <c r="F706" s="471"/>
      <c r="G706" s="471"/>
      <c r="H706" s="471"/>
      <c r="I706" s="471"/>
      <c r="J706" s="471"/>
      <c r="K706" s="471"/>
      <c r="L706" s="471"/>
      <c r="M706" s="471"/>
      <c r="N706" s="471"/>
      <c r="O706" s="471"/>
      <c r="P706" s="471"/>
      <c r="Q706" s="471"/>
      <c r="R706" s="471"/>
      <c r="S706" s="471"/>
      <c r="T706" s="471"/>
      <c r="U706" s="471"/>
      <c r="V706" s="568"/>
      <c r="W706" s="471"/>
      <c r="X706" s="471"/>
      <c r="Y706" s="471"/>
      <c r="Z706" s="471"/>
      <c r="AA706" s="471"/>
    </row>
    <row r="707" customFormat="false" ht="15.75" hidden="false" customHeight="true" outlineLevel="0" collapsed="false">
      <c r="A707" s="492"/>
      <c r="B707" s="471"/>
      <c r="C707" s="471"/>
      <c r="D707" s="471"/>
      <c r="E707" s="471"/>
      <c r="F707" s="471"/>
      <c r="G707" s="471"/>
      <c r="H707" s="471"/>
      <c r="I707" s="471"/>
      <c r="J707" s="471"/>
      <c r="K707" s="471"/>
      <c r="L707" s="471"/>
      <c r="M707" s="471"/>
      <c r="N707" s="471"/>
      <c r="O707" s="471"/>
      <c r="P707" s="471"/>
      <c r="Q707" s="471"/>
      <c r="R707" s="471"/>
      <c r="S707" s="471"/>
      <c r="T707" s="471"/>
      <c r="U707" s="471"/>
      <c r="V707" s="568"/>
      <c r="W707" s="471"/>
      <c r="X707" s="471"/>
      <c r="Y707" s="471"/>
      <c r="Z707" s="471"/>
      <c r="AA707" s="471"/>
    </row>
    <row r="708" customFormat="false" ht="15.75" hidden="false" customHeight="true" outlineLevel="0" collapsed="false">
      <c r="A708" s="492"/>
      <c r="B708" s="471"/>
      <c r="C708" s="471"/>
      <c r="D708" s="471"/>
      <c r="E708" s="471"/>
      <c r="F708" s="471"/>
      <c r="G708" s="471"/>
      <c r="H708" s="471"/>
      <c r="I708" s="471"/>
      <c r="J708" s="471"/>
      <c r="K708" s="471"/>
      <c r="L708" s="471"/>
      <c r="M708" s="471"/>
      <c r="N708" s="471"/>
      <c r="O708" s="471"/>
      <c r="P708" s="471"/>
      <c r="Q708" s="471"/>
      <c r="R708" s="471"/>
      <c r="S708" s="471"/>
      <c r="T708" s="471"/>
      <c r="U708" s="471"/>
      <c r="V708" s="568"/>
      <c r="W708" s="471"/>
      <c r="X708" s="471"/>
      <c r="Y708" s="471"/>
      <c r="Z708" s="471"/>
      <c r="AA708" s="471"/>
    </row>
    <row r="709" customFormat="false" ht="15.75" hidden="false" customHeight="true" outlineLevel="0" collapsed="false">
      <c r="A709" s="492"/>
      <c r="B709" s="471"/>
      <c r="C709" s="471"/>
      <c r="D709" s="471"/>
      <c r="E709" s="471"/>
      <c r="F709" s="471"/>
      <c r="G709" s="471"/>
      <c r="H709" s="471"/>
      <c r="I709" s="471"/>
      <c r="J709" s="471"/>
      <c r="K709" s="471"/>
      <c r="L709" s="471"/>
      <c r="M709" s="471"/>
      <c r="N709" s="471"/>
      <c r="O709" s="471"/>
      <c r="P709" s="471"/>
      <c r="Q709" s="471"/>
      <c r="R709" s="471"/>
      <c r="S709" s="471"/>
      <c r="T709" s="471"/>
      <c r="U709" s="471"/>
      <c r="V709" s="568"/>
      <c r="W709" s="471"/>
      <c r="X709" s="471"/>
      <c r="Y709" s="471"/>
      <c r="Z709" s="471"/>
      <c r="AA709" s="471"/>
    </row>
    <row r="710" customFormat="false" ht="15.75" hidden="false" customHeight="true" outlineLevel="0" collapsed="false">
      <c r="A710" s="492"/>
      <c r="B710" s="471"/>
      <c r="C710" s="471"/>
      <c r="D710" s="471"/>
      <c r="E710" s="471"/>
      <c r="F710" s="471"/>
      <c r="G710" s="471"/>
      <c r="H710" s="471"/>
      <c r="I710" s="471"/>
      <c r="J710" s="471"/>
      <c r="K710" s="471"/>
      <c r="L710" s="471"/>
      <c r="M710" s="471"/>
      <c r="N710" s="471"/>
      <c r="O710" s="471"/>
      <c r="P710" s="471"/>
      <c r="Q710" s="471"/>
      <c r="R710" s="471"/>
      <c r="S710" s="471"/>
      <c r="T710" s="471"/>
      <c r="U710" s="471"/>
      <c r="V710" s="568"/>
      <c r="W710" s="471"/>
      <c r="X710" s="471"/>
      <c r="Y710" s="471"/>
      <c r="Z710" s="471"/>
      <c r="AA710" s="471"/>
    </row>
    <row r="711" customFormat="false" ht="15.75" hidden="false" customHeight="true" outlineLevel="0" collapsed="false">
      <c r="A711" s="492"/>
      <c r="B711" s="471"/>
      <c r="C711" s="471"/>
      <c r="D711" s="471"/>
      <c r="E711" s="471"/>
      <c r="F711" s="471"/>
      <c r="G711" s="471"/>
      <c r="H711" s="471"/>
      <c r="I711" s="471"/>
      <c r="J711" s="471"/>
      <c r="K711" s="471"/>
      <c r="L711" s="471"/>
      <c r="M711" s="471"/>
      <c r="N711" s="471"/>
      <c r="O711" s="471"/>
      <c r="P711" s="471"/>
      <c r="Q711" s="471"/>
      <c r="R711" s="471"/>
      <c r="S711" s="471"/>
      <c r="T711" s="471"/>
      <c r="U711" s="471"/>
      <c r="V711" s="568"/>
      <c r="W711" s="471"/>
      <c r="X711" s="471"/>
      <c r="Y711" s="471"/>
      <c r="Z711" s="471"/>
      <c r="AA711" s="471"/>
    </row>
    <row r="712" customFormat="false" ht="15.75" hidden="false" customHeight="true" outlineLevel="0" collapsed="false">
      <c r="A712" s="492"/>
      <c r="B712" s="471"/>
      <c r="C712" s="471"/>
      <c r="D712" s="471"/>
      <c r="E712" s="471"/>
      <c r="F712" s="471"/>
      <c r="G712" s="471"/>
      <c r="H712" s="471"/>
      <c r="I712" s="471"/>
      <c r="J712" s="471"/>
      <c r="K712" s="471"/>
      <c r="L712" s="471"/>
      <c r="M712" s="471"/>
      <c r="N712" s="471"/>
      <c r="O712" s="471"/>
      <c r="P712" s="471"/>
      <c r="Q712" s="471"/>
      <c r="R712" s="471"/>
      <c r="S712" s="471"/>
      <c r="T712" s="471"/>
      <c r="U712" s="471"/>
      <c r="V712" s="568"/>
      <c r="W712" s="471"/>
      <c r="X712" s="471"/>
      <c r="Y712" s="471"/>
      <c r="Z712" s="471"/>
      <c r="AA712" s="471"/>
    </row>
    <row r="713" customFormat="false" ht="15.75" hidden="false" customHeight="true" outlineLevel="0" collapsed="false">
      <c r="A713" s="492"/>
      <c r="B713" s="471"/>
      <c r="C713" s="471"/>
      <c r="D713" s="471"/>
      <c r="E713" s="471"/>
      <c r="F713" s="471"/>
      <c r="G713" s="471"/>
      <c r="H713" s="471"/>
      <c r="I713" s="471"/>
      <c r="J713" s="471"/>
      <c r="K713" s="471"/>
      <c r="L713" s="471"/>
      <c r="M713" s="471"/>
      <c r="N713" s="471"/>
      <c r="O713" s="471"/>
      <c r="P713" s="471"/>
      <c r="Q713" s="471"/>
      <c r="R713" s="471"/>
      <c r="S713" s="471"/>
      <c r="T713" s="471"/>
      <c r="U713" s="471"/>
      <c r="V713" s="568"/>
      <c r="W713" s="471"/>
      <c r="X713" s="471"/>
      <c r="Y713" s="471"/>
      <c r="Z713" s="471"/>
      <c r="AA713" s="471"/>
    </row>
    <row r="714" customFormat="false" ht="15.75" hidden="false" customHeight="true" outlineLevel="0" collapsed="false">
      <c r="A714" s="492"/>
      <c r="B714" s="471"/>
      <c r="C714" s="471"/>
      <c r="D714" s="471"/>
      <c r="E714" s="471"/>
      <c r="F714" s="471"/>
      <c r="G714" s="471"/>
      <c r="H714" s="471"/>
      <c r="I714" s="471"/>
      <c r="J714" s="471"/>
      <c r="K714" s="471"/>
      <c r="L714" s="471"/>
      <c r="M714" s="471"/>
      <c r="N714" s="471"/>
      <c r="O714" s="471"/>
      <c r="P714" s="471"/>
      <c r="Q714" s="471"/>
      <c r="R714" s="471"/>
      <c r="S714" s="471"/>
      <c r="T714" s="471"/>
      <c r="U714" s="471"/>
      <c r="V714" s="568"/>
      <c r="W714" s="471"/>
      <c r="X714" s="471"/>
      <c r="Y714" s="471"/>
      <c r="Z714" s="471"/>
      <c r="AA714" s="471"/>
    </row>
    <row r="715" customFormat="false" ht="15.75" hidden="false" customHeight="true" outlineLevel="0" collapsed="false">
      <c r="A715" s="492"/>
      <c r="B715" s="471"/>
      <c r="C715" s="471"/>
      <c r="D715" s="471"/>
      <c r="E715" s="471"/>
      <c r="F715" s="471"/>
      <c r="G715" s="471"/>
      <c r="H715" s="471"/>
      <c r="I715" s="471"/>
      <c r="J715" s="471"/>
      <c r="K715" s="471"/>
      <c r="L715" s="471"/>
      <c r="M715" s="471"/>
      <c r="N715" s="471"/>
      <c r="O715" s="471"/>
      <c r="P715" s="471"/>
      <c r="Q715" s="471"/>
      <c r="R715" s="471"/>
      <c r="S715" s="471"/>
      <c r="T715" s="471"/>
      <c r="U715" s="471"/>
      <c r="V715" s="568"/>
      <c r="W715" s="471"/>
      <c r="X715" s="471"/>
      <c r="Y715" s="471"/>
      <c r="Z715" s="471"/>
      <c r="AA715" s="471"/>
    </row>
    <row r="716" customFormat="false" ht="15.75" hidden="false" customHeight="true" outlineLevel="0" collapsed="false">
      <c r="A716" s="492"/>
      <c r="B716" s="471"/>
      <c r="C716" s="471"/>
      <c r="D716" s="471"/>
      <c r="E716" s="471"/>
      <c r="F716" s="471"/>
      <c r="G716" s="471"/>
      <c r="H716" s="471"/>
      <c r="I716" s="471"/>
      <c r="J716" s="471"/>
      <c r="K716" s="471"/>
      <c r="L716" s="471"/>
      <c r="M716" s="471"/>
      <c r="N716" s="471"/>
      <c r="O716" s="471"/>
      <c r="P716" s="471"/>
      <c r="Q716" s="471"/>
      <c r="R716" s="471"/>
      <c r="S716" s="471"/>
      <c r="T716" s="471"/>
      <c r="U716" s="471"/>
      <c r="V716" s="568"/>
      <c r="W716" s="471"/>
      <c r="X716" s="471"/>
      <c r="Y716" s="471"/>
      <c r="Z716" s="471"/>
      <c r="AA716" s="471"/>
    </row>
    <row r="717" customFormat="false" ht="15.75" hidden="false" customHeight="true" outlineLevel="0" collapsed="false">
      <c r="A717" s="492"/>
      <c r="B717" s="471"/>
      <c r="C717" s="471"/>
      <c r="D717" s="471"/>
      <c r="E717" s="471"/>
      <c r="F717" s="471"/>
      <c r="G717" s="471"/>
      <c r="H717" s="471"/>
      <c r="I717" s="471"/>
      <c r="J717" s="471"/>
      <c r="K717" s="471"/>
      <c r="L717" s="471"/>
      <c r="M717" s="471"/>
      <c r="N717" s="471"/>
      <c r="O717" s="471"/>
      <c r="P717" s="471"/>
      <c r="Q717" s="471"/>
      <c r="R717" s="471"/>
      <c r="S717" s="471"/>
      <c r="T717" s="471"/>
      <c r="U717" s="471"/>
      <c r="V717" s="568"/>
      <c r="W717" s="471"/>
      <c r="X717" s="471"/>
      <c r="Y717" s="471"/>
      <c r="Z717" s="471"/>
      <c r="AA717" s="471"/>
    </row>
    <row r="718" customFormat="false" ht="15.75" hidden="false" customHeight="true" outlineLevel="0" collapsed="false">
      <c r="A718" s="492"/>
      <c r="B718" s="471"/>
      <c r="C718" s="471"/>
      <c r="D718" s="471"/>
      <c r="E718" s="471"/>
      <c r="F718" s="471"/>
      <c r="G718" s="471"/>
      <c r="H718" s="471"/>
      <c r="I718" s="471"/>
      <c r="J718" s="471"/>
      <c r="K718" s="471"/>
      <c r="L718" s="471"/>
      <c r="M718" s="471"/>
      <c r="N718" s="471"/>
      <c r="O718" s="471"/>
      <c r="P718" s="471"/>
      <c r="Q718" s="471"/>
      <c r="R718" s="471"/>
      <c r="S718" s="471"/>
      <c r="T718" s="471"/>
      <c r="U718" s="471"/>
      <c r="V718" s="568"/>
      <c r="W718" s="471"/>
      <c r="X718" s="471"/>
      <c r="Y718" s="471"/>
      <c r="Z718" s="471"/>
      <c r="AA718" s="471"/>
    </row>
    <row r="719" customFormat="false" ht="15.75" hidden="false" customHeight="true" outlineLevel="0" collapsed="false">
      <c r="A719" s="492"/>
      <c r="B719" s="471"/>
      <c r="C719" s="471"/>
      <c r="D719" s="471"/>
      <c r="E719" s="471"/>
      <c r="F719" s="471"/>
      <c r="G719" s="471"/>
      <c r="H719" s="471"/>
      <c r="I719" s="471"/>
      <c r="J719" s="471"/>
      <c r="K719" s="471"/>
      <c r="L719" s="471"/>
      <c r="M719" s="471"/>
      <c r="N719" s="471"/>
      <c r="O719" s="471"/>
      <c r="P719" s="471"/>
      <c r="Q719" s="471"/>
      <c r="R719" s="471"/>
      <c r="S719" s="471"/>
      <c r="T719" s="471"/>
      <c r="U719" s="471"/>
      <c r="V719" s="568"/>
      <c r="W719" s="471"/>
      <c r="X719" s="471"/>
      <c r="Y719" s="471"/>
      <c r="Z719" s="471"/>
      <c r="AA719" s="471"/>
    </row>
    <row r="720" customFormat="false" ht="15.75" hidden="false" customHeight="true" outlineLevel="0" collapsed="false">
      <c r="A720" s="492"/>
      <c r="B720" s="471"/>
      <c r="C720" s="471"/>
      <c r="D720" s="471"/>
      <c r="E720" s="471"/>
      <c r="F720" s="471"/>
      <c r="G720" s="471"/>
      <c r="H720" s="471"/>
      <c r="I720" s="471"/>
      <c r="J720" s="471"/>
      <c r="K720" s="471"/>
      <c r="L720" s="471"/>
      <c r="M720" s="471"/>
      <c r="N720" s="471"/>
      <c r="O720" s="471"/>
      <c r="P720" s="471"/>
      <c r="Q720" s="471"/>
      <c r="R720" s="471"/>
      <c r="S720" s="471"/>
      <c r="T720" s="471"/>
      <c r="U720" s="471"/>
      <c r="V720" s="568"/>
      <c r="W720" s="471"/>
      <c r="X720" s="471"/>
      <c r="Y720" s="471"/>
      <c r="Z720" s="471"/>
      <c r="AA720" s="471"/>
    </row>
    <row r="721" customFormat="false" ht="15.75" hidden="false" customHeight="true" outlineLevel="0" collapsed="false">
      <c r="A721" s="492"/>
      <c r="B721" s="471"/>
      <c r="C721" s="471"/>
      <c r="D721" s="471"/>
      <c r="E721" s="471"/>
      <c r="F721" s="471"/>
      <c r="G721" s="471"/>
      <c r="H721" s="471"/>
      <c r="I721" s="471"/>
      <c r="J721" s="471"/>
      <c r="K721" s="471"/>
      <c r="L721" s="471"/>
      <c r="M721" s="471"/>
      <c r="N721" s="471"/>
      <c r="O721" s="471"/>
      <c r="P721" s="471"/>
      <c r="Q721" s="471"/>
      <c r="R721" s="471"/>
      <c r="S721" s="471"/>
      <c r="T721" s="471"/>
      <c r="U721" s="471"/>
      <c r="V721" s="568"/>
      <c r="W721" s="471"/>
      <c r="X721" s="471"/>
      <c r="Y721" s="471"/>
      <c r="Z721" s="471"/>
      <c r="AA721" s="471"/>
    </row>
    <row r="722" customFormat="false" ht="15.75" hidden="false" customHeight="true" outlineLevel="0" collapsed="false">
      <c r="A722" s="492"/>
      <c r="B722" s="471"/>
      <c r="C722" s="471"/>
      <c r="D722" s="471"/>
      <c r="E722" s="471"/>
      <c r="F722" s="471"/>
      <c r="G722" s="471"/>
      <c r="H722" s="471"/>
      <c r="I722" s="471"/>
      <c r="J722" s="471"/>
      <c r="K722" s="471"/>
      <c r="L722" s="471"/>
      <c r="M722" s="471"/>
      <c r="N722" s="471"/>
      <c r="O722" s="471"/>
      <c r="P722" s="471"/>
      <c r="Q722" s="471"/>
      <c r="R722" s="471"/>
      <c r="S722" s="471"/>
      <c r="T722" s="471"/>
      <c r="U722" s="471"/>
      <c r="V722" s="568"/>
      <c r="W722" s="471"/>
      <c r="X722" s="471"/>
      <c r="Y722" s="471"/>
      <c r="Z722" s="471"/>
      <c r="AA722" s="471"/>
    </row>
    <row r="723" customFormat="false" ht="15.75" hidden="false" customHeight="true" outlineLevel="0" collapsed="false">
      <c r="A723" s="492"/>
      <c r="B723" s="471"/>
      <c r="C723" s="471"/>
      <c r="D723" s="471"/>
      <c r="E723" s="471"/>
      <c r="F723" s="471"/>
      <c r="G723" s="471"/>
      <c r="H723" s="471"/>
      <c r="I723" s="471"/>
      <c r="J723" s="471"/>
      <c r="K723" s="471"/>
      <c r="L723" s="471"/>
      <c r="M723" s="471"/>
      <c r="N723" s="471"/>
      <c r="O723" s="471"/>
      <c r="P723" s="471"/>
      <c r="Q723" s="471"/>
      <c r="R723" s="471"/>
      <c r="S723" s="471"/>
      <c r="T723" s="471"/>
      <c r="U723" s="471"/>
      <c r="V723" s="568"/>
      <c r="W723" s="471"/>
      <c r="X723" s="471"/>
      <c r="Y723" s="471"/>
      <c r="Z723" s="471"/>
      <c r="AA723" s="471"/>
    </row>
    <row r="724" customFormat="false" ht="15.75" hidden="false" customHeight="true" outlineLevel="0" collapsed="false">
      <c r="A724" s="492"/>
      <c r="B724" s="471"/>
      <c r="C724" s="471"/>
      <c r="D724" s="471"/>
      <c r="E724" s="471"/>
      <c r="F724" s="471"/>
      <c r="G724" s="471"/>
      <c r="H724" s="471"/>
      <c r="I724" s="471"/>
      <c r="J724" s="471"/>
      <c r="K724" s="471"/>
      <c r="L724" s="471"/>
      <c r="M724" s="471"/>
      <c r="N724" s="471"/>
      <c r="O724" s="471"/>
      <c r="P724" s="471"/>
      <c r="Q724" s="471"/>
      <c r="R724" s="471"/>
      <c r="S724" s="471"/>
      <c r="T724" s="471"/>
      <c r="U724" s="471"/>
      <c r="V724" s="568"/>
      <c r="W724" s="471"/>
      <c r="X724" s="471"/>
      <c r="Y724" s="471"/>
      <c r="Z724" s="471"/>
      <c r="AA724" s="471"/>
    </row>
    <row r="725" customFormat="false" ht="15.75" hidden="false" customHeight="true" outlineLevel="0" collapsed="false">
      <c r="A725" s="492"/>
      <c r="B725" s="471"/>
      <c r="C725" s="471"/>
      <c r="D725" s="471"/>
      <c r="E725" s="471"/>
      <c r="F725" s="471"/>
      <c r="G725" s="471"/>
      <c r="H725" s="471"/>
      <c r="I725" s="471"/>
      <c r="J725" s="471"/>
      <c r="K725" s="471"/>
      <c r="L725" s="471"/>
      <c r="M725" s="471"/>
      <c r="N725" s="471"/>
      <c r="O725" s="471"/>
      <c r="P725" s="471"/>
      <c r="Q725" s="471"/>
      <c r="R725" s="471"/>
      <c r="S725" s="471"/>
      <c r="T725" s="471"/>
      <c r="U725" s="471"/>
      <c r="V725" s="568"/>
      <c r="W725" s="471"/>
      <c r="X725" s="471"/>
      <c r="Y725" s="471"/>
      <c r="Z725" s="471"/>
      <c r="AA725" s="471"/>
    </row>
    <row r="726" customFormat="false" ht="15.75" hidden="false" customHeight="true" outlineLevel="0" collapsed="false">
      <c r="A726" s="492"/>
      <c r="B726" s="471"/>
      <c r="C726" s="471"/>
      <c r="D726" s="471"/>
      <c r="E726" s="471"/>
      <c r="F726" s="471"/>
      <c r="G726" s="471"/>
      <c r="H726" s="471"/>
      <c r="I726" s="471"/>
      <c r="J726" s="471"/>
      <c r="K726" s="471"/>
      <c r="L726" s="471"/>
      <c r="M726" s="471"/>
      <c r="N726" s="471"/>
      <c r="O726" s="471"/>
      <c r="P726" s="471"/>
      <c r="Q726" s="471"/>
      <c r="R726" s="471"/>
      <c r="S726" s="471"/>
      <c r="T726" s="471"/>
      <c r="U726" s="471"/>
      <c r="V726" s="568"/>
      <c r="W726" s="471"/>
      <c r="X726" s="471"/>
      <c r="Y726" s="471"/>
      <c r="Z726" s="471"/>
      <c r="AA726" s="471"/>
    </row>
    <row r="727" customFormat="false" ht="15.75" hidden="false" customHeight="true" outlineLevel="0" collapsed="false">
      <c r="A727" s="492"/>
      <c r="B727" s="471"/>
      <c r="C727" s="471"/>
      <c r="D727" s="471"/>
      <c r="E727" s="471"/>
      <c r="F727" s="471"/>
      <c r="G727" s="471"/>
      <c r="H727" s="471"/>
      <c r="I727" s="471"/>
      <c r="J727" s="471"/>
      <c r="K727" s="471"/>
      <c r="L727" s="471"/>
      <c r="M727" s="471"/>
      <c r="N727" s="471"/>
      <c r="O727" s="471"/>
      <c r="P727" s="471"/>
      <c r="Q727" s="471"/>
      <c r="R727" s="471"/>
      <c r="S727" s="471"/>
      <c r="T727" s="471"/>
      <c r="U727" s="471"/>
      <c r="V727" s="568"/>
      <c r="W727" s="471"/>
      <c r="X727" s="471"/>
      <c r="Y727" s="471"/>
      <c r="Z727" s="471"/>
      <c r="AA727" s="471"/>
    </row>
    <row r="728" customFormat="false" ht="15.75" hidden="false" customHeight="true" outlineLevel="0" collapsed="false">
      <c r="A728" s="492"/>
      <c r="B728" s="471"/>
      <c r="C728" s="471"/>
      <c r="D728" s="471"/>
      <c r="E728" s="471"/>
      <c r="F728" s="471"/>
      <c r="G728" s="471"/>
      <c r="H728" s="471"/>
      <c r="I728" s="471"/>
      <c r="J728" s="471"/>
      <c r="K728" s="471"/>
      <c r="L728" s="471"/>
      <c r="M728" s="471"/>
      <c r="N728" s="471"/>
      <c r="O728" s="471"/>
      <c r="P728" s="471"/>
      <c r="Q728" s="471"/>
      <c r="R728" s="471"/>
      <c r="S728" s="471"/>
      <c r="T728" s="471"/>
      <c r="U728" s="471"/>
      <c r="V728" s="568"/>
      <c r="W728" s="471"/>
      <c r="X728" s="471"/>
      <c r="Y728" s="471"/>
      <c r="Z728" s="471"/>
      <c r="AA728" s="471"/>
    </row>
    <row r="729" customFormat="false" ht="15.75" hidden="false" customHeight="true" outlineLevel="0" collapsed="false">
      <c r="A729" s="492"/>
      <c r="B729" s="471"/>
      <c r="C729" s="471"/>
      <c r="D729" s="471"/>
      <c r="E729" s="471"/>
      <c r="F729" s="471"/>
      <c r="G729" s="471"/>
      <c r="H729" s="471"/>
      <c r="I729" s="471"/>
      <c r="J729" s="471"/>
      <c r="K729" s="471"/>
      <c r="L729" s="471"/>
      <c r="M729" s="471"/>
      <c r="N729" s="471"/>
      <c r="O729" s="471"/>
      <c r="P729" s="471"/>
      <c r="Q729" s="471"/>
      <c r="R729" s="471"/>
      <c r="S729" s="471"/>
      <c r="T729" s="471"/>
      <c r="U729" s="471"/>
      <c r="V729" s="568"/>
      <c r="W729" s="471"/>
      <c r="X729" s="471"/>
      <c r="Y729" s="471"/>
      <c r="Z729" s="471"/>
      <c r="AA729" s="471"/>
    </row>
    <row r="730" customFormat="false" ht="15.75" hidden="false" customHeight="true" outlineLevel="0" collapsed="false">
      <c r="A730" s="492"/>
      <c r="B730" s="471"/>
      <c r="C730" s="471"/>
      <c r="D730" s="471"/>
      <c r="E730" s="471"/>
      <c r="F730" s="471"/>
      <c r="G730" s="471"/>
      <c r="H730" s="471"/>
      <c r="I730" s="471"/>
      <c r="J730" s="471"/>
      <c r="K730" s="471"/>
      <c r="L730" s="471"/>
      <c r="M730" s="471"/>
      <c r="N730" s="471"/>
      <c r="O730" s="471"/>
      <c r="P730" s="471"/>
      <c r="Q730" s="471"/>
      <c r="R730" s="471"/>
      <c r="S730" s="471"/>
      <c r="T730" s="471"/>
      <c r="U730" s="471"/>
      <c r="V730" s="568"/>
      <c r="W730" s="471"/>
      <c r="X730" s="471"/>
      <c r="Y730" s="471"/>
      <c r="Z730" s="471"/>
      <c r="AA730" s="471"/>
    </row>
    <row r="731" customFormat="false" ht="15.75" hidden="false" customHeight="true" outlineLevel="0" collapsed="false">
      <c r="A731" s="492"/>
      <c r="B731" s="471"/>
      <c r="C731" s="471"/>
      <c r="D731" s="471"/>
      <c r="E731" s="471"/>
      <c r="F731" s="471"/>
      <c r="G731" s="471"/>
      <c r="H731" s="471"/>
      <c r="I731" s="471"/>
      <c r="J731" s="471"/>
      <c r="K731" s="471"/>
      <c r="L731" s="471"/>
      <c r="M731" s="471"/>
      <c r="N731" s="471"/>
      <c r="O731" s="471"/>
      <c r="P731" s="471"/>
      <c r="Q731" s="471"/>
      <c r="R731" s="471"/>
      <c r="S731" s="471"/>
      <c r="T731" s="471"/>
      <c r="U731" s="471"/>
      <c r="V731" s="568"/>
      <c r="W731" s="471"/>
      <c r="X731" s="471"/>
      <c r="Y731" s="471"/>
      <c r="Z731" s="471"/>
      <c r="AA731" s="471"/>
    </row>
    <row r="732" customFormat="false" ht="15.75" hidden="false" customHeight="true" outlineLevel="0" collapsed="false">
      <c r="A732" s="492"/>
      <c r="B732" s="471"/>
      <c r="C732" s="471"/>
      <c r="D732" s="471"/>
      <c r="E732" s="471"/>
      <c r="F732" s="471"/>
      <c r="G732" s="471"/>
      <c r="H732" s="471"/>
      <c r="I732" s="471"/>
      <c r="J732" s="471"/>
      <c r="K732" s="471"/>
      <c r="L732" s="471"/>
      <c r="M732" s="471"/>
      <c r="N732" s="471"/>
      <c r="O732" s="471"/>
      <c r="P732" s="471"/>
      <c r="Q732" s="471"/>
      <c r="R732" s="471"/>
      <c r="S732" s="471"/>
      <c r="T732" s="471"/>
      <c r="U732" s="471"/>
      <c r="V732" s="568"/>
      <c r="W732" s="471"/>
      <c r="X732" s="471"/>
      <c r="Y732" s="471"/>
      <c r="Z732" s="471"/>
      <c r="AA732" s="471"/>
    </row>
    <row r="733" customFormat="false" ht="15.75" hidden="false" customHeight="true" outlineLevel="0" collapsed="false">
      <c r="A733" s="492"/>
      <c r="B733" s="471"/>
      <c r="C733" s="471"/>
      <c r="D733" s="471"/>
      <c r="E733" s="471"/>
      <c r="F733" s="471"/>
      <c r="G733" s="471"/>
      <c r="H733" s="471"/>
      <c r="I733" s="471"/>
      <c r="J733" s="471"/>
      <c r="K733" s="471"/>
      <c r="L733" s="471"/>
      <c r="M733" s="471"/>
      <c r="N733" s="471"/>
      <c r="O733" s="471"/>
      <c r="P733" s="471"/>
      <c r="Q733" s="471"/>
      <c r="R733" s="471"/>
      <c r="S733" s="471"/>
      <c r="T733" s="471"/>
      <c r="U733" s="471"/>
      <c r="V733" s="568"/>
      <c r="W733" s="471"/>
      <c r="X733" s="471"/>
      <c r="Y733" s="471"/>
      <c r="Z733" s="471"/>
      <c r="AA733" s="471"/>
    </row>
    <row r="734" customFormat="false" ht="15.75" hidden="false" customHeight="true" outlineLevel="0" collapsed="false">
      <c r="A734" s="492"/>
      <c r="B734" s="471"/>
      <c r="C734" s="471"/>
      <c r="D734" s="471"/>
      <c r="E734" s="471"/>
      <c r="F734" s="471"/>
      <c r="G734" s="471"/>
      <c r="H734" s="471"/>
      <c r="I734" s="471"/>
      <c r="J734" s="471"/>
      <c r="K734" s="471"/>
      <c r="L734" s="471"/>
      <c r="M734" s="471"/>
      <c r="N734" s="471"/>
      <c r="O734" s="471"/>
      <c r="P734" s="471"/>
      <c r="Q734" s="471"/>
      <c r="R734" s="471"/>
      <c r="S734" s="471"/>
      <c r="T734" s="471"/>
      <c r="U734" s="471"/>
      <c r="V734" s="568"/>
      <c r="W734" s="471"/>
      <c r="X734" s="471"/>
      <c r="Y734" s="471"/>
      <c r="Z734" s="471"/>
      <c r="AA734" s="471"/>
    </row>
    <row r="735" customFormat="false" ht="15.75" hidden="false" customHeight="true" outlineLevel="0" collapsed="false">
      <c r="A735" s="492"/>
      <c r="B735" s="471"/>
      <c r="C735" s="471"/>
      <c r="D735" s="471"/>
      <c r="E735" s="471"/>
      <c r="F735" s="471"/>
      <c r="G735" s="471"/>
      <c r="H735" s="471"/>
      <c r="I735" s="471"/>
      <c r="J735" s="471"/>
      <c r="K735" s="471"/>
      <c r="L735" s="471"/>
      <c r="M735" s="471"/>
      <c r="N735" s="471"/>
      <c r="O735" s="471"/>
      <c r="P735" s="471"/>
      <c r="Q735" s="471"/>
      <c r="R735" s="471"/>
      <c r="S735" s="471"/>
      <c r="T735" s="471"/>
      <c r="U735" s="471"/>
      <c r="V735" s="568"/>
      <c r="W735" s="471"/>
      <c r="X735" s="471"/>
      <c r="Y735" s="471"/>
      <c r="Z735" s="471"/>
      <c r="AA735" s="471"/>
    </row>
    <row r="736" customFormat="false" ht="15.75" hidden="false" customHeight="true" outlineLevel="0" collapsed="false">
      <c r="A736" s="492"/>
      <c r="B736" s="471"/>
      <c r="C736" s="471"/>
      <c r="D736" s="471"/>
      <c r="E736" s="471"/>
      <c r="F736" s="471"/>
      <c r="G736" s="471"/>
      <c r="H736" s="471"/>
      <c r="I736" s="471"/>
      <c r="J736" s="471"/>
      <c r="K736" s="471"/>
      <c r="L736" s="471"/>
      <c r="M736" s="471"/>
      <c r="N736" s="471"/>
      <c r="O736" s="471"/>
      <c r="P736" s="471"/>
      <c r="Q736" s="471"/>
      <c r="R736" s="471"/>
      <c r="S736" s="471"/>
      <c r="T736" s="471"/>
      <c r="U736" s="471"/>
      <c r="V736" s="568"/>
      <c r="W736" s="471"/>
      <c r="X736" s="471"/>
      <c r="Y736" s="471"/>
      <c r="Z736" s="471"/>
      <c r="AA736" s="471"/>
    </row>
    <row r="737" customFormat="false" ht="15.75" hidden="false" customHeight="true" outlineLevel="0" collapsed="false">
      <c r="A737" s="492"/>
      <c r="B737" s="471"/>
      <c r="C737" s="471"/>
      <c r="D737" s="471"/>
      <c r="E737" s="471"/>
      <c r="F737" s="471"/>
      <c r="G737" s="471"/>
      <c r="H737" s="471"/>
      <c r="I737" s="471"/>
      <c r="J737" s="471"/>
      <c r="K737" s="471"/>
      <c r="L737" s="471"/>
      <c r="M737" s="471"/>
      <c r="N737" s="471"/>
      <c r="O737" s="471"/>
      <c r="P737" s="471"/>
      <c r="Q737" s="471"/>
      <c r="R737" s="471"/>
      <c r="S737" s="471"/>
      <c r="T737" s="471"/>
      <c r="U737" s="471"/>
      <c r="V737" s="568"/>
      <c r="W737" s="471"/>
      <c r="X737" s="471"/>
      <c r="Y737" s="471"/>
      <c r="Z737" s="471"/>
      <c r="AA737" s="471"/>
    </row>
    <row r="738" customFormat="false" ht="15.75" hidden="false" customHeight="true" outlineLevel="0" collapsed="false">
      <c r="A738" s="492"/>
      <c r="B738" s="471"/>
      <c r="C738" s="471"/>
      <c r="D738" s="471"/>
      <c r="E738" s="471"/>
      <c r="F738" s="471"/>
      <c r="G738" s="471"/>
      <c r="H738" s="471"/>
      <c r="I738" s="471"/>
      <c r="J738" s="471"/>
      <c r="K738" s="471"/>
      <c r="L738" s="471"/>
      <c r="M738" s="471"/>
      <c r="N738" s="471"/>
      <c r="O738" s="471"/>
      <c r="P738" s="471"/>
      <c r="Q738" s="471"/>
      <c r="R738" s="471"/>
      <c r="S738" s="471"/>
      <c r="T738" s="471"/>
      <c r="U738" s="471"/>
      <c r="V738" s="568"/>
      <c r="W738" s="471"/>
      <c r="X738" s="471"/>
      <c r="Y738" s="471"/>
      <c r="Z738" s="471"/>
      <c r="AA738" s="471"/>
    </row>
    <row r="739" customFormat="false" ht="15.75" hidden="false" customHeight="true" outlineLevel="0" collapsed="false">
      <c r="A739" s="492"/>
      <c r="B739" s="471"/>
      <c r="C739" s="471"/>
      <c r="D739" s="471"/>
      <c r="E739" s="471"/>
      <c r="F739" s="471"/>
      <c r="G739" s="471"/>
      <c r="H739" s="471"/>
      <c r="I739" s="471"/>
      <c r="J739" s="471"/>
      <c r="K739" s="471"/>
      <c r="L739" s="471"/>
      <c r="M739" s="471"/>
      <c r="N739" s="471"/>
      <c r="O739" s="471"/>
      <c r="P739" s="471"/>
      <c r="Q739" s="471"/>
      <c r="R739" s="471"/>
      <c r="S739" s="471"/>
      <c r="T739" s="471"/>
      <c r="U739" s="471"/>
      <c r="V739" s="568"/>
      <c r="W739" s="471"/>
      <c r="X739" s="471"/>
      <c r="Y739" s="471"/>
      <c r="Z739" s="471"/>
      <c r="AA739" s="471"/>
    </row>
    <row r="740" customFormat="false" ht="15.75" hidden="false" customHeight="true" outlineLevel="0" collapsed="false">
      <c r="A740" s="492"/>
      <c r="B740" s="471"/>
      <c r="C740" s="471"/>
      <c r="D740" s="471"/>
      <c r="E740" s="471"/>
      <c r="F740" s="471"/>
      <c r="G740" s="471"/>
      <c r="H740" s="471"/>
      <c r="I740" s="471"/>
      <c r="J740" s="471"/>
      <c r="K740" s="471"/>
      <c r="L740" s="471"/>
      <c r="M740" s="471"/>
      <c r="N740" s="471"/>
      <c r="O740" s="471"/>
      <c r="P740" s="471"/>
      <c r="Q740" s="471"/>
      <c r="R740" s="471"/>
      <c r="S740" s="471"/>
      <c r="T740" s="471"/>
      <c r="U740" s="471"/>
      <c r="V740" s="568"/>
      <c r="W740" s="471"/>
      <c r="X740" s="471"/>
      <c r="Y740" s="471"/>
      <c r="Z740" s="471"/>
      <c r="AA740" s="471"/>
    </row>
    <row r="741" customFormat="false" ht="15.75" hidden="false" customHeight="true" outlineLevel="0" collapsed="false">
      <c r="A741" s="492"/>
      <c r="B741" s="471"/>
      <c r="C741" s="471"/>
      <c r="D741" s="471"/>
      <c r="E741" s="471"/>
      <c r="F741" s="471"/>
      <c r="G741" s="471"/>
      <c r="H741" s="471"/>
      <c r="I741" s="471"/>
      <c r="J741" s="471"/>
      <c r="K741" s="471"/>
      <c r="L741" s="471"/>
      <c r="M741" s="471"/>
      <c r="N741" s="471"/>
      <c r="O741" s="471"/>
      <c r="P741" s="471"/>
      <c r="Q741" s="471"/>
      <c r="R741" s="471"/>
      <c r="S741" s="471"/>
      <c r="T741" s="471"/>
      <c r="U741" s="471"/>
      <c r="V741" s="568"/>
      <c r="W741" s="471"/>
      <c r="X741" s="471"/>
      <c r="Y741" s="471"/>
      <c r="Z741" s="471"/>
      <c r="AA741" s="471"/>
    </row>
    <row r="742" customFormat="false" ht="15.75" hidden="false" customHeight="true" outlineLevel="0" collapsed="false">
      <c r="A742" s="492"/>
      <c r="B742" s="471"/>
      <c r="C742" s="471"/>
      <c r="D742" s="471"/>
      <c r="E742" s="471"/>
      <c r="F742" s="471"/>
      <c r="G742" s="471"/>
      <c r="H742" s="471"/>
      <c r="I742" s="471"/>
      <c r="J742" s="471"/>
      <c r="K742" s="471"/>
      <c r="L742" s="471"/>
      <c r="M742" s="471"/>
      <c r="N742" s="471"/>
      <c r="O742" s="471"/>
      <c r="P742" s="471"/>
      <c r="Q742" s="471"/>
      <c r="R742" s="471"/>
      <c r="S742" s="471"/>
      <c r="T742" s="471"/>
      <c r="U742" s="471"/>
      <c r="V742" s="568"/>
      <c r="W742" s="471"/>
      <c r="X742" s="471"/>
      <c r="Y742" s="471"/>
      <c r="Z742" s="471"/>
      <c r="AA742" s="471"/>
    </row>
    <row r="743" customFormat="false" ht="15.75" hidden="false" customHeight="true" outlineLevel="0" collapsed="false">
      <c r="A743" s="492"/>
      <c r="B743" s="471"/>
      <c r="C743" s="471"/>
      <c r="D743" s="471"/>
      <c r="E743" s="471"/>
      <c r="F743" s="471"/>
      <c r="G743" s="471"/>
      <c r="H743" s="471"/>
      <c r="I743" s="471"/>
      <c r="J743" s="471"/>
      <c r="K743" s="471"/>
      <c r="L743" s="471"/>
      <c r="M743" s="471"/>
      <c r="N743" s="471"/>
      <c r="O743" s="471"/>
      <c r="P743" s="471"/>
      <c r="Q743" s="471"/>
      <c r="R743" s="471"/>
      <c r="S743" s="471"/>
      <c r="T743" s="471"/>
      <c r="U743" s="471"/>
      <c r="V743" s="568"/>
      <c r="W743" s="471"/>
      <c r="X743" s="471"/>
      <c r="Y743" s="471"/>
      <c r="Z743" s="471"/>
      <c r="AA743" s="471"/>
    </row>
    <row r="744" customFormat="false" ht="15.75" hidden="false" customHeight="true" outlineLevel="0" collapsed="false">
      <c r="A744" s="492"/>
      <c r="B744" s="471"/>
      <c r="C744" s="471"/>
      <c r="D744" s="471"/>
      <c r="E744" s="471"/>
      <c r="F744" s="471"/>
      <c r="G744" s="471"/>
      <c r="H744" s="471"/>
      <c r="I744" s="471"/>
      <c r="J744" s="471"/>
      <c r="K744" s="471"/>
      <c r="L744" s="471"/>
      <c r="M744" s="471"/>
      <c r="N744" s="471"/>
      <c r="O744" s="471"/>
      <c r="P744" s="471"/>
      <c r="Q744" s="471"/>
      <c r="R744" s="471"/>
      <c r="S744" s="471"/>
      <c r="T744" s="471"/>
      <c r="U744" s="471"/>
      <c r="V744" s="568"/>
      <c r="W744" s="471"/>
      <c r="X744" s="471"/>
      <c r="Y744" s="471"/>
      <c r="Z744" s="471"/>
      <c r="AA744" s="471"/>
    </row>
    <row r="745" customFormat="false" ht="15.75" hidden="false" customHeight="true" outlineLevel="0" collapsed="false">
      <c r="A745" s="492"/>
      <c r="B745" s="471"/>
      <c r="C745" s="471"/>
      <c r="D745" s="471"/>
      <c r="E745" s="471"/>
      <c r="F745" s="471"/>
      <c r="G745" s="471"/>
      <c r="H745" s="471"/>
      <c r="I745" s="471"/>
      <c r="J745" s="471"/>
      <c r="K745" s="471"/>
      <c r="L745" s="471"/>
      <c r="M745" s="471"/>
      <c r="N745" s="471"/>
      <c r="O745" s="471"/>
      <c r="P745" s="471"/>
      <c r="Q745" s="471"/>
      <c r="R745" s="471"/>
      <c r="S745" s="471"/>
      <c r="T745" s="471"/>
      <c r="U745" s="471"/>
      <c r="V745" s="568"/>
      <c r="W745" s="471"/>
      <c r="X745" s="471"/>
      <c r="Y745" s="471"/>
      <c r="Z745" s="471"/>
      <c r="AA745" s="471"/>
    </row>
    <row r="746" customFormat="false" ht="15.75" hidden="false" customHeight="true" outlineLevel="0" collapsed="false">
      <c r="A746" s="492"/>
      <c r="B746" s="471"/>
      <c r="C746" s="471"/>
      <c r="D746" s="471"/>
      <c r="E746" s="471"/>
      <c r="F746" s="471"/>
      <c r="G746" s="471"/>
      <c r="H746" s="471"/>
      <c r="I746" s="471"/>
      <c r="J746" s="471"/>
      <c r="K746" s="471"/>
      <c r="L746" s="471"/>
      <c r="M746" s="471"/>
      <c r="N746" s="471"/>
      <c r="O746" s="471"/>
      <c r="P746" s="471"/>
      <c r="Q746" s="471"/>
      <c r="R746" s="471"/>
      <c r="S746" s="471"/>
      <c r="T746" s="471"/>
      <c r="U746" s="471"/>
      <c r="V746" s="568"/>
      <c r="W746" s="471"/>
      <c r="X746" s="471"/>
      <c r="Y746" s="471"/>
      <c r="Z746" s="471"/>
      <c r="AA746" s="471"/>
    </row>
    <row r="747" customFormat="false" ht="15.75" hidden="false" customHeight="true" outlineLevel="0" collapsed="false">
      <c r="A747" s="492"/>
      <c r="B747" s="471"/>
      <c r="C747" s="471"/>
      <c r="D747" s="471"/>
      <c r="E747" s="471"/>
      <c r="F747" s="471"/>
      <c r="G747" s="471"/>
      <c r="H747" s="471"/>
      <c r="I747" s="471"/>
      <c r="J747" s="471"/>
      <c r="K747" s="471"/>
      <c r="L747" s="471"/>
      <c r="M747" s="471"/>
      <c r="N747" s="471"/>
      <c r="O747" s="471"/>
      <c r="P747" s="471"/>
      <c r="Q747" s="471"/>
      <c r="R747" s="471"/>
      <c r="S747" s="471"/>
      <c r="T747" s="471"/>
      <c r="U747" s="471"/>
      <c r="V747" s="568"/>
      <c r="W747" s="471"/>
      <c r="X747" s="471"/>
      <c r="Y747" s="471"/>
      <c r="Z747" s="471"/>
      <c r="AA747" s="471"/>
    </row>
    <row r="748" customFormat="false" ht="15.75" hidden="false" customHeight="true" outlineLevel="0" collapsed="false">
      <c r="A748" s="492"/>
      <c r="B748" s="471"/>
      <c r="C748" s="471"/>
      <c r="D748" s="471"/>
      <c r="E748" s="471"/>
      <c r="F748" s="471"/>
      <c r="G748" s="471"/>
      <c r="H748" s="471"/>
      <c r="I748" s="471"/>
      <c r="J748" s="471"/>
      <c r="K748" s="471"/>
      <c r="L748" s="471"/>
      <c r="M748" s="471"/>
      <c r="N748" s="471"/>
      <c r="O748" s="471"/>
      <c r="P748" s="471"/>
      <c r="Q748" s="471"/>
      <c r="R748" s="471"/>
      <c r="S748" s="471"/>
      <c r="T748" s="471"/>
      <c r="U748" s="471"/>
      <c r="V748" s="568"/>
      <c r="W748" s="471"/>
      <c r="X748" s="471"/>
      <c r="Y748" s="471"/>
      <c r="Z748" s="471"/>
      <c r="AA748" s="471"/>
    </row>
    <row r="749" customFormat="false" ht="15.75" hidden="false" customHeight="true" outlineLevel="0" collapsed="false">
      <c r="A749" s="492"/>
      <c r="B749" s="471"/>
      <c r="C749" s="471"/>
      <c r="D749" s="471"/>
      <c r="E749" s="471"/>
      <c r="F749" s="471"/>
      <c r="G749" s="471"/>
      <c r="H749" s="471"/>
      <c r="I749" s="471"/>
      <c r="J749" s="471"/>
      <c r="K749" s="471"/>
      <c r="L749" s="471"/>
      <c r="M749" s="471"/>
      <c r="N749" s="471"/>
      <c r="O749" s="471"/>
      <c r="P749" s="471"/>
      <c r="Q749" s="471"/>
      <c r="R749" s="471"/>
      <c r="S749" s="471"/>
      <c r="T749" s="471"/>
      <c r="U749" s="471"/>
      <c r="V749" s="568"/>
      <c r="W749" s="471"/>
      <c r="X749" s="471"/>
      <c r="Y749" s="471"/>
      <c r="Z749" s="471"/>
      <c r="AA749" s="471"/>
    </row>
    <row r="750" customFormat="false" ht="15.75" hidden="false" customHeight="true" outlineLevel="0" collapsed="false">
      <c r="A750" s="492"/>
      <c r="B750" s="471"/>
      <c r="C750" s="471"/>
      <c r="D750" s="471"/>
      <c r="E750" s="471"/>
      <c r="F750" s="471"/>
      <c r="G750" s="471"/>
      <c r="H750" s="471"/>
      <c r="I750" s="471"/>
      <c r="J750" s="471"/>
      <c r="K750" s="471"/>
      <c r="L750" s="471"/>
      <c r="M750" s="471"/>
      <c r="N750" s="471"/>
      <c r="O750" s="471"/>
      <c r="P750" s="471"/>
      <c r="Q750" s="471"/>
      <c r="R750" s="471"/>
      <c r="S750" s="471"/>
      <c r="T750" s="471"/>
      <c r="U750" s="471"/>
      <c r="V750" s="568"/>
      <c r="W750" s="471"/>
      <c r="X750" s="471"/>
      <c r="Y750" s="471"/>
      <c r="Z750" s="471"/>
      <c r="AA750" s="471"/>
    </row>
    <row r="751" customFormat="false" ht="15.75" hidden="false" customHeight="true" outlineLevel="0" collapsed="false">
      <c r="A751" s="492"/>
      <c r="B751" s="471"/>
      <c r="C751" s="471"/>
      <c r="D751" s="471"/>
      <c r="E751" s="471"/>
      <c r="F751" s="471"/>
      <c r="G751" s="471"/>
      <c r="H751" s="471"/>
      <c r="I751" s="471"/>
      <c r="J751" s="471"/>
      <c r="K751" s="471"/>
      <c r="L751" s="471"/>
      <c r="M751" s="471"/>
      <c r="N751" s="471"/>
      <c r="O751" s="471"/>
      <c r="P751" s="471"/>
      <c r="Q751" s="471"/>
      <c r="R751" s="471"/>
      <c r="S751" s="471"/>
      <c r="T751" s="471"/>
      <c r="U751" s="471"/>
      <c r="V751" s="568"/>
      <c r="W751" s="471"/>
      <c r="X751" s="471"/>
      <c r="Y751" s="471"/>
      <c r="Z751" s="471"/>
      <c r="AA751" s="471"/>
    </row>
    <row r="752" customFormat="false" ht="15.75" hidden="false" customHeight="true" outlineLevel="0" collapsed="false">
      <c r="A752" s="492"/>
      <c r="B752" s="471"/>
      <c r="C752" s="471"/>
      <c r="D752" s="471"/>
      <c r="E752" s="471"/>
      <c r="F752" s="471"/>
      <c r="G752" s="471"/>
      <c r="H752" s="471"/>
      <c r="I752" s="471"/>
      <c r="J752" s="471"/>
      <c r="K752" s="471"/>
      <c r="L752" s="471"/>
      <c r="M752" s="471"/>
      <c r="N752" s="471"/>
      <c r="O752" s="471"/>
      <c r="P752" s="471"/>
      <c r="Q752" s="471"/>
      <c r="R752" s="471"/>
      <c r="S752" s="471"/>
      <c r="T752" s="471"/>
      <c r="U752" s="471"/>
      <c r="V752" s="568"/>
      <c r="W752" s="471"/>
      <c r="X752" s="471"/>
      <c r="Y752" s="471"/>
      <c r="Z752" s="471"/>
      <c r="AA752" s="471"/>
    </row>
    <row r="753" customFormat="false" ht="15.75" hidden="false" customHeight="true" outlineLevel="0" collapsed="false">
      <c r="A753" s="492"/>
      <c r="B753" s="471"/>
      <c r="C753" s="471"/>
      <c r="D753" s="471"/>
      <c r="E753" s="471"/>
      <c r="F753" s="471"/>
      <c r="G753" s="471"/>
      <c r="H753" s="471"/>
      <c r="I753" s="471"/>
      <c r="J753" s="471"/>
      <c r="K753" s="471"/>
      <c r="L753" s="471"/>
      <c r="M753" s="471"/>
      <c r="N753" s="471"/>
      <c r="O753" s="471"/>
      <c r="P753" s="471"/>
      <c r="Q753" s="471"/>
      <c r="R753" s="471"/>
      <c r="S753" s="471"/>
      <c r="T753" s="471"/>
      <c r="U753" s="471"/>
      <c r="V753" s="568"/>
      <c r="W753" s="471"/>
      <c r="X753" s="471"/>
      <c r="Y753" s="471"/>
      <c r="Z753" s="471"/>
      <c r="AA753" s="471"/>
    </row>
    <row r="754" customFormat="false" ht="15.75" hidden="false" customHeight="true" outlineLevel="0" collapsed="false">
      <c r="A754" s="492"/>
      <c r="B754" s="471"/>
      <c r="C754" s="471"/>
      <c r="D754" s="471"/>
      <c r="E754" s="471"/>
      <c r="F754" s="471"/>
      <c r="G754" s="471"/>
      <c r="H754" s="471"/>
      <c r="I754" s="471"/>
      <c r="J754" s="471"/>
      <c r="K754" s="471"/>
      <c r="L754" s="471"/>
      <c r="M754" s="471"/>
      <c r="N754" s="471"/>
      <c r="O754" s="471"/>
      <c r="P754" s="471"/>
      <c r="Q754" s="471"/>
      <c r="R754" s="471"/>
      <c r="S754" s="471"/>
      <c r="T754" s="471"/>
      <c r="U754" s="471"/>
      <c r="V754" s="568"/>
      <c r="W754" s="471"/>
      <c r="X754" s="471"/>
      <c r="Y754" s="471"/>
      <c r="Z754" s="471"/>
      <c r="AA754" s="471"/>
    </row>
    <row r="755" customFormat="false" ht="15.75" hidden="false" customHeight="true" outlineLevel="0" collapsed="false">
      <c r="A755" s="492"/>
      <c r="B755" s="471"/>
      <c r="C755" s="471"/>
      <c r="D755" s="471"/>
      <c r="E755" s="471"/>
      <c r="F755" s="471"/>
      <c r="G755" s="471"/>
      <c r="H755" s="471"/>
      <c r="I755" s="471"/>
      <c r="J755" s="471"/>
      <c r="K755" s="471"/>
      <c r="L755" s="471"/>
      <c r="M755" s="471"/>
      <c r="N755" s="471"/>
      <c r="O755" s="471"/>
      <c r="P755" s="471"/>
      <c r="Q755" s="471"/>
      <c r="R755" s="471"/>
      <c r="S755" s="471"/>
      <c r="T755" s="471"/>
      <c r="U755" s="471"/>
      <c r="V755" s="568"/>
      <c r="W755" s="471"/>
      <c r="X755" s="471"/>
      <c r="Y755" s="471"/>
      <c r="Z755" s="471"/>
      <c r="AA755" s="471"/>
    </row>
    <row r="756" customFormat="false" ht="15.75" hidden="false" customHeight="true" outlineLevel="0" collapsed="false">
      <c r="A756" s="492"/>
      <c r="B756" s="471"/>
      <c r="C756" s="471"/>
      <c r="D756" s="471"/>
      <c r="E756" s="471"/>
      <c r="F756" s="471"/>
      <c r="G756" s="471"/>
      <c r="H756" s="471"/>
      <c r="I756" s="471"/>
      <c r="J756" s="471"/>
      <c r="K756" s="471"/>
      <c r="L756" s="471"/>
      <c r="M756" s="471"/>
      <c r="N756" s="471"/>
      <c r="O756" s="471"/>
      <c r="P756" s="471"/>
      <c r="Q756" s="471"/>
      <c r="R756" s="471"/>
      <c r="S756" s="471"/>
      <c r="T756" s="471"/>
      <c r="U756" s="471"/>
      <c r="V756" s="568"/>
      <c r="W756" s="471"/>
      <c r="X756" s="471"/>
      <c r="Y756" s="471"/>
      <c r="Z756" s="471"/>
      <c r="AA756" s="471"/>
    </row>
    <row r="757" customFormat="false" ht="15.75" hidden="false" customHeight="true" outlineLevel="0" collapsed="false">
      <c r="A757" s="492"/>
      <c r="B757" s="471"/>
      <c r="C757" s="471"/>
      <c r="D757" s="471"/>
      <c r="E757" s="471"/>
      <c r="F757" s="471"/>
      <c r="G757" s="471"/>
      <c r="H757" s="471"/>
      <c r="I757" s="471"/>
      <c r="J757" s="471"/>
      <c r="K757" s="471"/>
      <c r="L757" s="471"/>
      <c r="M757" s="471"/>
      <c r="N757" s="471"/>
      <c r="O757" s="471"/>
      <c r="P757" s="471"/>
      <c r="Q757" s="471"/>
      <c r="R757" s="471"/>
      <c r="S757" s="471"/>
      <c r="T757" s="471"/>
      <c r="U757" s="471"/>
      <c r="V757" s="568"/>
      <c r="W757" s="471"/>
      <c r="X757" s="471"/>
      <c r="Y757" s="471"/>
      <c r="Z757" s="471"/>
      <c r="AA757" s="471"/>
    </row>
    <row r="758" customFormat="false" ht="15.75" hidden="false" customHeight="true" outlineLevel="0" collapsed="false">
      <c r="A758" s="492"/>
      <c r="B758" s="471"/>
      <c r="C758" s="471"/>
      <c r="D758" s="471"/>
      <c r="E758" s="471"/>
      <c r="F758" s="471"/>
      <c r="G758" s="471"/>
      <c r="H758" s="471"/>
      <c r="I758" s="471"/>
      <c r="J758" s="471"/>
      <c r="K758" s="471"/>
      <c r="L758" s="471"/>
      <c r="M758" s="471"/>
      <c r="N758" s="471"/>
      <c r="O758" s="471"/>
      <c r="P758" s="471"/>
      <c r="Q758" s="471"/>
      <c r="R758" s="471"/>
      <c r="S758" s="471"/>
      <c r="T758" s="471"/>
      <c r="U758" s="471"/>
      <c r="V758" s="568"/>
      <c r="W758" s="471"/>
      <c r="X758" s="471"/>
      <c r="Y758" s="471"/>
      <c r="Z758" s="471"/>
      <c r="AA758" s="471"/>
    </row>
    <row r="759" customFormat="false" ht="15.75" hidden="false" customHeight="true" outlineLevel="0" collapsed="false">
      <c r="A759" s="492"/>
      <c r="B759" s="471"/>
      <c r="C759" s="471"/>
      <c r="D759" s="471"/>
      <c r="E759" s="471"/>
      <c r="F759" s="471"/>
      <c r="G759" s="471"/>
      <c r="H759" s="471"/>
      <c r="I759" s="471"/>
      <c r="J759" s="471"/>
      <c r="K759" s="471"/>
      <c r="L759" s="471"/>
      <c r="M759" s="471"/>
      <c r="N759" s="471"/>
      <c r="O759" s="471"/>
      <c r="P759" s="471"/>
      <c r="Q759" s="471"/>
      <c r="R759" s="471"/>
      <c r="S759" s="471"/>
      <c r="T759" s="471"/>
      <c r="U759" s="471"/>
      <c r="V759" s="568"/>
      <c r="W759" s="471"/>
      <c r="X759" s="471"/>
      <c r="Y759" s="471"/>
      <c r="Z759" s="471"/>
      <c r="AA759" s="471"/>
    </row>
    <row r="760" customFormat="false" ht="15.75" hidden="false" customHeight="true" outlineLevel="0" collapsed="false">
      <c r="A760" s="492"/>
      <c r="B760" s="471"/>
      <c r="C760" s="471"/>
      <c r="D760" s="471"/>
      <c r="E760" s="471"/>
      <c r="F760" s="471"/>
      <c r="G760" s="471"/>
      <c r="H760" s="471"/>
      <c r="I760" s="471"/>
      <c r="J760" s="471"/>
      <c r="K760" s="471"/>
      <c r="L760" s="471"/>
      <c r="M760" s="471"/>
      <c r="N760" s="471"/>
      <c r="O760" s="471"/>
      <c r="P760" s="471"/>
      <c r="Q760" s="471"/>
      <c r="R760" s="471"/>
      <c r="S760" s="471"/>
      <c r="T760" s="471"/>
      <c r="U760" s="471"/>
      <c r="V760" s="568"/>
      <c r="W760" s="471"/>
      <c r="X760" s="471"/>
      <c r="Y760" s="471"/>
      <c r="Z760" s="471"/>
      <c r="AA760" s="471"/>
    </row>
    <row r="761" customFormat="false" ht="15.75" hidden="false" customHeight="true" outlineLevel="0" collapsed="false">
      <c r="A761" s="492"/>
      <c r="B761" s="471"/>
      <c r="C761" s="471"/>
      <c r="D761" s="471"/>
      <c r="E761" s="471"/>
      <c r="F761" s="471"/>
      <c r="G761" s="471"/>
      <c r="H761" s="471"/>
      <c r="I761" s="471"/>
      <c r="J761" s="471"/>
      <c r="K761" s="471"/>
      <c r="L761" s="471"/>
      <c r="M761" s="471"/>
      <c r="N761" s="471"/>
      <c r="O761" s="471"/>
      <c r="P761" s="471"/>
      <c r="Q761" s="471"/>
      <c r="R761" s="471"/>
      <c r="S761" s="471"/>
      <c r="T761" s="471"/>
      <c r="U761" s="471"/>
      <c r="V761" s="568"/>
      <c r="W761" s="471"/>
      <c r="X761" s="471"/>
      <c r="Y761" s="471"/>
      <c r="Z761" s="471"/>
      <c r="AA761" s="471"/>
    </row>
    <row r="762" customFormat="false" ht="15.75" hidden="false" customHeight="true" outlineLevel="0" collapsed="false">
      <c r="A762" s="492"/>
      <c r="B762" s="471"/>
      <c r="C762" s="471"/>
      <c r="D762" s="471"/>
      <c r="E762" s="471"/>
      <c r="F762" s="471"/>
      <c r="G762" s="471"/>
      <c r="H762" s="471"/>
      <c r="I762" s="471"/>
      <c r="J762" s="471"/>
      <c r="K762" s="471"/>
      <c r="L762" s="471"/>
      <c r="M762" s="471"/>
      <c r="N762" s="471"/>
      <c r="O762" s="471"/>
      <c r="P762" s="471"/>
      <c r="Q762" s="471"/>
      <c r="R762" s="471"/>
      <c r="S762" s="471"/>
      <c r="T762" s="471"/>
      <c r="U762" s="471"/>
      <c r="V762" s="568"/>
      <c r="W762" s="471"/>
      <c r="X762" s="471"/>
      <c r="Y762" s="471"/>
      <c r="Z762" s="471"/>
      <c r="AA762" s="471"/>
    </row>
    <row r="763" customFormat="false" ht="15.75" hidden="false" customHeight="true" outlineLevel="0" collapsed="false">
      <c r="A763" s="492"/>
      <c r="B763" s="471"/>
      <c r="C763" s="471"/>
      <c r="D763" s="471"/>
      <c r="E763" s="471"/>
      <c r="F763" s="471"/>
      <c r="G763" s="471"/>
      <c r="H763" s="471"/>
      <c r="I763" s="471"/>
      <c r="J763" s="471"/>
      <c r="K763" s="471"/>
      <c r="L763" s="471"/>
      <c r="M763" s="471"/>
      <c r="N763" s="471"/>
      <c r="O763" s="471"/>
      <c r="P763" s="471"/>
      <c r="Q763" s="471"/>
      <c r="R763" s="471"/>
      <c r="S763" s="471"/>
      <c r="T763" s="471"/>
      <c r="U763" s="471"/>
      <c r="V763" s="568"/>
      <c r="W763" s="471"/>
      <c r="X763" s="471"/>
      <c r="Y763" s="471"/>
      <c r="Z763" s="471"/>
      <c r="AA763" s="471"/>
    </row>
    <row r="764" customFormat="false" ht="15.75" hidden="false" customHeight="true" outlineLevel="0" collapsed="false">
      <c r="A764" s="492"/>
      <c r="B764" s="471"/>
      <c r="C764" s="471"/>
      <c r="D764" s="471"/>
      <c r="E764" s="471"/>
      <c r="F764" s="471"/>
      <c r="G764" s="471"/>
      <c r="H764" s="471"/>
      <c r="I764" s="471"/>
      <c r="J764" s="471"/>
      <c r="K764" s="471"/>
      <c r="L764" s="471"/>
      <c r="M764" s="471"/>
      <c r="N764" s="471"/>
      <c r="O764" s="471"/>
      <c r="P764" s="471"/>
      <c r="Q764" s="471"/>
      <c r="R764" s="471"/>
      <c r="S764" s="471"/>
      <c r="T764" s="471"/>
      <c r="U764" s="471"/>
      <c r="V764" s="568"/>
      <c r="W764" s="471"/>
      <c r="X764" s="471"/>
      <c r="Y764" s="471"/>
      <c r="Z764" s="471"/>
      <c r="AA764" s="471"/>
    </row>
    <row r="765" customFormat="false" ht="15.75" hidden="false" customHeight="true" outlineLevel="0" collapsed="false">
      <c r="A765" s="492"/>
      <c r="B765" s="471"/>
      <c r="C765" s="471"/>
      <c r="D765" s="471"/>
      <c r="E765" s="471"/>
      <c r="F765" s="471"/>
      <c r="G765" s="471"/>
      <c r="H765" s="471"/>
      <c r="I765" s="471"/>
      <c r="J765" s="471"/>
      <c r="K765" s="471"/>
      <c r="L765" s="471"/>
      <c r="M765" s="471"/>
      <c r="N765" s="471"/>
      <c r="O765" s="471"/>
      <c r="P765" s="471"/>
      <c r="Q765" s="471"/>
      <c r="R765" s="471"/>
      <c r="S765" s="471"/>
      <c r="T765" s="471"/>
      <c r="U765" s="471"/>
      <c r="V765" s="568"/>
      <c r="W765" s="471"/>
      <c r="X765" s="471"/>
      <c r="Y765" s="471"/>
      <c r="Z765" s="471"/>
      <c r="AA765" s="471"/>
    </row>
    <row r="766" customFormat="false" ht="15.75" hidden="false" customHeight="true" outlineLevel="0" collapsed="false">
      <c r="A766" s="492"/>
      <c r="B766" s="471"/>
      <c r="C766" s="471"/>
      <c r="D766" s="471"/>
      <c r="E766" s="471"/>
      <c r="F766" s="471"/>
      <c r="G766" s="471"/>
      <c r="H766" s="471"/>
      <c r="I766" s="471"/>
      <c r="J766" s="471"/>
      <c r="K766" s="471"/>
      <c r="L766" s="471"/>
      <c r="M766" s="471"/>
      <c r="N766" s="471"/>
      <c r="O766" s="471"/>
      <c r="P766" s="471"/>
      <c r="Q766" s="471"/>
      <c r="R766" s="471"/>
      <c r="S766" s="471"/>
      <c r="T766" s="471"/>
      <c r="U766" s="471"/>
      <c r="V766" s="568"/>
      <c r="W766" s="471"/>
      <c r="X766" s="471"/>
      <c r="Y766" s="471"/>
      <c r="Z766" s="471"/>
      <c r="AA766" s="471"/>
    </row>
    <row r="767" customFormat="false" ht="15.75" hidden="false" customHeight="true" outlineLevel="0" collapsed="false">
      <c r="A767" s="492"/>
      <c r="B767" s="471"/>
      <c r="C767" s="471"/>
      <c r="D767" s="471"/>
      <c r="E767" s="471"/>
      <c r="F767" s="471"/>
      <c r="G767" s="471"/>
      <c r="H767" s="471"/>
      <c r="I767" s="471"/>
      <c r="J767" s="471"/>
      <c r="K767" s="471"/>
      <c r="L767" s="471"/>
      <c r="M767" s="471"/>
      <c r="N767" s="471"/>
      <c r="O767" s="471"/>
      <c r="P767" s="471"/>
      <c r="Q767" s="471"/>
      <c r="R767" s="471"/>
      <c r="S767" s="471"/>
      <c r="T767" s="471"/>
      <c r="U767" s="471"/>
      <c r="V767" s="568"/>
      <c r="W767" s="471"/>
      <c r="X767" s="471"/>
      <c r="Y767" s="471"/>
      <c r="Z767" s="471"/>
      <c r="AA767" s="471"/>
    </row>
    <row r="768" customFormat="false" ht="15.75" hidden="false" customHeight="true" outlineLevel="0" collapsed="false">
      <c r="A768" s="492"/>
      <c r="B768" s="471"/>
      <c r="C768" s="471"/>
      <c r="D768" s="471"/>
      <c r="E768" s="471"/>
      <c r="F768" s="471"/>
      <c r="G768" s="471"/>
      <c r="H768" s="471"/>
      <c r="I768" s="471"/>
      <c r="J768" s="471"/>
      <c r="K768" s="471"/>
      <c r="L768" s="471"/>
      <c r="M768" s="471"/>
      <c r="N768" s="471"/>
      <c r="O768" s="471"/>
      <c r="P768" s="471"/>
      <c r="Q768" s="471"/>
      <c r="R768" s="471"/>
      <c r="S768" s="471"/>
      <c r="T768" s="471"/>
      <c r="U768" s="471"/>
      <c r="V768" s="568"/>
      <c r="W768" s="471"/>
      <c r="X768" s="471"/>
      <c r="Y768" s="471"/>
      <c r="Z768" s="471"/>
      <c r="AA768" s="471"/>
    </row>
    <row r="769" customFormat="false" ht="15.75" hidden="false" customHeight="true" outlineLevel="0" collapsed="false">
      <c r="A769" s="492"/>
      <c r="B769" s="471"/>
      <c r="C769" s="471"/>
      <c r="D769" s="471"/>
      <c r="E769" s="471"/>
      <c r="F769" s="471"/>
      <c r="G769" s="471"/>
      <c r="H769" s="471"/>
      <c r="I769" s="471"/>
      <c r="J769" s="471"/>
      <c r="K769" s="471"/>
      <c r="L769" s="471"/>
      <c r="M769" s="471"/>
      <c r="N769" s="471"/>
      <c r="O769" s="471"/>
      <c r="P769" s="471"/>
      <c r="Q769" s="471"/>
      <c r="R769" s="471"/>
      <c r="S769" s="471"/>
      <c r="T769" s="471"/>
      <c r="U769" s="471"/>
      <c r="V769" s="568"/>
      <c r="W769" s="471"/>
      <c r="X769" s="471"/>
      <c r="Y769" s="471"/>
      <c r="Z769" s="471"/>
      <c r="AA769" s="471"/>
    </row>
    <row r="770" customFormat="false" ht="15.75" hidden="false" customHeight="true" outlineLevel="0" collapsed="false">
      <c r="A770" s="492"/>
      <c r="B770" s="471"/>
      <c r="C770" s="471"/>
      <c r="D770" s="471"/>
      <c r="E770" s="471"/>
      <c r="F770" s="471"/>
      <c r="G770" s="471"/>
      <c r="H770" s="471"/>
      <c r="I770" s="471"/>
      <c r="J770" s="471"/>
      <c r="K770" s="471"/>
      <c r="L770" s="471"/>
      <c r="M770" s="471"/>
      <c r="N770" s="471"/>
      <c r="O770" s="471"/>
      <c r="P770" s="471"/>
      <c r="Q770" s="471"/>
      <c r="R770" s="471"/>
      <c r="S770" s="471"/>
      <c r="T770" s="471"/>
      <c r="U770" s="471"/>
      <c r="V770" s="568"/>
      <c r="W770" s="471"/>
      <c r="X770" s="471"/>
      <c r="Y770" s="471"/>
      <c r="Z770" s="471"/>
      <c r="AA770" s="471"/>
    </row>
    <row r="771" customFormat="false" ht="15.75" hidden="false" customHeight="true" outlineLevel="0" collapsed="false">
      <c r="A771" s="492"/>
      <c r="B771" s="471"/>
      <c r="C771" s="471"/>
      <c r="D771" s="471"/>
      <c r="E771" s="471"/>
      <c r="F771" s="471"/>
      <c r="G771" s="471"/>
      <c r="H771" s="471"/>
      <c r="I771" s="471"/>
      <c r="J771" s="471"/>
      <c r="K771" s="471"/>
      <c r="L771" s="471"/>
      <c r="M771" s="471"/>
      <c r="N771" s="471"/>
      <c r="O771" s="471"/>
      <c r="P771" s="471"/>
      <c r="Q771" s="471"/>
      <c r="R771" s="471"/>
      <c r="S771" s="471"/>
      <c r="T771" s="471"/>
      <c r="U771" s="471"/>
      <c r="V771" s="568"/>
      <c r="W771" s="471"/>
      <c r="X771" s="471"/>
      <c r="Y771" s="471"/>
      <c r="Z771" s="471"/>
      <c r="AA771" s="471"/>
    </row>
    <row r="772" customFormat="false" ht="15.75" hidden="false" customHeight="true" outlineLevel="0" collapsed="false">
      <c r="A772" s="492"/>
      <c r="B772" s="471"/>
      <c r="C772" s="471"/>
      <c r="D772" s="471"/>
      <c r="E772" s="471"/>
      <c r="F772" s="471"/>
      <c r="G772" s="471"/>
      <c r="H772" s="471"/>
      <c r="I772" s="471"/>
      <c r="J772" s="471"/>
      <c r="K772" s="471"/>
      <c r="L772" s="471"/>
      <c r="M772" s="471"/>
      <c r="N772" s="471"/>
      <c r="O772" s="471"/>
      <c r="P772" s="471"/>
      <c r="Q772" s="471"/>
      <c r="R772" s="471"/>
      <c r="S772" s="471"/>
      <c r="T772" s="471"/>
      <c r="U772" s="471"/>
      <c r="V772" s="568"/>
      <c r="W772" s="471"/>
      <c r="X772" s="471"/>
      <c r="Y772" s="471"/>
      <c r="Z772" s="471"/>
      <c r="AA772" s="471"/>
    </row>
    <row r="773" customFormat="false" ht="15.75" hidden="false" customHeight="true" outlineLevel="0" collapsed="false">
      <c r="A773" s="492"/>
      <c r="B773" s="471"/>
      <c r="C773" s="471"/>
      <c r="D773" s="471"/>
      <c r="E773" s="471"/>
      <c r="F773" s="471"/>
      <c r="G773" s="471"/>
      <c r="H773" s="471"/>
      <c r="I773" s="471"/>
      <c r="J773" s="471"/>
      <c r="K773" s="471"/>
      <c r="L773" s="471"/>
      <c r="M773" s="471"/>
      <c r="N773" s="471"/>
      <c r="O773" s="471"/>
      <c r="P773" s="471"/>
      <c r="Q773" s="471"/>
      <c r="R773" s="471"/>
      <c r="S773" s="471"/>
      <c r="T773" s="471"/>
      <c r="U773" s="471"/>
      <c r="V773" s="568"/>
      <c r="W773" s="471"/>
      <c r="X773" s="471"/>
      <c r="Y773" s="471"/>
      <c r="Z773" s="471"/>
      <c r="AA773" s="471"/>
    </row>
    <row r="774" customFormat="false" ht="15.75" hidden="false" customHeight="true" outlineLevel="0" collapsed="false">
      <c r="A774" s="492"/>
      <c r="B774" s="471"/>
      <c r="C774" s="471"/>
      <c r="D774" s="471"/>
      <c r="E774" s="471"/>
      <c r="F774" s="471"/>
      <c r="G774" s="471"/>
      <c r="H774" s="471"/>
      <c r="I774" s="471"/>
      <c r="J774" s="471"/>
      <c r="K774" s="471"/>
      <c r="L774" s="471"/>
      <c r="M774" s="471"/>
      <c r="N774" s="471"/>
      <c r="O774" s="471"/>
      <c r="P774" s="471"/>
      <c r="Q774" s="471"/>
      <c r="R774" s="471"/>
      <c r="S774" s="471"/>
      <c r="T774" s="471"/>
      <c r="U774" s="471"/>
      <c r="V774" s="568"/>
      <c r="W774" s="471"/>
      <c r="X774" s="471"/>
      <c r="Y774" s="471"/>
      <c r="Z774" s="471"/>
      <c r="AA774" s="471"/>
    </row>
    <row r="775" customFormat="false" ht="15.75" hidden="false" customHeight="true" outlineLevel="0" collapsed="false">
      <c r="A775" s="492"/>
      <c r="B775" s="471"/>
      <c r="C775" s="471"/>
      <c r="D775" s="471"/>
      <c r="E775" s="471"/>
      <c r="F775" s="471"/>
      <c r="G775" s="471"/>
      <c r="H775" s="471"/>
      <c r="I775" s="471"/>
      <c r="J775" s="471"/>
      <c r="K775" s="471"/>
      <c r="L775" s="471"/>
      <c r="M775" s="471"/>
      <c r="N775" s="471"/>
      <c r="O775" s="471"/>
      <c r="P775" s="471"/>
      <c r="Q775" s="471"/>
      <c r="R775" s="471"/>
      <c r="S775" s="471"/>
      <c r="T775" s="471"/>
      <c r="U775" s="471"/>
      <c r="V775" s="568"/>
      <c r="W775" s="471"/>
      <c r="X775" s="471"/>
      <c r="Y775" s="471"/>
      <c r="Z775" s="471"/>
      <c r="AA775" s="471"/>
    </row>
    <row r="776" customFormat="false" ht="15.75" hidden="false" customHeight="true" outlineLevel="0" collapsed="false">
      <c r="A776" s="492"/>
      <c r="B776" s="471"/>
      <c r="C776" s="471"/>
      <c r="D776" s="471"/>
      <c r="E776" s="471"/>
      <c r="F776" s="471"/>
      <c r="G776" s="471"/>
      <c r="H776" s="471"/>
      <c r="I776" s="471"/>
      <c r="J776" s="471"/>
      <c r="K776" s="471"/>
      <c r="L776" s="471"/>
      <c r="M776" s="471"/>
      <c r="N776" s="471"/>
      <c r="O776" s="471"/>
      <c r="P776" s="471"/>
      <c r="Q776" s="471"/>
      <c r="R776" s="471"/>
      <c r="S776" s="471"/>
      <c r="T776" s="471"/>
      <c r="U776" s="471"/>
      <c r="V776" s="568"/>
      <c r="W776" s="471"/>
      <c r="X776" s="471"/>
      <c r="Y776" s="471"/>
      <c r="Z776" s="471"/>
      <c r="AA776" s="471"/>
    </row>
    <row r="777" customFormat="false" ht="15.75" hidden="false" customHeight="true" outlineLevel="0" collapsed="false">
      <c r="A777" s="492"/>
      <c r="B777" s="471"/>
      <c r="C777" s="471"/>
      <c r="D777" s="471"/>
      <c r="E777" s="471"/>
      <c r="F777" s="471"/>
      <c r="G777" s="471"/>
      <c r="H777" s="471"/>
      <c r="I777" s="471"/>
      <c r="J777" s="471"/>
      <c r="K777" s="471"/>
      <c r="L777" s="471"/>
      <c r="M777" s="471"/>
      <c r="N777" s="471"/>
      <c r="O777" s="471"/>
      <c r="P777" s="471"/>
      <c r="Q777" s="471"/>
      <c r="R777" s="471"/>
      <c r="S777" s="471"/>
      <c r="T777" s="471"/>
      <c r="U777" s="471"/>
      <c r="V777" s="568"/>
      <c r="W777" s="471"/>
      <c r="X777" s="471"/>
      <c r="Y777" s="471"/>
      <c r="Z777" s="471"/>
      <c r="AA777" s="471"/>
    </row>
    <row r="778" customFormat="false" ht="15.75" hidden="false" customHeight="true" outlineLevel="0" collapsed="false">
      <c r="A778" s="492"/>
      <c r="B778" s="471"/>
      <c r="C778" s="471"/>
      <c r="D778" s="471"/>
      <c r="E778" s="471"/>
      <c r="F778" s="471"/>
      <c r="G778" s="471"/>
      <c r="H778" s="471"/>
      <c r="I778" s="471"/>
      <c r="J778" s="471"/>
      <c r="K778" s="471"/>
      <c r="L778" s="471"/>
      <c r="M778" s="471"/>
      <c r="N778" s="471"/>
      <c r="O778" s="471"/>
      <c r="P778" s="471"/>
      <c r="Q778" s="471"/>
      <c r="R778" s="471"/>
      <c r="S778" s="471"/>
      <c r="T778" s="471"/>
      <c r="U778" s="471"/>
      <c r="V778" s="568"/>
      <c r="W778" s="471"/>
      <c r="X778" s="471"/>
      <c r="Y778" s="471"/>
      <c r="Z778" s="471"/>
      <c r="AA778" s="471"/>
    </row>
    <row r="779" customFormat="false" ht="15.75" hidden="false" customHeight="true" outlineLevel="0" collapsed="false">
      <c r="A779" s="492"/>
      <c r="B779" s="471"/>
      <c r="C779" s="471"/>
      <c r="D779" s="471"/>
      <c r="E779" s="471"/>
      <c r="F779" s="471"/>
      <c r="G779" s="471"/>
      <c r="H779" s="471"/>
      <c r="I779" s="471"/>
      <c r="J779" s="471"/>
      <c r="K779" s="471"/>
      <c r="L779" s="471"/>
      <c r="M779" s="471"/>
      <c r="N779" s="471"/>
      <c r="O779" s="471"/>
      <c r="P779" s="471"/>
      <c r="Q779" s="471"/>
      <c r="R779" s="471"/>
      <c r="S779" s="471"/>
      <c r="T779" s="471"/>
      <c r="U779" s="471"/>
      <c r="V779" s="568"/>
      <c r="W779" s="471"/>
      <c r="X779" s="471"/>
      <c r="Y779" s="471"/>
      <c r="Z779" s="471"/>
      <c r="AA779" s="471"/>
    </row>
    <row r="780" customFormat="false" ht="15.75" hidden="false" customHeight="true" outlineLevel="0" collapsed="false">
      <c r="A780" s="492"/>
      <c r="B780" s="471"/>
      <c r="C780" s="471"/>
      <c r="D780" s="471"/>
      <c r="E780" s="471"/>
      <c r="F780" s="471"/>
      <c r="G780" s="471"/>
      <c r="H780" s="471"/>
      <c r="I780" s="471"/>
      <c r="J780" s="471"/>
      <c r="K780" s="471"/>
      <c r="L780" s="471"/>
      <c r="M780" s="471"/>
      <c r="N780" s="471"/>
      <c r="O780" s="471"/>
      <c r="P780" s="471"/>
      <c r="Q780" s="471"/>
      <c r="R780" s="471"/>
      <c r="S780" s="471"/>
      <c r="T780" s="471"/>
      <c r="U780" s="471"/>
      <c r="V780" s="568"/>
      <c r="W780" s="471"/>
      <c r="X780" s="471"/>
      <c r="Y780" s="471"/>
      <c r="Z780" s="471"/>
      <c r="AA780" s="471"/>
    </row>
    <row r="781" customFormat="false" ht="15.75" hidden="false" customHeight="true" outlineLevel="0" collapsed="false">
      <c r="A781" s="492"/>
      <c r="B781" s="471"/>
      <c r="C781" s="471"/>
      <c r="D781" s="471"/>
      <c r="E781" s="471"/>
      <c r="F781" s="471"/>
      <c r="G781" s="471"/>
      <c r="H781" s="471"/>
      <c r="I781" s="471"/>
      <c r="J781" s="471"/>
      <c r="K781" s="471"/>
      <c r="L781" s="471"/>
      <c r="M781" s="471"/>
      <c r="N781" s="471"/>
      <c r="O781" s="471"/>
      <c r="P781" s="471"/>
      <c r="Q781" s="471"/>
      <c r="R781" s="471"/>
      <c r="S781" s="471"/>
      <c r="T781" s="471"/>
      <c r="U781" s="471"/>
      <c r="V781" s="568"/>
      <c r="W781" s="471"/>
      <c r="X781" s="471"/>
      <c r="Y781" s="471"/>
      <c r="Z781" s="471"/>
      <c r="AA781" s="471"/>
    </row>
    <row r="782" customFormat="false" ht="15.75" hidden="false" customHeight="true" outlineLevel="0" collapsed="false">
      <c r="A782" s="492"/>
      <c r="B782" s="471"/>
      <c r="C782" s="471"/>
      <c r="D782" s="471"/>
      <c r="E782" s="471"/>
      <c r="F782" s="471"/>
      <c r="G782" s="471"/>
      <c r="H782" s="471"/>
      <c r="I782" s="471"/>
      <c r="J782" s="471"/>
      <c r="K782" s="471"/>
      <c r="L782" s="471"/>
      <c r="M782" s="471"/>
      <c r="N782" s="471"/>
      <c r="O782" s="471"/>
      <c r="P782" s="471"/>
      <c r="Q782" s="471"/>
      <c r="R782" s="471"/>
      <c r="S782" s="471"/>
      <c r="T782" s="471"/>
      <c r="U782" s="471"/>
      <c r="V782" s="568"/>
      <c r="W782" s="471"/>
      <c r="X782" s="471"/>
      <c r="Y782" s="471"/>
      <c r="Z782" s="471"/>
      <c r="AA782" s="471"/>
    </row>
    <row r="783" customFormat="false" ht="15.75" hidden="false" customHeight="true" outlineLevel="0" collapsed="false">
      <c r="A783" s="492"/>
      <c r="B783" s="471"/>
      <c r="C783" s="471"/>
      <c r="D783" s="471"/>
      <c r="E783" s="471"/>
      <c r="F783" s="471"/>
      <c r="G783" s="471"/>
      <c r="H783" s="471"/>
      <c r="I783" s="471"/>
      <c r="J783" s="471"/>
      <c r="K783" s="471"/>
      <c r="L783" s="471"/>
      <c r="M783" s="471"/>
      <c r="N783" s="471"/>
      <c r="O783" s="471"/>
      <c r="P783" s="471"/>
      <c r="Q783" s="471"/>
      <c r="R783" s="471"/>
      <c r="S783" s="471"/>
      <c r="T783" s="471"/>
      <c r="U783" s="471"/>
      <c r="V783" s="568"/>
      <c r="W783" s="471"/>
      <c r="X783" s="471"/>
      <c r="Y783" s="471"/>
      <c r="Z783" s="471"/>
      <c r="AA783" s="471"/>
    </row>
    <row r="784" customFormat="false" ht="15.75" hidden="false" customHeight="true" outlineLevel="0" collapsed="false">
      <c r="A784" s="492"/>
      <c r="B784" s="471"/>
      <c r="C784" s="471"/>
      <c r="D784" s="471"/>
      <c r="E784" s="471"/>
      <c r="F784" s="471"/>
      <c r="G784" s="471"/>
      <c r="H784" s="471"/>
      <c r="I784" s="471"/>
      <c r="J784" s="471"/>
      <c r="K784" s="471"/>
      <c r="L784" s="471"/>
      <c r="M784" s="471"/>
      <c r="N784" s="471"/>
      <c r="O784" s="471"/>
      <c r="P784" s="471"/>
      <c r="Q784" s="471"/>
      <c r="R784" s="471"/>
      <c r="S784" s="471"/>
      <c r="T784" s="471"/>
      <c r="U784" s="471"/>
      <c r="V784" s="568"/>
      <c r="W784" s="471"/>
      <c r="X784" s="471"/>
      <c r="Y784" s="471"/>
      <c r="Z784" s="471"/>
      <c r="AA784" s="471"/>
    </row>
    <row r="785" customFormat="false" ht="15.75" hidden="false" customHeight="true" outlineLevel="0" collapsed="false">
      <c r="A785" s="492"/>
      <c r="B785" s="471"/>
      <c r="C785" s="471"/>
      <c r="D785" s="471"/>
      <c r="E785" s="471"/>
      <c r="F785" s="471"/>
      <c r="G785" s="471"/>
      <c r="H785" s="471"/>
      <c r="I785" s="471"/>
      <c r="J785" s="471"/>
      <c r="K785" s="471"/>
      <c r="L785" s="471"/>
      <c r="M785" s="471"/>
      <c r="N785" s="471"/>
      <c r="O785" s="471"/>
      <c r="P785" s="471"/>
      <c r="Q785" s="471"/>
      <c r="R785" s="471"/>
      <c r="S785" s="471"/>
      <c r="T785" s="471"/>
      <c r="U785" s="471"/>
      <c r="V785" s="568"/>
      <c r="W785" s="471"/>
      <c r="X785" s="471"/>
      <c r="Y785" s="471"/>
      <c r="Z785" s="471"/>
      <c r="AA785" s="471"/>
    </row>
    <row r="786" customFormat="false" ht="15.75" hidden="false" customHeight="true" outlineLevel="0" collapsed="false">
      <c r="A786" s="492"/>
      <c r="B786" s="471"/>
      <c r="C786" s="471"/>
      <c r="D786" s="471"/>
      <c r="E786" s="471"/>
      <c r="F786" s="471"/>
      <c r="G786" s="471"/>
      <c r="H786" s="471"/>
      <c r="I786" s="471"/>
      <c r="J786" s="471"/>
      <c r="K786" s="471"/>
      <c r="L786" s="471"/>
      <c r="M786" s="471"/>
      <c r="N786" s="471"/>
      <c r="O786" s="471"/>
      <c r="P786" s="471"/>
      <c r="Q786" s="471"/>
      <c r="R786" s="471"/>
      <c r="S786" s="471"/>
      <c r="T786" s="471"/>
      <c r="U786" s="471"/>
      <c r="V786" s="568"/>
      <c r="W786" s="471"/>
      <c r="X786" s="471"/>
      <c r="Y786" s="471"/>
      <c r="Z786" s="471"/>
      <c r="AA786" s="471"/>
    </row>
    <row r="787" customFormat="false" ht="15.75" hidden="false" customHeight="true" outlineLevel="0" collapsed="false">
      <c r="A787" s="492"/>
      <c r="B787" s="471"/>
      <c r="C787" s="471"/>
      <c r="D787" s="471"/>
      <c r="E787" s="471"/>
      <c r="F787" s="471"/>
      <c r="G787" s="471"/>
      <c r="H787" s="471"/>
      <c r="I787" s="471"/>
      <c r="J787" s="471"/>
      <c r="K787" s="471"/>
      <c r="L787" s="471"/>
      <c r="M787" s="471"/>
      <c r="N787" s="471"/>
      <c r="O787" s="471"/>
      <c r="P787" s="471"/>
      <c r="Q787" s="471"/>
      <c r="R787" s="471"/>
      <c r="S787" s="471"/>
      <c r="T787" s="471"/>
      <c r="U787" s="471"/>
      <c r="V787" s="568"/>
      <c r="W787" s="471"/>
      <c r="X787" s="471"/>
      <c r="Y787" s="471"/>
      <c r="Z787" s="471"/>
      <c r="AA787" s="471"/>
    </row>
    <row r="788" customFormat="false" ht="15.75" hidden="false" customHeight="true" outlineLevel="0" collapsed="false">
      <c r="A788" s="492"/>
      <c r="B788" s="471"/>
      <c r="C788" s="471"/>
      <c r="D788" s="471"/>
      <c r="E788" s="471"/>
      <c r="F788" s="471"/>
      <c r="G788" s="471"/>
      <c r="H788" s="471"/>
      <c r="I788" s="471"/>
      <c r="J788" s="471"/>
      <c r="K788" s="471"/>
      <c r="L788" s="471"/>
      <c r="M788" s="471"/>
      <c r="N788" s="471"/>
      <c r="O788" s="471"/>
      <c r="P788" s="471"/>
      <c r="Q788" s="471"/>
      <c r="R788" s="471"/>
      <c r="S788" s="471"/>
      <c r="T788" s="471"/>
      <c r="U788" s="471"/>
      <c r="V788" s="568"/>
      <c r="W788" s="471"/>
      <c r="X788" s="471"/>
      <c r="Y788" s="471"/>
      <c r="Z788" s="471"/>
      <c r="AA788" s="471"/>
    </row>
    <row r="789" customFormat="false" ht="15.75" hidden="false" customHeight="true" outlineLevel="0" collapsed="false">
      <c r="A789" s="492"/>
      <c r="B789" s="471"/>
      <c r="C789" s="471"/>
      <c r="D789" s="471"/>
      <c r="E789" s="471"/>
      <c r="F789" s="471"/>
      <c r="G789" s="471"/>
      <c r="H789" s="471"/>
      <c r="I789" s="471"/>
      <c r="J789" s="471"/>
      <c r="K789" s="471"/>
      <c r="L789" s="471"/>
      <c r="M789" s="471"/>
      <c r="N789" s="471"/>
      <c r="O789" s="471"/>
      <c r="P789" s="471"/>
      <c r="Q789" s="471"/>
      <c r="R789" s="471"/>
      <c r="S789" s="471"/>
      <c r="T789" s="471"/>
      <c r="U789" s="471"/>
      <c r="V789" s="568"/>
      <c r="W789" s="471"/>
      <c r="X789" s="471"/>
      <c r="Y789" s="471"/>
      <c r="Z789" s="471"/>
      <c r="AA789" s="471"/>
    </row>
    <row r="790" customFormat="false" ht="15.75" hidden="false" customHeight="true" outlineLevel="0" collapsed="false">
      <c r="A790" s="492"/>
      <c r="B790" s="471"/>
      <c r="C790" s="471"/>
      <c r="D790" s="471"/>
      <c r="E790" s="471"/>
      <c r="F790" s="471"/>
      <c r="G790" s="471"/>
      <c r="H790" s="471"/>
      <c r="I790" s="471"/>
      <c r="J790" s="471"/>
      <c r="K790" s="471"/>
      <c r="L790" s="471"/>
      <c r="M790" s="471"/>
      <c r="N790" s="471"/>
      <c r="O790" s="471"/>
      <c r="P790" s="471"/>
      <c r="Q790" s="471"/>
      <c r="R790" s="471"/>
      <c r="S790" s="471"/>
      <c r="T790" s="471"/>
      <c r="U790" s="471"/>
      <c r="V790" s="568"/>
      <c r="W790" s="471"/>
      <c r="X790" s="471"/>
      <c r="Y790" s="471"/>
      <c r="Z790" s="471"/>
      <c r="AA790" s="471"/>
    </row>
    <row r="791" customFormat="false" ht="15.75" hidden="false" customHeight="true" outlineLevel="0" collapsed="false">
      <c r="A791" s="492"/>
      <c r="B791" s="471"/>
      <c r="C791" s="471"/>
      <c r="D791" s="471"/>
      <c r="E791" s="471"/>
      <c r="F791" s="471"/>
      <c r="G791" s="471"/>
      <c r="H791" s="471"/>
      <c r="I791" s="471"/>
      <c r="J791" s="471"/>
      <c r="K791" s="471"/>
      <c r="L791" s="471"/>
      <c r="M791" s="471"/>
      <c r="N791" s="471"/>
      <c r="O791" s="471"/>
      <c r="P791" s="471"/>
      <c r="Q791" s="471"/>
      <c r="R791" s="471"/>
      <c r="S791" s="471"/>
      <c r="T791" s="471"/>
      <c r="U791" s="471"/>
      <c r="V791" s="568"/>
      <c r="W791" s="471"/>
      <c r="X791" s="471"/>
      <c r="Y791" s="471"/>
      <c r="Z791" s="471"/>
      <c r="AA791" s="471"/>
    </row>
    <row r="792" customFormat="false" ht="15.75" hidden="false" customHeight="true" outlineLevel="0" collapsed="false">
      <c r="A792" s="492"/>
      <c r="B792" s="471"/>
      <c r="C792" s="471"/>
      <c r="D792" s="471"/>
      <c r="E792" s="471"/>
      <c r="F792" s="471"/>
      <c r="G792" s="471"/>
      <c r="H792" s="471"/>
      <c r="I792" s="471"/>
      <c r="J792" s="471"/>
      <c r="K792" s="471"/>
      <c r="L792" s="471"/>
      <c r="M792" s="471"/>
      <c r="N792" s="471"/>
      <c r="O792" s="471"/>
      <c r="P792" s="471"/>
      <c r="Q792" s="471"/>
      <c r="R792" s="471"/>
      <c r="S792" s="471"/>
      <c r="T792" s="471"/>
      <c r="U792" s="471"/>
      <c r="V792" s="568"/>
      <c r="W792" s="471"/>
      <c r="X792" s="471"/>
      <c r="Y792" s="471"/>
      <c r="Z792" s="471"/>
      <c r="AA792" s="471"/>
    </row>
    <row r="793" customFormat="false" ht="15.75" hidden="false" customHeight="true" outlineLevel="0" collapsed="false">
      <c r="A793" s="492"/>
      <c r="B793" s="471"/>
      <c r="C793" s="471"/>
      <c r="D793" s="471"/>
      <c r="E793" s="471"/>
      <c r="F793" s="471"/>
      <c r="G793" s="471"/>
      <c r="H793" s="471"/>
      <c r="I793" s="471"/>
      <c r="J793" s="471"/>
      <c r="K793" s="471"/>
      <c r="L793" s="471"/>
      <c r="M793" s="471"/>
      <c r="N793" s="471"/>
      <c r="O793" s="471"/>
      <c r="P793" s="471"/>
      <c r="Q793" s="471"/>
      <c r="R793" s="471"/>
      <c r="S793" s="471"/>
      <c r="T793" s="471"/>
      <c r="U793" s="471"/>
      <c r="V793" s="568"/>
      <c r="W793" s="471"/>
      <c r="X793" s="471"/>
      <c r="Y793" s="471"/>
      <c r="Z793" s="471"/>
      <c r="AA793" s="471"/>
    </row>
    <row r="794" customFormat="false" ht="15.75" hidden="false" customHeight="true" outlineLevel="0" collapsed="false">
      <c r="A794" s="492"/>
      <c r="B794" s="471"/>
      <c r="C794" s="471"/>
      <c r="D794" s="471"/>
      <c r="E794" s="471"/>
      <c r="F794" s="471"/>
      <c r="G794" s="471"/>
      <c r="H794" s="471"/>
      <c r="I794" s="471"/>
      <c r="J794" s="471"/>
      <c r="K794" s="471"/>
      <c r="L794" s="471"/>
      <c r="M794" s="471"/>
      <c r="N794" s="471"/>
      <c r="O794" s="471"/>
      <c r="P794" s="471"/>
      <c r="Q794" s="471"/>
      <c r="R794" s="471"/>
      <c r="S794" s="471"/>
      <c r="T794" s="471"/>
      <c r="U794" s="471"/>
      <c r="V794" s="568"/>
      <c r="W794" s="471"/>
      <c r="X794" s="471"/>
      <c r="Y794" s="471"/>
      <c r="Z794" s="471"/>
      <c r="AA794" s="471"/>
    </row>
    <row r="795" customFormat="false" ht="15.75" hidden="false" customHeight="true" outlineLevel="0" collapsed="false">
      <c r="A795" s="492"/>
      <c r="B795" s="471"/>
      <c r="C795" s="471"/>
      <c r="D795" s="471"/>
      <c r="E795" s="471"/>
      <c r="F795" s="471"/>
      <c r="G795" s="471"/>
      <c r="H795" s="471"/>
      <c r="I795" s="471"/>
      <c r="J795" s="471"/>
      <c r="K795" s="471"/>
      <c r="L795" s="471"/>
      <c r="M795" s="471"/>
      <c r="N795" s="471"/>
      <c r="O795" s="471"/>
      <c r="P795" s="471"/>
      <c r="Q795" s="471"/>
      <c r="R795" s="471"/>
      <c r="S795" s="471"/>
      <c r="T795" s="471"/>
      <c r="U795" s="471"/>
      <c r="V795" s="568"/>
      <c r="W795" s="471"/>
      <c r="X795" s="471"/>
      <c r="Y795" s="471"/>
      <c r="Z795" s="471"/>
      <c r="AA795" s="471"/>
    </row>
    <row r="796" customFormat="false" ht="15.75" hidden="false" customHeight="true" outlineLevel="0" collapsed="false">
      <c r="A796" s="492"/>
      <c r="B796" s="471"/>
      <c r="C796" s="471"/>
      <c r="D796" s="471"/>
      <c r="E796" s="471"/>
      <c r="F796" s="471"/>
      <c r="G796" s="471"/>
      <c r="H796" s="471"/>
      <c r="I796" s="471"/>
      <c r="J796" s="471"/>
      <c r="K796" s="471"/>
      <c r="L796" s="471"/>
      <c r="M796" s="471"/>
      <c r="N796" s="471"/>
      <c r="O796" s="471"/>
      <c r="P796" s="471"/>
      <c r="Q796" s="471"/>
      <c r="R796" s="471"/>
      <c r="S796" s="471"/>
      <c r="T796" s="471"/>
      <c r="U796" s="471"/>
      <c r="V796" s="568"/>
      <c r="W796" s="471"/>
      <c r="X796" s="471"/>
      <c r="Y796" s="471"/>
      <c r="Z796" s="471"/>
      <c r="AA796" s="471"/>
    </row>
    <row r="797" customFormat="false" ht="15.75" hidden="false" customHeight="true" outlineLevel="0" collapsed="false">
      <c r="A797" s="492"/>
      <c r="B797" s="471"/>
      <c r="C797" s="471"/>
      <c r="D797" s="471"/>
      <c r="E797" s="471"/>
      <c r="F797" s="471"/>
      <c r="G797" s="471"/>
      <c r="H797" s="471"/>
      <c r="I797" s="471"/>
      <c r="J797" s="471"/>
      <c r="K797" s="471"/>
      <c r="L797" s="471"/>
      <c r="M797" s="471"/>
      <c r="N797" s="471"/>
      <c r="O797" s="471"/>
      <c r="P797" s="471"/>
      <c r="Q797" s="471"/>
      <c r="R797" s="471"/>
      <c r="S797" s="471"/>
      <c r="T797" s="471"/>
      <c r="U797" s="471"/>
      <c r="V797" s="568"/>
      <c r="W797" s="471"/>
      <c r="X797" s="471"/>
      <c r="Y797" s="471"/>
      <c r="Z797" s="471"/>
      <c r="AA797" s="471"/>
    </row>
    <row r="798" customFormat="false" ht="15.75" hidden="false" customHeight="true" outlineLevel="0" collapsed="false">
      <c r="A798" s="492"/>
      <c r="B798" s="471"/>
      <c r="C798" s="471"/>
      <c r="D798" s="471"/>
      <c r="E798" s="471"/>
      <c r="F798" s="471"/>
      <c r="G798" s="471"/>
      <c r="H798" s="471"/>
      <c r="I798" s="471"/>
      <c r="J798" s="471"/>
      <c r="K798" s="471"/>
      <c r="L798" s="471"/>
      <c r="M798" s="471"/>
      <c r="N798" s="471"/>
      <c r="O798" s="471"/>
      <c r="P798" s="471"/>
      <c r="Q798" s="471"/>
      <c r="R798" s="471"/>
      <c r="S798" s="471"/>
      <c r="T798" s="471"/>
      <c r="U798" s="471"/>
      <c r="V798" s="568"/>
      <c r="W798" s="471"/>
      <c r="X798" s="471"/>
      <c r="Y798" s="471"/>
      <c r="Z798" s="471"/>
      <c r="AA798" s="471"/>
    </row>
    <row r="799" customFormat="false" ht="15.75" hidden="false" customHeight="true" outlineLevel="0" collapsed="false">
      <c r="A799" s="492"/>
      <c r="B799" s="471"/>
      <c r="C799" s="471"/>
      <c r="D799" s="471"/>
      <c r="E799" s="471"/>
      <c r="F799" s="471"/>
      <c r="G799" s="471"/>
      <c r="H799" s="471"/>
      <c r="I799" s="471"/>
      <c r="J799" s="471"/>
      <c r="K799" s="471"/>
      <c r="L799" s="471"/>
      <c r="M799" s="471"/>
      <c r="N799" s="471"/>
      <c r="O799" s="471"/>
      <c r="P799" s="471"/>
      <c r="Q799" s="471"/>
      <c r="R799" s="471"/>
      <c r="S799" s="471"/>
      <c r="T799" s="471"/>
      <c r="U799" s="471"/>
      <c r="V799" s="568"/>
      <c r="W799" s="471"/>
      <c r="X799" s="471"/>
      <c r="Y799" s="471"/>
      <c r="Z799" s="471"/>
      <c r="AA799" s="471"/>
    </row>
    <row r="800" customFormat="false" ht="15.75" hidden="false" customHeight="true" outlineLevel="0" collapsed="false">
      <c r="A800" s="492"/>
      <c r="B800" s="471"/>
      <c r="C800" s="471"/>
      <c r="D800" s="471"/>
      <c r="E800" s="471"/>
      <c r="F800" s="471"/>
      <c r="G800" s="471"/>
      <c r="H800" s="471"/>
      <c r="I800" s="471"/>
      <c r="J800" s="471"/>
      <c r="K800" s="471"/>
      <c r="L800" s="471"/>
      <c r="M800" s="471"/>
      <c r="N800" s="471"/>
      <c r="O800" s="471"/>
      <c r="P800" s="471"/>
      <c r="Q800" s="471"/>
      <c r="R800" s="471"/>
      <c r="S800" s="471"/>
      <c r="T800" s="471"/>
      <c r="U800" s="471"/>
      <c r="V800" s="568"/>
      <c r="W800" s="471"/>
      <c r="X800" s="471"/>
      <c r="Y800" s="471"/>
      <c r="Z800" s="471"/>
      <c r="AA800" s="471"/>
    </row>
    <row r="801" customFormat="false" ht="15.75" hidden="false" customHeight="true" outlineLevel="0" collapsed="false">
      <c r="A801" s="492"/>
      <c r="B801" s="471"/>
      <c r="C801" s="471"/>
      <c r="D801" s="471"/>
      <c r="E801" s="471"/>
      <c r="F801" s="471"/>
      <c r="G801" s="471"/>
      <c r="H801" s="471"/>
      <c r="I801" s="471"/>
      <c r="J801" s="471"/>
      <c r="K801" s="471"/>
      <c r="L801" s="471"/>
      <c r="M801" s="471"/>
      <c r="N801" s="471"/>
      <c r="O801" s="471"/>
      <c r="P801" s="471"/>
      <c r="Q801" s="471"/>
      <c r="R801" s="471"/>
      <c r="S801" s="471"/>
      <c r="T801" s="471"/>
      <c r="U801" s="471"/>
      <c r="V801" s="568"/>
      <c r="W801" s="471"/>
      <c r="X801" s="471"/>
      <c r="Y801" s="471"/>
      <c r="Z801" s="471"/>
      <c r="AA801" s="471"/>
    </row>
    <row r="802" customFormat="false" ht="15.75" hidden="false" customHeight="true" outlineLevel="0" collapsed="false">
      <c r="A802" s="492"/>
      <c r="B802" s="471"/>
      <c r="C802" s="471"/>
      <c r="D802" s="471"/>
      <c r="E802" s="471"/>
      <c r="F802" s="471"/>
      <c r="G802" s="471"/>
      <c r="H802" s="471"/>
      <c r="I802" s="471"/>
      <c r="J802" s="471"/>
      <c r="K802" s="471"/>
      <c r="L802" s="471"/>
      <c r="M802" s="471"/>
      <c r="N802" s="471"/>
      <c r="O802" s="471"/>
      <c r="P802" s="471"/>
      <c r="Q802" s="471"/>
      <c r="R802" s="471"/>
      <c r="S802" s="471"/>
      <c r="T802" s="471"/>
      <c r="U802" s="471"/>
      <c r="V802" s="568"/>
      <c r="W802" s="471"/>
      <c r="X802" s="471"/>
      <c r="Y802" s="471"/>
      <c r="Z802" s="471"/>
      <c r="AA802" s="471"/>
    </row>
    <row r="803" customFormat="false" ht="15.75" hidden="false" customHeight="true" outlineLevel="0" collapsed="false">
      <c r="A803" s="492"/>
      <c r="B803" s="471"/>
      <c r="C803" s="471"/>
      <c r="D803" s="471"/>
      <c r="E803" s="471"/>
      <c r="F803" s="471"/>
      <c r="G803" s="471"/>
      <c r="H803" s="471"/>
      <c r="I803" s="471"/>
      <c r="J803" s="471"/>
      <c r="K803" s="471"/>
      <c r="L803" s="471"/>
      <c r="M803" s="471"/>
      <c r="N803" s="471"/>
      <c r="O803" s="471"/>
      <c r="P803" s="471"/>
      <c r="Q803" s="471"/>
      <c r="R803" s="471"/>
      <c r="S803" s="471"/>
      <c r="T803" s="471"/>
      <c r="U803" s="471"/>
      <c r="V803" s="568"/>
      <c r="W803" s="471"/>
      <c r="X803" s="471"/>
      <c r="Y803" s="471"/>
      <c r="Z803" s="471"/>
      <c r="AA803" s="471"/>
    </row>
    <row r="804" customFormat="false" ht="15.75" hidden="false" customHeight="true" outlineLevel="0" collapsed="false">
      <c r="A804" s="492"/>
      <c r="B804" s="471"/>
      <c r="C804" s="471"/>
      <c r="D804" s="471"/>
      <c r="E804" s="471"/>
      <c r="F804" s="471"/>
      <c r="G804" s="471"/>
      <c r="H804" s="471"/>
      <c r="I804" s="471"/>
      <c r="J804" s="471"/>
      <c r="K804" s="471"/>
      <c r="L804" s="471"/>
      <c r="M804" s="471"/>
      <c r="N804" s="471"/>
      <c r="O804" s="471"/>
      <c r="P804" s="471"/>
      <c r="Q804" s="471"/>
      <c r="R804" s="471"/>
      <c r="S804" s="471"/>
      <c r="T804" s="471"/>
      <c r="U804" s="471"/>
      <c r="V804" s="568"/>
      <c r="W804" s="471"/>
      <c r="X804" s="471"/>
      <c r="Y804" s="471"/>
      <c r="Z804" s="471"/>
      <c r="AA804" s="471"/>
    </row>
    <row r="805" customFormat="false" ht="15.75" hidden="false" customHeight="true" outlineLevel="0" collapsed="false">
      <c r="A805" s="492"/>
      <c r="B805" s="471"/>
      <c r="C805" s="471"/>
      <c r="D805" s="471"/>
      <c r="E805" s="471"/>
      <c r="F805" s="471"/>
      <c r="G805" s="471"/>
      <c r="H805" s="471"/>
      <c r="I805" s="471"/>
      <c r="J805" s="471"/>
      <c r="K805" s="471"/>
      <c r="L805" s="471"/>
      <c r="M805" s="471"/>
      <c r="N805" s="471"/>
      <c r="O805" s="471"/>
      <c r="P805" s="471"/>
      <c r="Q805" s="471"/>
      <c r="R805" s="471"/>
      <c r="S805" s="471"/>
      <c r="T805" s="471"/>
      <c r="U805" s="471"/>
      <c r="V805" s="568"/>
      <c r="W805" s="471"/>
      <c r="X805" s="471"/>
      <c r="Y805" s="471"/>
      <c r="Z805" s="471"/>
      <c r="AA805" s="471"/>
    </row>
    <row r="806" customFormat="false" ht="15.75" hidden="false" customHeight="true" outlineLevel="0" collapsed="false">
      <c r="A806" s="492"/>
      <c r="B806" s="471"/>
      <c r="C806" s="471"/>
      <c r="D806" s="471"/>
      <c r="E806" s="471"/>
      <c r="F806" s="471"/>
      <c r="G806" s="471"/>
      <c r="H806" s="471"/>
      <c r="I806" s="471"/>
      <c r="J806" s="471"/>
      <c r="K806" s="471"/>
      <c r="L806" s="471"/>
      <c r="M806" s="471"/>
      <c r="N806" s="471"/>
      <c r="O806" s="471"/>
      <c r="P806" s="471"/>
      <c r="Q806" s="471"/>
      <c r="R806" s="471"/>
      <c r="S806" s="471"/>
      <c r="T806" s="471"/>
      <c r="U806" s="471"/>
      <c r="V806" s="568"/>
      <c r="W806" s="471"/>
      <c r="X806" s="471"/>
      <c r="Y806" s="471"/>
      <c r="Z806" s="471"/>
      <c r="AA806" s="471"/>
    </row>
    <row r="807" customFormat="false" ht="15.75" hidden="false" customHeight="true" outlineLevel="0" collapsed="false">
      <c r="A807" s="492"/>
      <c r="B807" s="471"/>
      <c r="C807" s="471"/>
      <c r="D807" s="471"/>
      <c r="E807" s="471"/>
      <c r="F807" s="471"/>
      <c r="G807" s="471"/>
      <c r="H807" s="471"/>
      <c r="I807" s="471"/>
      <c r="J807" s="471"/>
      <c r="K807" s="471"/>
      <c r="L807" s="471"/>
      <c r="M807" s="471"/>
      <c r="N807" s="471"/>
      <c r="O807" s="471"/>
      <c r="P807" s="471"/>
      <c r="Q807" s="471"/>
      <c r="R807" s="471"/>
      <c r="S807" s="471"/>
      <c r="T807" s="471"/>
      <c r="U807" s="471"/>
      <c r="V807" s="568"/>
      <c r="W807" s="471"/>
      <c r="X807" s="471"/>
      <c r="Y807" s="471"/>
      <c r="Z807" s="471"/>
      <c r="AA807" s="471"/>
    </row>
    <row r="808" customFormat="false" ht="15.75" hidden="false" customHeight="true" outlineLevel="0" collapsed="false">
      <c r="A808" s="492"/>
      <c r="B808" s="471"/>
      <c r="C808" s="471"/>
      <c r="D808" s="471"/>
      <c r="E808" s="471"/>
      <c r="F808" s="471"/>
      <c r="G808" s="471"/>
      <c r="H808" s="471"/>
      <c r="I808" s="471"/>
      <c r="J808" s="471"/>
      <c r="K808" s="471"/>
      <c r="L808" s="471"/>
      <c r="M808" s="471"/>
      <c r="N808" s="471"/>
      <c r="O808" s="471"/>
      <c r="P808" s="471"/>
      <c r="Q808" s="471"/>
      <c r="R808" s="471"/>
      <c r="S808" s="471"/>
      <c r="T808" s="471"/>
      <c r="U808" s="471"/>
      <c r="V808" s="568"/>
      <c r="W808" s="471"/>
      <c r="X808" s="471"/>
      <c r="Y808" s="471"/>
      <c r="Z808" s="471"/>
      <c r="AA808" s="471"/>
    </row>
    <row r="809" customFormat="false" ht="15.75" hidden="false" customHeight="true" outlineLevel="0" collapsed="false">
      <c r="A809" s="492"/>
      <c r="B809" s="471"/>
      <c r="C809" s="471"/>
      <c r="D809" s="471"/>
      <c r="E809" s="471"/>
      <c r="F809" s="471"/>
      <c r="G809" s="471"/>
      <c r="H809" s="471"/>
      <c r="I809" s="471"/>
      <c r="J809" s="471"/>
      <c r="K809" s="471"/>
      <c r="L809" s="471"/>
      <c r="M809" s="471"/>
      <c r="N809" s="471"/>
      <c r="O809" s="471"/>
      <c r="P809" s="471"/>
      <c r="Q809" s="471"/>
      <c r="R809" s="471"/>
      <c r="S809" s="471"/>
      <c r="T809" s="471"/>
      <c r="U809" s="471"/>
      <c r="V809" s="568"/>
      <c r="W809" s="471"/>
      <c r="X809" s="471"/>
      <c r="Y809" s="471"/>
      <c r="Z809" s="471"/>
      <c r="AA809" s="471"/>
    </row>
    <row r="810" customFormat="false" ht="15.75" hidden="false" customHeight="true" outlineLevel="0" collapsed="false">
      <c r="A810" s="492"/>
      <c r="B810" s="471"/>
      <c r="C810" s="471"/>
      <c r="D810" s="471"/>
      <c r="E810" s="471"/>
      <c r="F810" s="471"/>
      <c r="G810" s="471"/>
      <c r="H810" s="471"/>
      <c r="I810" s="471"/>
      <c r="J810" s="471"/>
      <c r="K810" s="471"/>
      <c r="L810" s="471"/>
      <c r="M810" s="471"/>
      <c r="N810" s="471"/>
      <c r="O810" s="471"/>
      <c r="P810" s="471"/>
      <c r="Q810" s="471"/>
      <c r="R810" s="471"/>
      <c r="S810" s="471"/>
      <c r="T810" s="471"/>
      <c r="U810" s="471"/>
      <c r="V810" s="568"/>
      <c r="W810" s="471"/>
      <c r="X810" s="471"/>
      <c r="Y810" s="471"/>
      <c r="Z810" s="471"/>
      <c r="AA810" s="471"/>
    </row>
    <row r="811" customFormat="false" ht="15.75" hidden="false" customHeight="true" outlineLevel="0" collapsed="false">
      <c r="A811" s="492"/>
      <c r="B811" s="471"/>
      <c r="C811" s="471"/>
      <c r="D811" s="471"/>
      <c r="E811" s="471"/>
      <c r="F811" s="471"/>
      <c r="G811" s="471"/>
      <c r="H811" s="471"/>
      <c r="I811" s="471"/>
      <c r="J811" s="471"/>
      <c r="K811" s="471"/>
      <c r="L811" s="471"/>
      <c r="M811" s="471"/>
      <c r="N811" s="471"/>
      <c r="O811" s="471"/>
      <c r="P811" s="471"/>
      <c r="Q811" s="471"/>
      <c r="R811" s="471"/>
      <c r="S811" s="471"/>
      <c r="T811" s="471"/>
      <c r="U811" s="471"/>
      <c r="V811" s="568"/>
      <c r="W811" s="471"/>
      <c r="X811" s="471"/>
      <c r="Y811" s="471"/>
      <c r="Z811" s="471"/>
      <c r="AA811" s="471"/>
    </row>
    <row r="812" customFormat="false" ht="15.75" hidden="false" customHeight="true" outlineLevel="0" collapsed="false">
      <c r="A812" s="492"/>
      <c r="B812" s="471"/>
      <c r="C812" s="471"/>
      <c r="D812" s="471"/>
      <c r="E812" s="471"/>
      <c r="F812" s="471"/>
      <c r="G812" s="471"/>
      <c r="H812" s="471"/>
      <c r="I812" s="471"/>
      <c r="J812" s="471"/>
      <c r="K812" s="471"/>
      <c r="L812" s="471"/>
      <c r="M812" s="471"/>
      <c r="N812" s="471"/>
      <c r="O812" s="471"/>
      <c r="P812" s="471"/>
      <c r="Q812" s="471"/>
      <c r="R812" s="471"/>
      <c r="S812" s="471"/>
      <c r="T812" s="471"/>
      <c r="U812" s="471"/>
      <c r="V812" s="568"/>
      <c r="W812" s="471"/>
      <c r="X812" s="471"/>
      <c r="Y812" s="471"/>
      <c r="Z812" s="471"/>
      <c r="AA812" s="471"/>
    </row>
    <row r="813" customFormat="false" ht="15.75" hidden="false" customHeight="true" outlineLevel="0" collapsed="false">
      <c r="A813" s="492"/>
      <c r="B813" s="471"/>
      <c r="C813" s="471"/>
      <c r="D813" s="471"/>
      <c r="E813" s="471"/>
      <c r="F813" s="471"/>
      <c r="G813" s="471"/>
      <c r="H813" s="471"/>
      <c r="I813" s="471"/>
      <c r="J813" s="471"/>
      <c r="K813" s="471"/>
      <c r="L813" s="471"/>
      <c r="M813" s="471"/>
      <c r="N813" s="471"/>
      <c r="O813" s="471"/>
      <c r="P813" s="471"/>
      <c r="Q813" s="471"/>
      <c r="R813" s="471"/>
      <c r="S813" s="471"/>
      <c r="T813" s="471"/>
      <c r="U813" s="471"/>
      <c r="V813" s="568"/>
      <c r="W813" s="471"/>
      <c r="X813" s="471"/>
      <c r="Y813" s="471"/>
      <c r="Z813" s="471"/>
      <c r="AA813" s="471"/>
    </row>
    <row r="814" customFormat="false" ht="15.75" hidden="false" customHeight="true" outlineLevel="0" collapsed="false">
      <c r="A814" s="492"/>
      <c r="B814" s="471"/>
      <c r="C814" s="471"/>
      <c r="D814" s="471"/>
      <c r="E814" s="471"/>
      <c r="F814" s="471"/>
      <c r="G814" s="471"/>
      <c r="H814" s="471"/>
      <c r="I814" s="471"/>
      <c r="J814" s="471"/>
      <c r="K814" s="471"/>
      <c r="L814" s="471"/>
      <c r="M814" s="471"/>
      <c r="N814" s="471"/>
      <c r="O814" s="471"/>
      <c r="P814" s="471"/>
      <c r="Q814" s="471"/>
      <c r="R814" s="471"/>
      <c r="S814" s="471"/>
      <c r="T814" s="471"/>
      <c r="U814" s="471"/>
      <c r="V814" s="568"/>
      <c r="W814" s="471"/>
      <c r="X814" s="471"/>
      <c r="Y814" s="471"/>
      <c r="Z814" s="471"/>
      <c r="AA814" s="471"/>
    </row>
    <row r="815" customFormat="false" ht="15.75" hidden="false" customHeight="true" outlineLevel="0" collapsed="false">
      <c r="A815" s="492"/>
      <c r="B815" s="471"/>
      <c r="C815" s="471"/>
      <c r="D815" s="471"/>
      <c r="E815" s="471"/>
      <c r="F815" s="471"/>
      <c r="G815" s="471"/>
      <c r="H815" s="471"/>
      <c r="I815" s="471"/>
      <c r="J815" s="471"/>
      <c r="K815" s="471"/>
      <c r="L815" s="471"/>
      <c r="M815" s="471"/>
      <c r="N815" s="471"/>
      <c r="O815" s="471"/>
      <c r="P815" s="471"/>
      <c r="Q815" s="471"/>
      <c r="R815" s="471"/>
      <c r="S815" s="471"/>
      <c r="T815" s="471"/>
      <c r="U815" s="471"/>
      <c r="V815" s="568"/>
      <c r="W815" s="471"/>
      <c r="X815" s="471"/>
      <c r="Y815" s="471"/>
      <c r="Z815" s="471"/>
      <c r="AA815" s="471"/>
    </row>
    <row r="816" customFormat="false" ht="15.75" hidden="false" customHeight="true" outlineLevel="0" collapsed="false">
      <c r="A816" s="492"/>
      <c r="B816" s="471"/>
      <c r="C816" s="471"/>
      <c r="D816" s="471"/>
      <c r="E816" s="471"/>
      <c r="F816" s="471"/>
      <c r="G816" s="471"/>
      <c r="H816" s="471"/>
      <c r="I816" s="471"/>
      <c r="J816" s="471"/>
      <c r="K816" s="471"/>
      <c r="L816" s="471"/>
      <c r="M816" s="471"/>
      <c r="N816" s="471"/>
      <c r="O816" s="471"/>
      <c r="P816" s="471"/>
      <c r="Q816" s="471"/>
      <c r="R816" s="471"/>
      <c r="S816" s="471"/>
      <c r="T816" s="471"/>
      <c r="U816" s="471"/>
      <c r="V816" s="568"/>
      <c r="W816" s="471"/>
      <c r="X816" s="471"/>
      <c r="Y816" s="471"/>
      <c r="Z816" s="471"/>
      <c r="AA816" s="471"/>
    </row>
    <row r="817" customFormat="false" ht="15.75" hidden="false" customHeight="true" outlineLevel="0" collapsed="false">
      <c r="A817" s="492"/>
      <c r="B817" s="471"/>
      <c r="C817" s="471"/>
      <c r="D817" s="471"/>
      <c r="E817" s="471"/>
      <c r="F817" s="471"/>
      <c r="G817" s="471"/>
      <c r="H817" s="471"/>
      <c r="I817" s="471"/>
      <c r="J817" s="471"/>
      <c r="K817" s="471"/>
      <c r="L817" s="471"/>
      <c r="M817" s="471"/>
      <c r="N817" s="471"/>
      <c r="O817" s="471"/>
      <c r="P817" s="471"/>
      <c r="Q817" s="471"/>
      <c r="R817" s="471"/>
      <c r="S817" s="471"/>
      <c r="T817" s="471"/>
      <c r="U817" s="471"/>
      <c r="V817" s="568"/>
      <c r="W817" s="471"/>
      <c r="X817" s="471"/>
      <c r="Y817" s="471"/>
      <c r="Z817" s="471"/>
      <c r="AA817" s="471"/>
    </row>
    <row r="818" customFormat="false" ht="15.75" hidden="false" customHeight="true" outlineLevel="0" collapsed="false">
      <c r="A818" s="492"/>
      <c r="B818" s="471"/>
      <c r="C818" s="471"/>
      <c r="D818" s="471"/>
      <c r="E818" s="471"/>
      <c r="F818" s="471"/>
      <c r="G818" s="471"/>
      <c r="H818" s="471"/>
      <c r="I818" s="471"/>
      <c r="J818" s="471"/>
      <c r="K818" s="471"/>
      <c r="L818" s="471"/>
      <c r="M818" s="471"/>
      <c r="N818" s="471"/>
      <c r="O818" s="471"/>
      <c r="P818" s="471"/>
      <c r="Q818" s="471"/>
      <c r="R818" s="471"/>
      <c r="S818" s="471"/>
      <c r="T818" s="471"/>
      <c r="U818" s="471"/>
      <c r="V818" s="568"/>
      <c r="W818" s="471"/>
      <c r="X818" s="471"/>
      <c r="Y818" s="471"/>
      <c r="Z818" s="471"/>
      <c r="AA818" s="471"/>
    </row>
    <row r="819" customFormat="false" ht="15.75" hidden="false" customHeight="true" outlineLevel="0" collapsed="false">
      <c r="A819" s="492"/>
      <c r="B819" s="471"/>
      <c r="C819" s="471"/>
      <c r="D819" s="471"/>
      <c r="E819" s="471"/>
      <c r="F819" s="471"/>
      <c r="G819" s="471"/>
      <c r="H819" s="471"/>
      <c r="I819" s="471"/>
      <c r="J819" s="471"/>
      <c r="K819" s="471"/>
      <c r="L819" s="471"/>
      <c r="M819" s="471"/>
      <c r="N819" s="471"/>
      <c r="O819" s="471"/>
      <c r="P819" s="471"/>
      <c r="Q819" s="471"/>
      <c r="R819" s="471"/>
      <c r="S819" s="471"/>
      <c r="T819" s="471"/>
      <c r="U819" s="471"/>
      <c r="V819" s="568"/>
      <c r="W819" s="471"/>
      <c r="X819" s="471"/>
      <c r="Y819" s="471"/>
      <c r="Z819" s="471"/>
      <c r="AA819" s="471"/>
    </row>
    <row r="820" customFormat="false" ht="15.75" hidden="false" customHeight="true" outlineLevel="0" collapsed="false">
      <c r="A820" s="492"/>
      <c r="B820" s="471"/>
      <c r="C820" s="471"/>
      <c r="D820" s="471"/>
      <c r="E820" s="471"/>
      <c r="F820" s="471"/>
      <c r="G820" s="471"/>
      <c r="H820" s="471"/>
      <c r="I820" s="471"/>
      <c r="J820" s="471"/>
      <c r="K820" s="471"/>
      <c r="L820" s="471"/>
      <c r="M820" s="471"/>
      <c r="N820" s="471"/>
      <c r="O820" s="471"/>
      <c r="P820" s="471"/>
      <c r="Q820" s="471"/>
      <c r="R820" s="471"/>
      <c r="S820" s="471"/>
      <c r="T820" s="471"/>
      <c r="U820" s="471"/>
      <c r="V820" s="568"/>
      <c r="W820" s="471"/>
      <c r="X820" s="471"/>
      <c r="Y820" s="471"/>
      <c r="Z820" s="471"/>
      <c r="AA820" s="471"/>
    </row>
    <row r="821" customFormat="false" ht="15.75" hidden="false" customHeight="true" outlineLevel="0" collapsed="false">
      <c r="A821" s="492"/>
      <c r="B821" s="471"/>
      <c r="C821" s="471"/>
      <c r="D821" s="471"/>
      <c r="E821" s="471"/>
      <c r="F821" s="471"/>
      <c r="G821" s="471"/>
      <c r="H821" s="471"/>
      <c r="I821" s="471"/>
      <c r="J821" s="471"/>
      <c r="K821" s="471"/>
      <c r="L821" s="471"/>
      <c r="M821" s="471"/>
      <c r="N821" s="471"/>
      <c r="O821" s="471"/>
      <c r="P821" s="471"/>
      <c r="Q821" s="471"/>
      <c r="R821" s="471"/>
      <c r="S821" s="471"/>
      <c r="T821" s="471"/>
      <c r="U821" s="471"/>
      <c r="V821" s="568"/>
      <c r="W821" s="471"/>
      <c r="X821" s="471"/>
      <c r="Y821" s="471"/>
      <c r="Z821" s="471"/>
      <c r="AA821" s="471"/>
    </row>
    <row r="822" customFormat="false" ht="15.75" hidden="false" customHeight="true" outlineLevel="0" collapsed="false">
      <c r="A822" s="492"/>
      <c r="B822" s="471"/>
      <c r="C822" s="471"/>
      <c r="D822" s="471"/>
      <c r="E822" s="471"/>
      <c r="F822" s="471"/>
      <c r="G822" s="471"/>
      <c r="H822" s="471"/>
      <c r="I822" s="471"/>
      <c r="J822" s="471"/>
      <c r="K822" s="471"/>
      <c r="L822" s="471"/>
      <c r="M822" s="471"/>
      <c r="N822" s="471"/>
      <c r="O822" s="471"/>
      <c r="P822" s="471"/>
      <c r="Q822" s="471"/>
      <c r="R822" s="471"/>
      <c r="S822" s="471"/>
      <c r="T822" s="471"/>
      <c r="U822" s="471"/>
      <c r="V822" s="568"/>
      <c r="W822" s="471"/>
      <c r="X822" s="471"/>
      <c r="Y822" s="471"/>
      <c r="Z822" s="471"/>
      <c r="AA822" s="471"/>
    </row>
    <row r="823" customFormat="false" ht="15.75" hidden="false" customHeight="true" outlineLevel="0" collapsed="false">
      <c r="A823" s="492"/>
      <c r="B823" s="471"/>
      <c r="C823" s="471"/>
      <c r="D823" s="471"/>
      <c r="E823" s="471"/>
      <c r="F823" s="471"/>
      <c r="G823" s="471"/>
      <c r="H823" s="471"/>
      <c r="I823" s="471"/>
      <c r="J823" s="471"/>
      <c r="K823" s="471"/>
      <c r="L823" s="471"/>
      <c r="M823" s="471"/>
      <c r="N823" s="471"/>
      <c r="O823" s="471"/>
      <c r="P823" s="471"/>
      <c r="Q823" s="471"/>
      <c r="R823" s="471"/>
      <c r="S823" s="471"/>
      <c r="T823" s="471"/>
      <c r="U823" s="471"/>
      <c r="V823" s="568"/>
      <c r="W823" s="471"/>
      <c r="X823" s="471"/>
      <c r="Y823" s="471"/>
      <c r="Z823" s="471"/>
      <c r="AA823" s="471"/>
    </row>
    <row r="824" customFormat="false" ht="15.75" hidden="false" customHeight="true" outlineLevel="0" collapsed="false">
      <c r="A824" s="492"/>
      <c r="B824" s="471"/>
      <c r="C824" s="471"/>
      <c r="D824" s="471"/>
      <c r="E824" s="471"/>
      <c r="F824" s="471"/>
      <c r="G824" s="471"/>
      <c r="H824" s="471"/>
      <c r="I824" s="471"/>
      <c r="J824" s="471"/>
      <c r="K824" s="471"/>
      <c r="L824" s="471"/>
      <c r="M824" s="471"/>
      <c r="N824" s="471"/>
      <c r="O824" s="471"/>
      <c r="P824" s="471"/>
      <c r="Q824" s="471"/>
      <c r="R824" s="471"/>
      <c r="S824" s="471"/>
      <c r="T824" s="471"/>
      <c r="U824" s="471"/>
      <c r="V824" s="568"/>
      <c r="W824" s="471"/>
      <c r="X824" s="471"/>
      <c r="Y824" s="471"/>
      <c r="Z824" s="471"/>
      <c r="AA824" s="471"/>
    </row>
    <row r="825" customFormat="false" ht="15.75" hidden="false" customHeight="true" outlineLevel="0" collapsed="false">
      <c r="A825" s="492"/>
      <c r="B825" s="471"/>
      <c r="C825" s="471"/>
      <c r="D825" s="471"/>
      <c r="E825" s="471"/>
      <c r="F825" s="471"/>
      <c r="G825" s="471"/>
      <c r="H825" s="471"/>
      <c r="I825" s="471"/>
      <c r="J825" s="471"/>
      <c r="K825" s="471"/>
      <c r="L825" s="471"/>
      <c r="M825" s="471"/>
      <c r="N825" s="471"/>
      <c r="O825" s="471"/>
      <c r="P825" s="471"/>
      <c r="Q825" s="471"/>
      <c r="R825" s="471"/>
      <c r="S825" s="471"/>
      <c r="T825" s="471"/>
      <c r="U825" s="471"/>
      <c r="V825" s="568"/>
      <c r="W825" s="471"/>
      <c r="X825" s="471"/>
      <c r="Y825" s="471"/>
      <c r="Z825" s="471"/>
      <c r="AA825" s="471"/>
    </row>
    <row r="826" customFormat="false" ht="15.75" hidden="false" customHeight="true" outlineLevel="0" collapsed="false">
      <c r="A826" s="492"/>
      <c r="B826" s="471"/>
      <c r="C826" s="471"/>
      <c r="D826" s="471"/>
      <c r="E826" s="471"/>
      <c r="F826" s="471"/>
      <c r="G826" s="471"/>
      <c r="H826" s="471"/>
      <c r="I826" s="471"/>
      <c r="J826" s="471"/>
      <c r="K826" s="471"/>
      <c r="L826" s="471"/>
      <c r="M826" s="471"/>
      <c r="N826" s="471"/>
      <c r="O826" s="471"/>
      <c r="P826" s="471"/>
      <c r="Q826" s="471"/>
      <c r="R826" s="471"/>
      <c r="S826" s="471"/>
      <c r="T826" s="471"/>
      <c r="U826" s="471"/>
      <c r="V826" s="568"/>
      <c r="W826" s="471"/>
      <c r="X826" s="471"/>
      <c r="Y826" s="471"/>
      <c r="Z826" s="471"/>
      <c r="AA826" s="471"/>
    </row>
    <row r="827" customFormat="false" ht="15.75" hidden="false" customHeight="true" outlineLevel="0" collapsed="false">
      <c r="A827" s="492"/>
      <c r="B827" s="471"/>
      <c r="C827" s="471"/>
      <c r="D827" s="471"/>
      <c r="E827" s="471"/>
      <c r="F827" s="471"/>
      <c r="G827" s="471"/>
      <c r="H827" s="471"/>
      <c r="I827" s="471"/>
      <c r="J827" s="471"/>
      <c r="K827" s="471"/>
      <c r="L827" s="471"/>
      <c r="M827" s="471"/>
      <c r="N827" s="471"/>
      <c r="O827" s="471"/>
      <c r="P827" s="471"/>
      <c r="Q827" s="471"/>
      <c r="R827" s="471"/>
      <c r="S827" s="471"/>
      <c r="T827" s="471"/>
      <c r="U827" s="471"/>
      <c r="V827" s="568"/>
      <c r="W827" s="471"/>
      <c r="X827" s="471"/>
      <c r="Y827" s="471"/>
      <c r="Z827" s="471"/>
      <c r="AA827" s="471"/>
    </row>
    <row r="828" customFormat="false" ht="15.75" hidden="false" customHeight="true" outlineLevel="0" collapsed="false">
      <c r="A828" s="492"/>
      <c r="B828" s="471"/>
      <c r="C828" s="471"/>
      <c r="D828" s="471"/>
      <c r="E828" s="471"/>
      <c r="F828" s="471"/>
      <c r="G828" s="471"/>
      <c r="H828" s="471"/>
      <c r="I828" s="471"/>
      <c r="J828" s="471"/>
      <c r="K828" s="471"/>
      <c r="L828" s="471"/>
      <c r="M828" s="471"/>
      <c r="N828" s="471"/>
      <c r="O828" s="471"/>
      <c r="P828" s="471"/>
      <c r="Q828" s="471"/>
      <c r="R828" s="471"/>
      <c r="S828" s="471"/>
      <c r="T828" s="471"/>
      <c r="U828" s="471"/>
      <c r="V828" s="568"/>
      <c r="W828" s="471"/>
      <c r="X828" s="471"/>
      <c r="Y828" s="471"/>
      <c r="Z828" s="471"/>
      <c r="AA828" s="471"/>
    </row>
    <row r="829" customFormat="false" ht="15.75" hidden="false" customHeight="true" outlineLevel="0" collapsed="false">
      <c r="A829" s="492"/>
      <c r="B829" s="471"/>
      <c r="C829" s="471"/>
      <c r="D829" s="471"/>
      <c r="E829" s="471"/>
      <c r="F829" s="471"/>
      <c r="G829" s="471"/>
      <c r="H829" s="471"/>
      <c r="I829" s="471"/>
      <c r="J829" s="471"/>
      <c r="K829" s="471"/>
      <c r="L829" s="471"/>
      <c r="M829" s="471"/>
      <c r="N829" s="471"/>
      <c r="O829" s="471"/>
      <c r="P829" s="471"/>
      <c r="Q829" s="471"/>
      <c r="R829" s="471"/>
      <c r="S829" s="471"/>
      <c r="T829" s="471"/>
      <c r="U829" s="471"/>
      <c r="V829" s="568"/>
      <c r="W829" s="471"/>
      <c r="X829" s="471"/>
      <c r="Y829" s="471"/>
      <c r="Z829" s="471"/>
      <c r="AA829" s="471"/>
    </row>
    <row r="830" customFormat="false" ht="15.75" hidden="false" customHeight="true" outlineLevel="0" collapsed="false">
      <c r="A830" s="492"/>
      <c r="B830" s="471"/>
      <c r="C830" s="471"/>
      <c r="D830" s="471"/>
      <c r="E830" s="471"/>
      <c r="F830" s="471"/>
      <c r="G830" s="471"/>
      <c r="H830" s="471"/>
      <c r="I830" s="471"/>
      <c r="J830" s="471"/>
      <c r="K830" s="471"/>
      <c r="L830" s="471"/>
      <c r="M830" s="471"/>
      <c r="N830" s="471"/>
      <c r="O830" s="471"/>
      <c r="P830" s="471"/>
      <c r="Q830" s="471"/>
      <c r="R830" s="471"/>
      <c r="S830" s="471"/>
      <c r="T830" s="471"/>
      <c r="U830" s="471"/>
      <c r="V830" s="568"/>
      <c r="W830" s="471"/>
      <c r="X830" s="471"/>
      <c r="Y830" s="471"/>
      <c r="Z830" s="471"/>
      <c r="AA830" s="471"/>
    </row>
    <row r="831" customFormat="false" ht="15.75" hidden="false" customHeight="true" outlineLevel="0" collapsed="false">
      <c r="A831" s="492"/>
      <c r="B831" s="471"/>
      <c r="C831" s="471"/>
      <c r="D831" s="471"/>
      <c r="E831" s="471"/>
      <c r="F831" s="471"/>
      <c r="G831" s="471"/>
      <c r="H831" s="471"/>
      <c r="I831" s="471"/>
      <c r="J831" s="471"/>
      <c r="K831" s="471"/>
      <c r="L831" s="471"/>
      <c r="M831" s="471"/>
      <c r="N831" s="471"/>
      <c r="O831" s="471"/>
      <c r="P831" s="471"/>
      <c r="Q831" s="471"/>
      <c r="R831" s="471"/>
      <c r="S831" s="471"/>
      <c r="T831" s="471"/>
      <c r="U831" s="471"/>
      <c r="V831" s="568"/>
      <c r="W831" s="471"/>
      <c r="X831" s="471"/>
      <c r="Y831" s="471"/>
      <c r="Z831" s="471"/>
      <c r="AA831" s="471"/>
    </row>
    <row r="832" customFormat="false" ht="15.75" hidden="false" customHeight="true" outlineLevel="0" collapsed="false">
      <c r="A832" s="492"/>
      <c r="B832" s="471"/>
      <c r="C832" s="471"/>
      <c r="D832" s="471"/>
      <c r="E832" s="471"/>
      <c r="F832" s="471"/>
      <c r="G832" s="471"/>
      <c r="H832" s="471"/>
      <c r="I832" s="471"/>
      <c r="J832" s="471"/>
      <c r="K832" s="471"/>
      <c r="L832" s="471"/>
      <c r="M832" s="471"/>
      <c r="N832" s="471"/>
      <c r="O832" s="471"/>
      <c r="P832" s="471"/>
      <c r="Q832" s="471"/>
      <c r="R832" s="471"/>
      <c r="S832" s="471"/>
      <c r="T832" s="471"/>
      <c r="U832" s="471"/>
      <c r="V832" s="568"/>
      <c r="W832" s="471"/>
      <c r="X832" s="471"/>
      <c r="Y832" s="471"/>
      <c r="Z832" s="471"/>
      <c r="AA832" s="471"/>
    </row>
    <row r="833" customFormat="false" ht="15.75" hidden="false" customHeight="true" outlineLevel="0" collapsed="false">
      <c r="A833" s="492"/>
      <c r="B833" s="471"/>
      <c r="C833" s="471"/>
      <c r="D833" s="471"/>
      <c r="E833" s="471"/>
      <c r="F833" s="471"/>
      <c r="G833" s="471"/>
      <c r="H833" s="471"/>
      <c r="I833" s="471"/>
      <c r="J833" s="471"/>
      <c r="K833" s="471"/>
      <c r="L833" s="471"/>
      <c r="M833" s="471"/>
      <c r="N833" s="471"/>
      <c r="O833" s="471"/>
      <c r="P833" s="471"/>
      <c r="Q833" s="471"/>
      <c r="R833" s="471"/>
      <c r="S833" s="471"/>
      <c r="T833" s="471"/>
      <c r="U833" s="471"/>
      <c r="V833" s="568"/>
      <c r="W833" s="471"/>
      <c r="X833" s="471"/>
      <c r="Y833" s="471"/>
      <c r="Z833" s="471"/>
      <c r="AA833" s="471"/>
    </row>
    <row r="834" customFormat="false" ht="15.75" hidden="false" customHeight="true" outlineLevel="0" collapsed="false">
      <c r="A834" s="492"/>
      <c r="B834" s="471"/>
      <c r="C834" s="471"/>
      <c r="D834" s="471"/>
      <c r="E834" s="471"/>
      <c r="F834" s="471"/>
      <c r="G834" s="471"/>
      <c r="H834" s="471"/>
      <c r="I834" s="471"/>
      <c r="J834" s="471"/>
      <c r="K834" s="471"/>
      <c r="L834" s="471"/>
      <c r="M834" s="471"/>
      <c r="N834" s="471"/>
      <c r="O834" s="471"/>
      <c r="P834" s="471"/>
      <c r="Q834" s="471"/>
      <c r="R834" s="471"/>
      <c r="S834" s="471"/>
      <c r="T834" s="471"/>
      <c r="U834" s="471"/>
      <c r="V834" s="568"/>
      <c r="W834" s="471"/>
      <c r="X834" s="471"/>
      <c r="Y834" s="471"/>
      <c r="Z834" s="471"/>
      <c r="AA834" s="471"/>
    </row>
    <row r="835" customFormat="false" ht="15.75" hidden="false" customHeight="true" outlineLevel="0" collapsed="false">
      <c r="A835" s="492"/>
      <c r="B835" s="471"/>
      <c r="C835" s="471"/>
      <c r="D835" s="471"/>
      <c r="E835" s="471"/>
      <c r="F835" s="471"/>
      <c r="G835" s="471"/>
      <c r="H835" s="471"/>
      <c r="I835" s="471"/>
      <c r="J835" s="471"/>
      <c r="K835" s="471"/>
      <c r="L835" s="471"/>
      <c r="M835" s="471"/>
      <c r="N835" s="471"/>
      <c r="O835" s="471"/>
      <c r="P835" s="471"/>
      <c r="Q835" s="471"/>
      <c r="R835" s="471"/>
      <c r="S835" s="471"/>
      <c r="T835" s="471"/>
      <c r="U835" s="471"/>
      <c r="V835" s="568"/>
      <c r="W835" s="471"/>
      <c r="X835" s="471"/>
      <c r="Y835" s="471"/>
      <c r="Z835" s="471"/>
      <c r="AA835" s="471"/>
    </row>
    <row r="836" customFormat="false" ht="15.75" hidden="false" customHeight="true" outlineLevel="0" collapsed="false">
      <c r="A836" s="492"/>
      <c r="B836" s="471"/>
      <c r="C836" s="471"/>
      <c r="D836" s="471"/>
      <c r="E836" s="471"/>
      <c r="F836" s="471"/>
      <c r="G836" s="471"/>
      <c r="H836" s="471"/>
      <c r="I836" s="471"/>
      <c r="J836" s="471"/>
      <c r="K836" s="471"/>
      <c r="L836" s="471"/>
      <c r="M836" s="471"/>
      <c r="N836" s="471"/>
      <c r="O836" s="471"/>
      <c r="P836" s="471"/>
      <c r="Q836" s="471"/>
      <c r="R836" s="471"/>
      <c r="S836" s="471"/>
      <c r="T836" s="471"/>
      <c r="U836" s="471"/>
      <c r="V836" s="568"/>
      <c r="W836" s="471"/>
      <c r="X836" s="471"/>
      <c r="Y836" s="471"/>
      <c r="Z836" s="471"/>
      <c r="AA836" s="471"/>
    </row>
    <row r="837" customFormat="false" ht="15.75" hidden="false" customHeight="true" outlineLevel="0" collapsed="false">
      <c r="A837" s="492"/>
      <c r="B837" s="471"/>
      <c r="C837" s="471"/>
      <c r="D837" s="471"/>
      <c r="E837" s="471"/>
      <c r="F837" s="471"/>
      <c r="G837" s="471"/>
      <c r="H837" s="471"/>
      <c r="I837" s="471"/>
      <c r="J837" s="471"/>
      <c r="K837" s="471"/>
      <c r="L837" s="471"/>
      <c r="M837" s="471"/>
      <c r="N837" s="471"/>
      <c r="O837" s="471"/>
      <c r="P837" s="471"/>
      <c r="Q837" s="471"/>
      <c r="R837" s="471"/>
      <c r="S837" s="471"/>
      <c r="T837" s="471"/>
      <c r="U837" s="471"/>
      <c r="V837" s="568"/>
      <c r="W837" s="471"/>
      <c r="X837" s="471"/>
      <c r="Y837" s="471"/>
      <c r="Z837" s="471"/>
      <c r="AA837" s="471"/>
    </row>
    <row r="838" customFormat="false" ht="15.75" hidden="false" customHeight="true" outlineLevel="0" collapsed="false">
      <c r="A838" s="492"/>
      <c r="B838" s="471"/>
      <c r="C838" s="471"/>
      <c r="D838" s="471"/>
      <c r="E838" s="471"/>
      <c r="F838" s="471"/>
      <c r="G838" s="471"/>
      <c r="H838" s="471"/>
      <c r="I838" s="471"/>
      <c r="J838" s="471"/>
      <c r="K838" s="471"/>
      <c r="L838" s="471"/>
      <c r="M838" s="471"/>
      <c r="N838" s="471"/>
      <c r="O838" s="471"/>
      <c r="P838" s="471"/>
      <c r="Q838" s="471"/>
      <c r="R838" s="471"/>
      <c r="S838" s="471"/>
      <c r="T838" s="471"/>
      <c r="U838" s="471"/>
      <c r="V838" s="568"/>
      <c r="W838" s="471"/>
      <c r="X838" s="471"/>
      <c r="Y838" s="471"/>
      <c r="Z838" s="471"/>
      <c r="AA838" s="471"/>
    </row>
    <row r="839" customFormat="false" ht="15.75" hidden="false" customHeight="true" outlineLevel="0" collapsed="false">
      <c r="A839" s="492"/>
      <c r="B839" s="471"/>
      <c r="C839" s="471"/>
      <c r="D839" s="471"/>
      <c r="E839" s="471"/>
      <c r="F839" s="471"/>
      <c r="G839" s="471"/>
      <c r="H839" s="471"/>
      <c r="I839" s="471"/>
      <c r="J839" s="471"/>
      <c r="K839" s="471"/>
      <c r="L839" s="471"/>
      <c r="M839" s="471"/>
      <c r="N839" s="471"/>
      <c r="O839" s="471"/>
      <c r="P839" s="471"/>
      <c r="Q839" s="471"/>
      <c r="R839" s="471"/>
      <c r="S839" s="471"/>
      <c r="T839" s="471"/>
      <c r="U839" s="471"/>
      <c r="V839" s="568"/>
      <c r="W839" s="471"/>
      <c r="X839" s="471"/>
      <c r="Y839" s="471"/>
      <c r="Z839" s="471"/>
      <c r="AA839" s="471"/>
    </row>
    <row r="840" customFormat="false" ht="15.75" hidden="false" customHeight="true" outlineLevel="0" collapsed="false">
      <c r="A840" s="492"/>
      <c r="B840" s="471"/>
      <c r="C840" s="471"/>
      <c r="D840" s="471"/>
      <c r="E840" s="471"/>
      <c r="F840" s="471"/>
      <c r="G840" s="471"/>
      <c r="H840" s="471"/>
      <c r="I840" s="471"/>
      <c r="J840" s="471"/>
      <c r="K840" s="471"/>
      <c r="L840" s="471"/>
      <c r="M840" s="471"/>
      <c r="N840" s="471"/>
      <c r="O840" s="471"/>
      <c r="P840" s="471"/>
      <c r="Q840" s="471"/>
      <c r="R840" s="471"/>
      <c r="S840" s="471"/>
      <c r="T840" s="471"/>
      <c r="U840" s="471"/>
      <c r="V840" s="568"/>
      <c r="W840" s="471"/>
      <c r="X840" s="471"/>
      <c r="Y840" s="471"/>
      <c r="Z840" s="471"/>
      <c r="AA840" s="471"/>
    </row>
    <row r="841" customFormat="false" ht="15.75" hidden="false" customHeight="true" outlineLevel="0" collapsed="false">
      <c r="A841" s="492"/>
      <c r="B841" s="471"/>
      <c r="C841" s="471"/>
      <c r="D841" s="471"/>
      <c r="E841" s="471"/>
      <c r="F841" s="471"/>
      <c r="G841" s="471"/>
      <c r="H841" s="471"/>
      <c r="I841" s="471"/>
      <c r="J841" s="471"/>
      <c r="K841" s="471"/>
      <c r="L841" s="471"/>
      <c r="M841" s="471"/>
      <c r="N841" s="471"/>
      <c r="O841" s="471"/>
      <c r="P841" s="471"/>
      <c r="Q841" s="471"/>
      <c r="R841" s="471"/>
      <c r="S841" s="471"/>
      <c r="T841" s="471"/>
      <c r="U841" s="471"/>
      <c r="V841" s="568"/>
      <c r="W841" s="471"/>
      <c r="X841" s="471"/>
      <c r="Y841" s="471"/>
      <c r="Z841" s="471"/>
      <c r="AA841" s="471"/>
    </row>
    <row r="842" customFormat="false" ht="15.75" hidden="false" customHeight="true" outlineLevel="0" collapsed="false">
      <c r="A842" s="492"/>
      <c r="B842" s="471"/>
      <c r="C842" s="471"/>
      <c r="D842" s="471"/>
      <c r="E842" s="471"/>
      <c r="F842" s="471"/>
      <c r="G842" s="471"/>
      <c r="H842" s="471"/>
      <c r="I842" s="471"/>
      <c r="J842" s="471"/>
      <c r="K842" s="471"/>
      <c r="L842" s="471"/>
      <c r="M842" s="471"/>
      <c r="N842" s="471"/>
      <c r="O842" s="471"/>
      <c r="P842" s="471"/>
      <c r="Q842" s="471"/>
      <c r="R842" s="471"/>
      <c r="S842" s="471"/>
      <c r="T842" s="471"/>
      <c r="U842" s="471"/>
      <c r="V842" s="568"/>
      <c r="W842" s="471"/>
      <c r="X842" s="471"/>
      <c r="Y842" s="471"/>
      <c r="Z842" s="471"/>
      <c r="AA842" s="471"/>
    </row>
    <row r="843" customFormat="false" ht="15.75" hidden="false" customHeight="true" outlineLevel="0" collapsed="false">
      <c r="A843" s="492"/>
      <c r="B843" s="471"/>
      <c r="C843" s="471"/>
      <c r="D843" s="471"/>
      <c r="E843" s="471"/>
      <c r="F843" s="471"/>
      <c r="G843" s="471"/>
      <c r="H843" s="471"/>
      <c r="I843" s="471"/>
      <c r="J843" s="471"/>
      <c r="K843" s="471"/>
      <c r="L843" s="471"/>
      <c r="M843" s="471"/>
      <c r="N843" s="471"/>
      <c r="O843" s="471"/>
      <c r="P843" s="471"/>
      <c r="Q843" s="471"/>
      <c r="R843" s="471"/>
      <c r="S843" s="471"/>
      <c r="T843" s="471"/>
      <c r="U843" s="471"/>
      <c r="V843" s="568"/>
      <c r="W843" s="471"/>
      <c r="X843" s="471"/>
      <c r="Y843" s="471"/>
      <c r="Z843" s="471"/>
      <c r="AA843" s="471"/>
    </row>
    <row r="844" customFormat="false" ht="15.75" hidden="false" customHeight="true" outlineLevel="0" collapsed="false">
      <c r="A844" s="492"/>
      <c r="B844" s="471"/>
      <c r="C844" s="471"/>
      <c r="D844" s="471"/>
      <c r="E844" s="471"/>
      <c r="F844" s="471"/>
      <c r="G844" s="471"/>
      <c r="H844" s="471"/>
      <c r="I844" s="471"/>
      <c r="J844" s="471"/>
      <c r="K844" s="471"/>
      <c r="L844" s="471"/>
      <c r="M844" s="471"/>
      <c r="N844" s="471"/>
      <c r="O844" s="471"/>
      <c r="P844" s="471"/>
      <c r="Q844" s="471"/>
      <c r="R844" s="471"/>
      <c r="S844" s="471"/>
      <c r="T844" s="471"/>
      <c r="U844" s="471"/>
      <c r="V844" s="568"/>
      <c r="W844" s="471"/>
      <c r="X844" s="471"/>
      <c r="Y844" s="471"/>
      <c r="Z844" s="471"/>
      <c r="AA844" s="471"/>
    </row>
    <row r="845" customFormat="false" ht="15.75" hidden="false" customHeight="true" outlineLevel="0" collapsed="false">
      <c r="A845" s="492"/>
      <c r="B845" s="471"/>
      <c r="C845" s="471"/>
      <c r="D845" s="471"/>
      <c r="E845" s="471"/>
      <c r="F845" s="471"/>
      <c r="G845" s="471"/>
      <c r="H845" s="471"/>
      <c r="I845" s="471"/>
      <c r="J845" s="471"/>
      <c r="K845" s="471"/>
      <c r="L845" s="471"/>
      <c r="M845" s="471"/>
      <c r="N845" s="471"/>
      <c r="O845" s="471"/>
      <c r="P845" s="471"/>
      <c r="Q845" s="471"/>
      <c r="R845" s="471"/>
      <c r="S845" s="471"/>
      <c r="T845" s="471"/>
      <c r="U845" s="471"/>
      <c r="V845" s="568"/>
      <c r="W845" s="471"/>
      <c r="X845" s="471"/>
      <c r="Y845" s="471"/>
      <c r="Z845" s="471"/>
      <c r="AA845" s="471"/>
    </row>
    <row r="846" customFormat="false" ht="15.75" hidden="false" customHeight="true" outlineLevel="0" collapsed="false">
      <c r="A846" s="492"/>
      <c r="B846" s="471"/>
      <c r="C846" s="471"/>
      <c r="D846" s="471"/>
      <c r="E846" s="471"/>
      <c r="F846" s="471"/>
      <c r="G846" s="471"/>
      <c r="H846" s="471"/>
      <c r="I846" s="471"/>
      <c r="J846" s="471"/>
      <c r="K846" s="471"/>
      <c r="L846" s="471"/>
      <c r="M846" s="471"/>
      <c r="N846" s="471"/>
      <c r="O846" s="471"/>
      <c r="P846" s="471"/>
      <c r="Q846" s="471"/>
      <c r="R846" s="471"/>
      <c r="S846" s="471"/>
      <c r="T846" s="471"/>
      <c r="U846" s="471"/>
      <c r="V846" s="568"/>
      <c r="W846" s="471"/>
      <c r="X846" s="471"/>
      <c r="Y846" s="471"/>
      <c r="Z846" s="471"/>
      <c r="AA846" s="471"/>
    </row>
    <row r="847" customFormat="false" ht="15.75" hidden="false" customHeight="true" outlineLevel="0" collapsed="false">
      <c r="A847" s="492"/>
      <c r="B847" s="471"/>
      <c r="C847" s="471"/>
      <c r="D847" s="471"/>
      <c r="E847" s="471"/>
      <c r="F847" s="471"/>
      <c r="G847" s="471"/>
      <c r="H847" s="471"/>
      <c r="I847" s="471"/>
      <c r="J847" s="471"/>
      <c r="K847" s="471"/>
      <c r="L847" s="471"/>
      <c r="M847" s="471"/>
      <c r="N847" s="471"/>
      <c r="O847" s="471"/>
      <c r="P847" s="471"/>
      <c r="Q847" s="471"/>
      <c r="R847" s="471"/>
      <c r="S847" s="471"/>
      <c r="T847" s="471"/>
      <c r="U847" s="471"/>
      <c r="V847" s="568"/>
      <c r="W847" s="471"/>
      <c r="X847" s="471"/>
      <c r="Y847" s="471"/>
      <c r="Z847" s="471"/>
      <c r="AA847" s="471"/>
    </row>
    <row r="848" customFormat="false" ht="15.75" hidden="false" customHeight="true" outlineLevel="0" collapsed="false">
      <c r="A848" s="492"/>
      <c r="B848" s="471"/>
      <c r="C848" s="471"/>
      <c r="D848" s="471"/>
      <c r="E848" s="471"/>
      <c r="F848" s="471"/>
      <c r="G848" s="471"/>
      <c r="H848" s="471"/>
      <c r="I848" s="471"/>
      <c r="J848" s="471"/>
      <c r="K848" s="471"/>
      <c r="L848" s="471"/>
      <c r="M848" s="471"/>
      <c r="N848" s="471"/>
      <c r="O848" s="471"/>
      <c r="P848" s="471"/>
      <c r="Q848" s="471"/>
      <c r="R848" s="471"/>
      <c r="S848" s="471"/>
      <c r="T848" s="471"/>
      <c r="U848" s="471"/>
      <c r="V848" s="568"/>
      <c r="W848" s="471"/>
      <c r="X848" s="471"/>
      <c r="Y848" s="471"/>
      <c r="Z848" s="471"/>
      <c r="AA848" s="471"/>
    </row>
    <row r="849" customFormat="false" ht="15.75" hidden="false" customHeight="true" outlineLevel="0" collapsed="false">
      <c r="A849" s="492"/>
      <c r="B849" s="471"/>
      <c r="C849" s="471"/>
      <c r="D849" s="471"/>
      <c r="E849" s="471"/>
      <c r="F849" s="471"/>
      <c r="G849" s="471"/>
      <c r="H849" s="471"/>
      <c r="I849" s="471"/>
      <c r="J849" s="471"/>
      <c r="K849" s="471"/>
      <c r="L849" s="471"/>
      <c r="M849" s="471"/>
      <c r="N849" s="471"/>
      <c r="O849" s="471"/>
      <c r="P849" s="471"/>
      <c r="Q849" s="471"/>
      <c r="R849" s="471"/>
      <c r="S849" s="471"/>
      <c r="T849" s="471"/>
      <c r="U849" s="471"/>
      <c r="V849" s="568"/>
      <c r="W849" s="471"/>
      <c r="X849" s="471"/>
      <c r="Y849" s="471"/>
      <c r="Z849" s="471"/>
      <c r="AA849" s="471"/>
    </row>
    <row r="850" customFormat="false" ht="15.75" hidden="false" customHeight="true" outlineLevel="0" collapsed="false">
      <c r="A850" s="492"/>
      <c r="B850" s="471"/>
      <c r="C850" s="471"/>
      <c r="D850" s="471"/>
      <c r="E850" s="471"/>
      <c r="F850" s="471"/>
      <c r="G850" s="471"/>
      <c r="H850" s="471"/>
      <c r="I850" s="471"/>
      <c r="J850" s="471"/>
      <c r="K850" s="471"/>
      <c r="L850" s="471"/>
      <c r="M850" s="471"/>
      <c r="N850" s="471"/>
      <c r="O850" s="471"/>
      <c r="P850" s="471"/>
      <c r="Q850" s="471"/>
      <c r="R850" s="471"/>
      <c r="S850" s="471"/>
      <c r="T850" s="471"/>
      <c r="U850" s="471"/>
      <c r="V850" s="568"/>
      <c r="W850" s="471"/>
      <c r="X850" s="471"/>
      <c r="Y850" s="471"/>
      <c r="Z850" s="471"/>
      <c r="AA850" s="471"/>
    </row>
    <row r="851" customFormat="false" ht="15.75" hidden="false" customHeight="true" outlineLevel="0" collapsed="false">
      <c r="A851" s="492"/>
      <c r="B851" s="471"/>
      <c r="C851" s="471"/>
      <c r="D851" s="471"/>
      <c r="E851" s="471"/>
      <c r="F851" s="471"/>
      <c r="G851" s="471"/>
      <c r="H851" s="471"/>
      <c r="I851" s="471"/>
      <c r="J851" s="471"/>
      <c r="K851" s="471"/>
      <c r="L851" s="471"/>
      <c r="M851" s="471"/>
      <c r="N851" s="471"/>
      <c r="O851" s="471"/>
      <c r="P851" s="471"/>
      <c r="Q851" s="471"/>
      <c r="R851" s="471"/>
      <c r="S851" s="471"/>
      <c r="T851" s="471"/>
      <c r="U851" s="471"/>
      <c r="V851" s="568"/>
      <c r="W851" s="471"/>
      <c r="X851" s="471"/>
      <c r="Y851" s="471"/>
      <c r="Z851" s="471"/>
      <c r="AA851" s="471"/>
    </row>
    <row r="852" customFormat="false" ht="15.75" hidden="false" customHeight="true" outlineLevel="0" collapsed="false">
      <c r="A852" s="492"/>
      <c r="B852" s="471"/>
      <c r="C852" s="471"/>
      <c r="D852" s="471"/>
      <c r="E852" s="471"/>
      <c r="F852" s="471"/>
      <c r="G852" s="471"/>
      <c r="H852" s="471"/>
      <c r="I852" s="471"/>
      <c r="J852" s="471"/>
      <c r="K852" s="471"/>
      <c r="L852" s="471"/>
      <c r="M852" s="471"/>
      <c r="N852" s="471"/>
      <c r="O852" s="471"/>
      <c r="P852" s="471"/>
      <c r="Q852" s="471"/>
      <c r="R852" s="471"/>
      <c r="S852" s="471"/>
      <c r="T852" s="471"/>
      <c r="U852" s="471"/>
      <c r="V852" s="568"/>
      <c r="W852" s="471"/>
      <c r="X852" s="471"/>
      <c r="Y852" s="471"/>
      <c r="Z852" s="471"/>
      <c r="AA852" s="471"/>
    </row>
    <row r="853" customFormat="false" ht="15.75" hidden="false" customHeight="true" outlineLevel="0" collapsed="false">
      <c r="A853" s="492"/>
      <c r="B853" s="471"/>
      <c r="C853" s="471"/>
      <c r="D853" s="471"/>
      <c r="E853" s="471"/>
      <c r="F853" s="471"/>
      <c r="G853" s="471"/>
      <c r="H853" s="471"/>
      <c r="I853" s="471"/>
      <c r="J853" s="471"/>
      <c r="K853" s="471"/>
      <c r="L853" s="471"/>
      <c r="M853" s="471"/>
      <c r="N853" s="471"/>
      <c r="O853" s="471"/>
      <c r="P853" s="471"/>
      <c r="Q853" s="471"/>
      <c r="R853" s="471"/>
      <c r="S853" s="471"/>
      <c r="T853" s="471"/>
      <c r="U853" s="471"/>
      <c r="V853" s="568"/>
      <c r="W853" s="471"/>
      <c r="X853" s="471"/>
      <c r="Y853" s="471"/>
      <c r="Z853" s="471"/>
      <c r="AA853" s="471"/>
    </row>
    <row r="854" customFormat="false" ht="15.75" hidden="false" customHeight="true" outlineLevel="0" collapsed="false">
      <c r="A854" s="492"/>
      <c r="B854" s="471"/>
      <c r="C854" s="471"/>
      <c r="D854" s="471"/>
      <c r="E854" s="471"/>
      <c r="F854" s="471"/>
      <c r="G854" s="471"/>
      <c r="H854" s="471"/>
      <c r="I854" s="471"/>
      <c r="J854" s="471"/>
      <c r="K854" s="471"/>
      <c r="L854" s="471"/>
      <c r="M854" s="471"/>
      <c r="N854" s="471"/>
      <c r="O854" s="471"/>
      <c r="P854" s="471"/>
      <c r="Q854" s="471"/>
      <c r="R854" s="471"/>
      <c r="S854" s="471"/>
      <c r="T854" s="471"/>
      <c r="U854" s="471"/>
      <c r="V854" s="568"/>
      <c r="W854" s="471"/>
      <c r="X854" s="471"/>
      <c r="Y854" s="471"/>
      <c r="Z854" s="471"/>
      <c r="AA854" s="471"/>
    </row>
    <row r="855" customFormat="false" ht="15.75" hidden="false" customHeight="true" outlineLevel="0" collapsed="false">
      <c r="A855" s="492"/>
      <c r="B855" s="471"/>
      <c r="C855" s="471"/>
      <c r="D855" s="471"/>
      <c r="E855" s="471"/>
      <c r="F855" s="471"/>
      <c r="G855" s="471"/>
      <c r="H855" s="471"/>
      <c r="I855" s="471"/>
      <c r="J855" s="471"/>
      <c r="K855" s="471"/>
      <c r="L855" s="471"/>
      <c r="M855" s="471"/>
      <c r="N855" s="471"/>
      <c r="O855" s="471"/>
      <c r="P855" s="471"/>
      <c r="Q855" s="471"/>
      <c r="R855" s="471"/>
      <c r="S855" s="471"/>
      <c r="T855" s="471"/>
      <c r="U855" s="471"/>
      <c r="V855" s="568"/>
      <c r="W855" s="471"/>
      <c r="X855" s="471"/>
      <c r="Y855" s="471"/>
      <c r="Z855" s="471"/>
      <c r="AA855" s="471"/>
    </row>
    <row r="856" customFormat="false" ht="15.75" hidden="false" customHeight="true" outlineLevel="0" collapsed="false">
      <c r="A856" s="492"/>
      <c r="B856" s="471"/>
      <c r="C856" s="471"/>
      <c r="D856" s="471"/>
      <c r="E856" s="471"/>
      <c r="F856" s="471"/>
      <c r="G856" s="471"/>
      <c r="H856" s="471"/>
      <c r="I856" s="471"/>
      <c r="J856" s="471"/>
      <c r="K856" s="471"/>
      <c r="L856" s="471"/>
      <c r="M856" s="471"/>
      <c r="N856" s="471"/>
      <c r="O856" s="471"/>
      <c r="P856" s="471"/>
      <c r="Q856" s="471"/>
      <c r="R856" s="471"/>
      <c r="S856" s="471"/>
      <c r="T856" s="471"/>
      <c r="U856" s="471"/>
      <c r="V856" s="568"/>
      <c r="W856" s="471"/>
      <c r="X856" s="471"/>
      <c r="Y856" s="471"/>
      <c r="Z856" s="471"/>
      <c r="AA856" s="471"/>
    </row>
    <row r="857" customFormat="false" ht="15.75" hidden="false" customHeight="true" outlineLevel="0" collapsed="false">
      <c r="A857" s="492"/>
      <c r="B857" s="471"/>
      <c r="C857" s="471"/>
      <c r="D857" s="471"/>
      <c r="E857" s="471"/>
      <c r="F857" s="471"/>
      <c r="G857" s="471"/>
      <c r="H857" s="471"/>
      <c r="I857" s="471"/>
      <c r="J857" s="471"/>
      <c r="K857" s="471"/>
      <c r="L857" s="471"/>
      <c r="M857" s="471"/>
      <c r="N857" s="471"/>
      <c r="O857" s="471"/>
      <c r="P857" s="471"/>
      <c r="Q857" s="471"/>
      <c r="R857" s="471"/>
      <c r="S857" s="471"/>
      <c r="T857" s="471"/>
      <c r="U857" s="471"/>
      <c r="V857" s="568"/>
      <c r="W857" s="471"/>
      <c r="X857" s="471"/>
      <c r="Y857" s="471"/>
      <c r="Z857" s="471"/>
      <c r="AA857" s="471"/>
    </row>
    <row r="858" customFormat="false" ht="15.75" hidden="false" customHeight="true" outlineLevel="0" collapsed="false">
      <c r="A858" s="492"/>
      <c r="B858" s="471"/>
      <c r="C858" s="471"/>
      <c r="D858" s="471"/>
      <c r="E858" s="471"/>
      <c r="F858" s="471"/>
      <c r="G858" s="471"/>
      <c r="H858" s="471"/>
      <c r="I858" s="471"/>
      <c r="J858" s="471"/>
      <c r="K858" s="471"/>
      <c r="L858" s="471"/>
      <c r="M858" s="471"/>
      <c r="N858" s="471"/>
      <c r="O858" s="471"/>
      <c r="P858" s="471"/>
      <c r="Q858" s="471"/>
      <c r="R858" s="471"/>
      <c r="S858" s="471"/>
      <c r="T858" s="471"/>
      <c r="U858" s="471"/>
      <c r="V858" s="568"/>
      <c r="W858" s="471"/>
      <c r="X858" s="471"/>
      <c r="Y858" s="471"/>
      <c r="Z858" s="471"/>
      <c r="AA858" s="471"/>
    </row>
    <row r="859" customFormat="false" ht="15.75" hidden="false" customHeight="true" outlineLevel="0" collapsed="false">
      <c r="A859" s="492"/>
      <c r="B859" s="471"/>
      <c r="C859" s="471"/>
      <c r="D859" s="471"/>
      <c r="E859" s="471"/>
      <c r="F859" s="471"/>
      <c r="G859" s="471"/>
      <c r="H859" s="471"/>
      <c r="I859" s="471"/>
      <c r="J859" s="471"/>
      <c r="K859" s="471"/>
      <c r="L859" s="471"/>
      <c r="M859" s="471"/>
      <c r="N859" s="471"/>
      <c r="O859" s="471"/>
      <c r="P859" s="471"/>
      <c r="Q859" s="471"/>
      <c r="R859" s="471"/>
      <c r="S859" s="471"/>
      <c r="T859" s="471"/>
      <c r="U859" s="471"/>
      <c r="V859" s="568"/>
      <c r="W859" s="471"/>
      <c r="X859" s="471"/>
      <c r="Y859" s="471"/>
      <c r="Z859" s="471"/>
      <c r="AA859" s="471"/>
    </row>
    <row r="860" customFormat="false" ht="15.75" hidden="false" customHeight="true" outlineLevel="0" collapsed="false">
      <c r="A860" s="492"/>
      <c r="B860" s="471"/>
      <c r="C860" s="471"/>
      <c r="D860" s="471"/>
      <c r="E860" s="471"/>
      <c r="F860" s="471"/>
      <c r="G860" s="471"/>
      <c r="H860" s="471"/>
      <c r="I860" s="471"/>
      <c r="J860" s="471"/>
      <c r="K860" s="471"/>
      <c r="L860" s="471"/>
      <c r="M860" s="471"/>
      <c r="N860" s="471"/>
      <c r="O860" s="471"/>
      <c r="P860" s="471"/>
      <c r="Q860" s="471"/>
      <c r="R860" s="471"/>
      <c r="S860" s="471"/>
      <c r="T860" s="471"/>
      <c r="U860" s="471"/>
      <c r="V860" s="568"/>
      <c r="W860" s="471"/>
      <c r="X860" s="471"/>
      <c r="Y860" s="471"/>
      <c r="Z860" s="471"/>
      <c r="AA860" s="471"/>
    </row>
    <row r="861" customFormat="false" ht="15.75" hidden="false" customHeight="true" outlineLevel="0" collapsed="false">
      <c r="A861" s="492"/>
      <c r="B861" s="471"/>
      <c r="C861" s="471"/>
      <c r="D861" s="471"/>
      <c r="E861" s="471"/>
      <c r="F861" s="471"/>
      <c r="G861" s="471"/>
      <c r="H861" s="471"/>
      <c r="I861" s="471"/>
      <c r="J861" s="471"/>
      <c r="K861" s="471"/>
      <c r="L861" s="471"/>
      <c r="M861" s="471"/>
      <c r="N861" s="471"/>
      <c r="O861" s="471"/>
      <c r="P861" s="471"/>
      <c r="Q861" s="471"/>
      <c r="R861" s="471"/>
      <c r="S861" s="471"/>
      <c r="T861" s="471"/>
      <c r="U861" s="471"/>
      <c r="V861" s="568"/>
      <c r="W861" s="471"/>
      <c r="X861" s="471"/>
      <c r="Y861" s="471"/>
      <c r="Z861" s="471"/>
      <c r="AA861" s="471"/>
    </row>
    <row r="862" customFormat="false" ht="15.75" hidden="false" customHeight="true" outlineLevel="0" collapsed="false">
      <c r="A862" s="492"/>
      <c r="B862" s="471"/>
      <c r="C862" s="471"/>
      <c r="D862" s="471"/>
      <c r="E862" s="471"/>
      <c r="F862" s="471"/>
      <c r="G862" s="471"/>
      <c r="H862" s="471"/>
      <c r="I862" s="471"/>
      <c r="J862" s="471"/>
      <c r="K862" s="471"/>
      <c r="L862" s="471"/>
      <c r="M862" s="471"/>
      <c r="N862" s="471"/>
      <c r="O862" s="471"/>
      <c r="P862" s="471"/>
      <c r="Q862" s="471"/>
      <c r="R862" s="471"/>
      <c r="S862" s="471"/>
      <c r="T862" s="471"/>
      <c r="U862" s="471"/>
      <c r="V862" s="568"/>
      <c r="W862" s="471"/>
      <c r="X862" s="471"/>
      <c r="Y862" s="471"/>
      <c r="Z862" s="471"/>
      <c r="AA862" s="471"/>
    </row>
    <row r="863" customFormat="false" ht="15.75" hidden="false" customHeight="true" outlineLevel="0" collapsed="false">
      <c r="A863" s="492"/>
      <c r="B863" s="471"/>
      <c r="C863" s="471"/>
      <c r="D863" s="471"/>
      <c r="E863" s="471"/>
      <c r="F863" s="471"/>
      <c r="G863" s="471"/>
      <c r="H863" s="471"/>
      <c r="I863" s="471"/>
      <c r="J863" s="471"/>
      <c r="K863" s="471"/>
      <c r="L863" s="471"/>
      <c r="M863" s="471"/>
      <c r="N863" s="471"/>
      <c r="O863" s="471"/>
      <c r="P863" s="471"/>
      <c r="Q863" s="471"/>
      <c r="R863" s="471"/>
      <c r="S863" s="471"/>
      <c r="T863" s="471"/>
      <c r="U863" s="471"/>
      <c r="V863" s="568"/>
      <c r="W863" s="471"/>
      <c r="X863" s="471"/>
      <c r="Y863" s="471"/>
      <c r="Z863" s="471"/>
      <c r="AA863" s="471"/>
    </row>
    <row r="864" customFormat="false" ht="15.75" hidden="false" customHeight="true" outlineLevel="0" collapsed="false">
      <c r="A864" s="492"/>
      <c r="B864" s="471"/>
      <c r="C864" s="471"/>
      <c r="D864" s="471"/>
      <c r="E864" s="471"/>
      <c r="F864" s="471"/>
      <c r="G864" s="471"/>
      <c r="H864" s="471"/>
      <c r="I864" s="471"/>
      <c r="J864" s="471"/>
      <c r="K864" s="471"/>
      <c r="L864" s="471"/>
      <c r="M864" s="471"/>
      <c r="N864" s="471"/>
      <c r="O864" s="471"/>
      <c r="P864" s="471"/>
      <c r="Q864" s="471"/>
      <c r="R864" s="471"/>
      <c r="S864" s="471"/>
      <c r="T864" s="471"/>
      <c r="U864" s="471"/>
      <c r="V864" s="568"/>
      <c r="W864" s="471"/>
      <c r="X864" s="471"/>
      <c r="Y864" s="471"/>
      <c r="Z864" s="471"/>
      <c r="AA864" s="471"/>
    </row>
    <row r="865" customFormat="false" ht="15.75" hidden="false" customHeight="true" outlineLevel="0" collapsed="false">
      <c r="A865" s="492"/>
      <c r="B865" s="471"/>
      <c r="C865" s="471"/>
      <c r="D865" s="471"/>
      <c r="E865" s="471"/>
      <c r="F865" s="471"/>
      <c r="G865" s="471"/>
      <c r="H865" s="471"/>
      <c r="I865" s="471"/>
      <c r="J865" s="471"/>
      <c r="K865" s="471"/>
      <c r="L865" s="471"/>
      <c r="M865" s="471"/>
      <c r="N865" s="471"/>
      <c r="O865" s="471"/>
      <c r="P865" s="471"/>
      <c r="Q865" s="471"/>
      <c r="R865" s="471"/>
      <c r="S865" s="471"/>
      <c r="T865" s="471"/>
      <c r="U865" s="471"/>
      <c r="V865" s="568"/>
      <c r="W865" s="471"/>
      <c r="X865" s="471"/>
      <c r="Y865" s="471"/>
      <c r="Z865" s="471"/>
      <c r="AA865" s="471"/>
    </row>
    <row r="866" customFormat="false" ht="15.75" hidden="false" customHeight="true" outlineLevel="0" collapsed="false">
      <c r="A866" s="492"/>
      <c r="B866" s="471"/>
      <c r="C866" s="471"/>
      <c r="D866" s="471"/>
      <c r="E866" s="471"/>
      <c r="F866" s="471"/>
      <c r="G866" s="471"/>
      <c r="H866" s="471"/>
      <c r="I866" s="471"/>
      <c r="J866" s="471"/>
      <c r="K866" s="471"/>
      <c r="L866" s="471"/>
      <c r="M866" s="471"/>
      <c r="N866" s="471"/>
      <c r="O866" s="471"/>
      <c r="P866" s="471"/>
      <c r="Q866" s="471"/>
      <c r="R866" s="471"/>
      <c r="S866" s="471"/>
      <c r="T866" s="471"/>
      <c r="U866" s="471"/>
      <c r="V866" s="568"/>
      <c r="W866" s="471"/>
      <c r="X866" s="471"/>
      <c r="Y866" s="471"/>
      <c r="Z866" s="471"/>
      <c r="AA866" s="471"/>
    </row>
    <row r="867" customFormat="false" ht="15.75" hidden="false" customHeight="true" outlineLevel="0" collapsed="false">
      <c r="A867" s="492"/>
      <c r="B867" s="471"/>
      <c r="C867" s="471"/>
      <c r="D867" s="471"/>
      <c r="E867" s="471"/>
      <c r="F867" s="471"/>
      <c r="G867" s="471"/>
      <c r="H867" s="471"/>
      <c r="I867" s="471"/>
      <c r="J867" s="471"/>
      <c r="K867" s="471"/>
      <c r="L867" s="471"/>
      <c r="M867" s="471"/>
      <c r="N867" s="471"/>
      <c r="O867" s="471"/>
      <c r="P867" s="471"/>
      <c r="Q867" s="471"/>
      <c r="R867" s="471"/>
      <c r="S867" s="471"/>
      <c r="T867" s="471"/>
      <c r="U867" s="471"/>
      <c r="V867" s="568"/>
      <c r="W867" s="471"/>
      <c r="X867" s="471"/>
      <c r="Y867" s="471"/>
      <c r="Z867" s="471"/>
      <c r="AA867" s="471"/>
    </row>
    <row r="868" customFormat="false" ht="15.75" hidden="false" customHeight="true" outlineLevel="0" collapsed="false">
      <c r="A868" s="492"/>
      <c r="B868" s="471"/>
      <c r="C868" s="471"/>
      <c r="D868" s="471"/>
      <c r="E868" s="471"/>
      <c r="F868" s="471"/>
      <c r="G868" s="471"/>
      <c r="H868" s="471"/>
      <c r="I868" s="471"/>
      <c r="J868" s="471"/>
      <c r="K868" s="471"/>
      <c r="L868" s="471"/>
      <c r="M868" s="471"/>
      <c r="N868" s="471"/>
      <c r="O868" s="471"/>
      <c r="P868" s="471"/>
      <c r="Q868" s="471"/>
      <c r="R868" s="471"/>
      <c r="S868" s="471"/>
      <c r="T868" s="471"/>
      <c r="U868" s="471"/>
      <c r="V868" s="568"/>
      <c r="W868" s="471"/>
      <c r="X868" s="471"/>
      <c r="Y868" s="471"/>
      <c r="Z868" s="471"/>
      <c r="AA868" s="471"/>
    </row>
    <row r="869" customFormat="false" ht="15.75" hidden="false" customHeight="true" outlineLevel="0" collapsed="false">
      <c r="A869" s="492"/>
      <c r="B869" s="471"/>
      <c r="C869" s="471"/>
      <c r="D869" s="471"/>
      <c r="E869" s="471"/>
      <c r="F869" s="471"/>
      <c r="G869" s="471"/>
      <c r="H869" s="471"/>
      <c r="I869" s="471"/>
      <c r="J869" s="471"/>
      <c r="K869" s="471"/>
      <c r="L869" s="471"/>
      <c r="M869" s="471"/>
      <c r="N869" s="471"/>
      <c r="O869" s="471"/>
      <c r="P869" s="471"/>
      <c r="Q869" s="471"/>
      <c r="R869" s="471"/>
      <c r="S869" s="471"/>
      <c r="T869" s="471"/>
      <c r="U869" s="471"/>
      <c r="V869" s="568"/>
      <c r="W869" s="471"/>
      <c r="X869" s="471"/>
      <c r="Y869" s="471"/>
      <c r="Z869" s="471"/>
      <c r="AA869" s="471"/>
    </row>
    <row r="870" customFormat="false" ht="15.75" hidden="false" customHeight="true" outlineLevel="0" collapsed="false">
      <c r="A870" s="492"/>
      <c r="B870" s="471"/>
      <c r="C870" s="471"/>
      <c r="D870" s="471"/>
      <c r="E870" s="471"/>
      <c r="F870" s="471"/>
      <c r="G870" s="471"/>
      <c r="H870" s="471"/>
      <c r="I870" s="471"/>
      <c r="J870" s="471"/>
      <c r="K870" s="471"/>
      <c r="L870" s="471"/>
      <c r="M870" s="471"/>
      <c r="N870" s="471"/>
      <c r="O870" s="471"/>
      <c r="P870" s="471"/>
      <c r="Q870" s="471"/>
      <c r="R870" s="471"/>
      <c r="S870" s="471"/>
      <c r="T870" s="471"/>
      <c r="U870" s="471"/>
      <c r="V870" s="568"/>
      <c r="W870" s="471"/>
      <c r="X870" s="471"/>
      <c r="Y870" s="471"/>
      <c r="Z870" s="471"/>
      <c r="AA870" s="471"/>
    </row>
    <row r="871" customFormat="false" ht="15.75" hidden="false" customHeight="true" outlineLevel="0" collapsed="false">
      <c r="A871" s="492"/>
      <c r="B871" s="471"/>
      <c r="C871" s="471"/>
      <c r="D871" s="471"/>
      <c r="E871" s="471"/>
      <c r="F871" s="471"/>
      <c r="G871" s="471"/>
      <c r="H871" s="471"/>
      <c r="I871" s="471"/>
      <c r="J871" s="471"/>
      <c r="K871" s="471"/>
      <c r="L871" s="471"/>
      <c r="M871" s="471"/>
      <c r="N871" s="471"/>
      <c r="O871" s="471"/>
      <c r="P871" s="471"/>
      <c r="Q871" s="471"/>
      <c r="R871" s="471"/>
      <c r="S871" s="471"/>
      <c r="T871" s="471"/>
      <c r="U871" s="471"/>
      <c r="V871" s="568"/>
      <c r="W871" s="471"/>
      <c r="X871" s="471"/>
      <c r="Y871" s="471"/>
      <c r="Z871" s="471"/>
      <c r="AA871" s="471"/>
    </row>
    <row r="872" customFormat="false" ht="15.75" hidden="false" customHeight="true" outlineLevel="0" collapsed="false">
      <c r="A872" s="492"/>
      <c r="B872" s="471"/>
      <c r="C872" s="471"/>
      <c r="D872" s="471"/>
      <c r="E872" s="471"/>
      <c r="F872" s="471"/>
      <c r="G872" s="471"/>
      <c r="H872" s="471"/>
      <c r="I872" s="471"/>
      <c r="J872" s="471"/>
      <c r="K872" s="471"/>
      <c r="L872" s="471"/>
      <c r="M872" s="471"/>
      <c r="N872" s="471"/>
      <c r="O872" s="471"/>
      <c r="P872" s="471"/>
      <c r="Q872" s="471"/>
      <c r="R872" s="471"/>
      <c r="S872" s="471"/>
      <c r="T872" s="471"/>
      <c r="U872" s="471"/>
      <c r="V872" s="568"/>
      <c r="W872" s="471"/>
      <c r="X872" s="471"/>
      <c r="Y872" s="471"/>
      <c r="Z872" s="471"/>
      <c r="AA872" s="471"/>
    </row>
    <row r="873" customFormat="false" ht="15.75" hidden="false" customHeight="true" outlineLevel="0" collapsed="false">
      <c r="A873" s="492"/>
      <c r="B873" s="471"/>
      <c r="C873" s="471"/>
      <c r="D873" s="471"/>
      <c r="E873" s="471"/>
      <c r="F873" s="471"/>
      <c r="G873" s="471"/>
      <c r="H873" s="471"/>
      <c r="I873" s="471"/>
      <c r="J873" s="471"/>
      <c r="K873" s="471"/>
      <c r="L873" s="471"/>
      <c r="M873" s="471"/>
      <c r="N873" s="471"/>
      <c r="O873" s="471"/>
      <c r="P873" s="471"/>
      <c r="Q873" s="471"/>
      <c r="R873" s="471"/>
      <c r="S873" s="471"/>
      <c r="T873" s="471"/>
      <c r="U873" s="471"/>
      <c r="V873" s="568"/>
      <c r="W873" s="471"/>
      <c r="X873" s="471"/>
      <c r="Y873" s="471"/>
      <c r="Z873" s="471"/>
      <c r="AA873" s="471"/>
    </row>
    <row r="874" customFormat="false" ht="15.75" hidden="false" customHeight="true" outlineLevel="0" collapsed="false">
      <c r="A874" s="492"/>
      <c r="B874" s="471"/>
      <c r="C874" s="471"/>
      <c r="D874" s="471"/>
      <c r="E874" s="471"/>
      <c r="F874" s="471"/>
      <c r="G874" s="471"/>
      <c r="H874" s="471"/>
      <c r="I874" s="471"/>
      <c r="J874" s="471"/>
      <c r="K874" s="471"/>
      <c r="L874" s="471"/>
      <c r="M874" s="471"/>
      <c r="N874" s="471"/>
      <c r="O874" s="471"/>
      <c r="P874" s="471"/>
      <c r="Q874" s="471"/>
      <c r="R874" s="471"/>
      <c r="S874" s="471"/>
      <c r="T874" s="471"/>
      <c r="U874" s="471"/>
      <c r="V874" s="568"/>
      <c r="W874" s="471"/>
      <c r="X874" s="471"/>
      <c r="Y874" s="471"/>
      <c r="Z874" s="471"/>
      <c r="AA874" s="471"/>
    </row>
    <row r="875" customFormat="false" ht="15.75" hidden="false" customHeight="true" outlineLevel="0" collapsed="false">
      <c r="A875" s="492"/>
      <c r="B875" s="471"/>
      <c r="C875" s="471"/>
      <c r="D875" s="471"/>
      <c r="E875" s="471"/>
      <c r="F875" s="471"/>
      <c r="G875" s="471"/>
      <c r="H875" s="471"/>
      <c r="I875" s="471"/>
      <c r="J875" s="471"/>
      <c r="K875" s="471"/>
      <c r="L875" s="471"/>
      <c r="M875" s="471"/>
      <c r="N875" s="471"/>
      <c r="O875" s="471"/>
      <c r="P875" s="471"/>
      <c r="Q875" s="471"/>
      <c r="R875" s="471"/>
      <c r="S875" s="471"/>
      <c r="T875" s="471"/>
      <c r="U875" s="471"/>
      <c r="V875" s="568"/>
      <c r="W875" s="471"/>
      <c r="X875" s="471"/>
      <c r="Y875" s="471"/>
      <c r="Z875" s="471"/>
      <c r="AA875" s="471"/>
    </row>
    <row r="876" customFormat="false" ht="15.75" hidden="false" customHeight="true" outlineLevel="0" collapsed="false">
      <c r="A876" s="492"/>
      <c r="B876" s="471"/>
      <c r="C876" s="471"/>
      <c r="D876" s="471"/>
      <c r="E876" s="471"/>
      <c r="F876" s="471"/>
      <c r="G876" s="471"/>
      <c r="H876" s="471"/>
      <c r="I876" s="471"/>
      <c r="J876" s="471"/>
      <c r="K876" s="471"/>
      <c r="L876" s="471"/>
      <c r="M876" s="471"/>
      <c r="N876" s="471"/>
      <c r="O876" s="471"/>
      <c r="P876" s="471"/>
      <c r="Q876" s="471"/>
      <c r="R876" s="471"/>
      <c r="S876" s="471"/>
      <c r="T876" s="471"/>
      <c r="U876" s="471"/>
      <c r="V876" s="568"/>
      <c r="W876" s="471"/>
      <c r="X876" s="471"/>
      <c r="Y876" s="471"/>
      <c r="Z876" s="471"/>
      <c r="AA876" s="471"/>
    </row>
    <row r="877" customFormat="false" ht="15.75" hidden="false" customHeight="true" outlineLevel="0" collapsed="false">
      <c r="A877" s="492"/>
      <c r="B877" s="471"/>
      <c r="C877" s="471"/>
      <c r="D877" s="471"/>
      <c r="E877" s="471"/>
      <c r="F877" s="471"/>
      <c r="G877" s="471"/>
      <c r="H877" s="471"/>
      <c r="I877" s="471"/>
      <c r="J877" s="471"/>
      <c r="K877" s="471"/>
      <c r="L877" s="471"/>
      <c r="M877" s="471"/>
      <c r="N877" s="471"/>
      <c r="O877" s="471"/>
      <c r="P877" s="471"/>
      <c r="Q877" s="471"/>
      <c r="R877" s="471"/>
      <c r="S877" s="471"/>
      <c r="T877" s="471"/>
      <c r="U877" s="471"/>
      <c r="V877" s="568"/>
      <c r="W877" s="471"/>
      <c r="X877" s="471"/>
      <c r="Y877" s="471"/>
      <c r="Z877" s="471"/>
      <c r="AA877" s="471"/>
    </row>
    <row r="878" customFormat="false" ht="15.75" hidden="false" customHeight="true" outlineLevel="0" collapsed="false">
      <c r="A878" s="492"/>
      <c r="B878" s="471"/>
      <c r="C878" s="471"/>
      <c r="D878" s="471"/>
      <c r="E878" s="471"/>
      <c r="F878" s="471"/>
      <c r="G878" s="471"/>
      <c r="H878" s="471"/>
      <c r="I878" s="471"/>
      <c r="J878" s="471"/>
      <c r="K878" s="471"/>
      <c r="L878" s="471"/>
      <c r="M878" s="471"/>
      <c r="N878" s="471"/>
      <c r="O878" s="471"/>
      <c r="P878" s="471"/>
      <c r="Q878" s="471"/>
      <c r="R878" s="471"/>
      <c r="S878" s="471"/>
      <c r="T878" s="471"/>
      <c r="U878" s="471"/>
      <c r="V878" s="568"/>
      <c r="W878" s="471"/>
      <c r="X878" s="471"/>
      <c r="Y878" s="471"/>
      <c r="Z878" s="471"/>
      <c r="AA878" s="471"/>
    </row>
    <row r="879" customFormat="false" ht="15.75" hidden="false" customHeight="true" outlineLevel="0" collapsed="false">
      <c r="A879" s="492"/>
      <c r="B879" s="471"/>
      <c r="C879" s="471"/>
      <c r="D879" s="471"/>
      <c r="E879" s="471"/>
      <c r="F879" s="471"/>
      <c r="G879" s="471"/>
      <c r="H879" s="471"/>
      <c r="I879" s="471"/>
      <c r="J879" s="471"/>
      <c r="K879" s="471"/>
      <c r="L879" s="471"/>
      <c r="M879" s="471"/>
      <c r="N879" s="471"/>
      <c r="O879" s="471"/>
      <c r="P879" s="471"/>
      <c r="Q879" s="471"/>
      <c r="R879" s="471"/>
      <c r="S879" s="471"/>
      <c r="T879" s="471"/>
      <c r="U879" s="471"/>
      <c r="V879" s="568"/>
      <c r="W879" s="471"/>
      <c r="X879" s="471"/>
      <c r="Y879" s="471"/>
      <c r="Z879" s="471"/>
      <c r="AA879" s="471"/>
    </row>
    <row r="880" customFormat="false" ht="15.75" hidden="false" customHeight="true" outlineLevel="0" collapsed="false">
      <c r="A880" s="492"/>
      <c r="B880" s="471"/>
      <c r="C880" s="471"/>
      <c r="D880" s="471"/>
      <c r="E880" s="471"/>
      <c r="F880" s="471"/>
      <c r="G880" s="471"/>
      <c r="H880" s="471"/>
      <c r="I880" s="471"/>
      <c r="J880" s="471"/>
      <c r="K880" s="471"/>
      <c r="L880" s="471"/>
      <c r="M880" s="471"/>
      <c r="N880" s="471"/>
      <c r="O880" s="471"/>
      <c r="P880" s="471"/>
      <c r="Q880" s="471"/>
      <c r="R880" s="471"/>
      <c r="S880" s="471"/>
      <c r="T880" s="471"/>
      <c r="U880" s="471"/>
      <c r="V880" s="568"/>
      <c r="W880" s="471"/>
      <c r="X880" s="471"/>
      <c r="Y880" s="471"/>
      <c r="Z880" s="471"/>
      <c r="AA880" s="471"/>
    </row>
    <row r="881" customFormat="false" ht="15.75" hidden="false" customHeight="true" outlineLevel="0" collapsed="false">
      <c r="A881" s="492"/>
      <c r="B881" s="471"/>
      <c r="C881" s="471"/>
      <c r="D881" s="471"/>
      <c r="E881" s="471"/>
      <c r="F881" s="471"/>
      <c r="G881" s="471"/>
      <c r="H881" s="471"/>
      <c r="I881" s="471"/>
      <c r="J881" s="471"/>
      <c r="K881" s="471"/>
      <c r="L881" s="471"/>
      <c r="M881" s="471"/>
      <c r="N881" s="471"/>
      <c r="O881" s="471"/>
      <c r="P881" s="471"/>
      <c r="Q881" s="471"/>
      <c r="R881" s="471"/>
      <c r="S881" s="471"/>
      <c r="T881" s="471"/>
      <c r="U881" s="471"/>
      <c r="V881" s="568"/>
      <c r="W881" s="471"/>
      <c r="X881" s="471"/>
      <c r="Y881" s="471"/>
      <c r="Z881" s="471"/>
      <c r="AA881" s="471"/>
    </row>
    <row r="882" customFormat="false" ht="15.75" hidden="false" customHeight="true" outlineLevel="0" collapsed="false">
      <c r="A882" s="492"/>
      <c r="B882" s="471"/>
      <c r="C882" s="471"/>
      <c r="D882" s="471"/>
      <c r="E882" s="471"/>
      <c r="F882" s="471"/>
      <c r="G882" s="471"/>
      <c r="H882" s="471"/>
      <c r="I882" s="471"/>
      <c r="J882" s="471"/>
      <c r="K882" s="471"/>
      <c r="L882" s="471"/>
      <c r="M882" s="471"/>
      <c r="N882" s="471"/>
      <c r="O882" s="471"/>
      <c r="P882" s="471"/>
      <c r="Q882" s="471"/>
      <c r="R882" s="471"/>
      <c r="S882" s="471"/>
      <c r="T882" s="471"/>
      <c r="U882" s="471"/>
      <c r="V882" s="568"/>
      <c r="W882" s="471"/>
      <c r="X882" s="471"/>
      <c r="Y882" s="471"/>
      <c r="Z882" s="471"/>
      <c r="AA882" s="471"/>
    </row>
    <row r="883" customFormat="false" ht="15.75" hidden="false" customHeight="true" outlineLevel="0" collapsed="false">
      <c r="A883" s="492"/>
      <c r="B883" s="471"/>
      <c r="C883" s="471"/>
      <c r="D883" s="471"/>
      <c r="E883" s="471"/>
      <c r="F883" s="471"/>
      <c r="G883" s="471"/>
      <c r="H883" s="471"/>
      <c r="I883" s="471"/>
      <c r="J883" s="471"/>
      <c r="K883" s="471"/>
      <c r="L883" s="471"/>
      <c r="M883" s="471"/>
      <c r="N883" s="471"/>
      <c r="O883" s="471"/>
      <c r="P883" s="471"/>
      <c r="Q883" s="471"/>
      <c r="R883" s="471"/>
      <c r="S883" s="471"/>
      <c r="T883" s="471"/>
      <c r="U883" s="471"/>
      <c r="V883" s="568"/>
      <c r="W883" s="471"/>
      <c r="X883" s="471"/>
      <c r="Y883" s="471"/>
      <c r="Z883" s="471"/>
      <c r="AA883" s="471"/>
    </row>
    <row r="884" customFormat="false" ht="15.75" hidden="false" customHeight="true" outlineLevel="0" collapsed="false">
      <c r="A884" s="492"/>
      <c r="B884" s="471"/>
      <c r="C884" s="471"/>
      <c r="D884" s="471"/>
      <c r="E884" s="471"/>
      <c r="F884" s="471"/>
      <c r="G884" s="471"/>
      <c r="H884" s="471"/>
      <c r="I884" s="471"/>
      <c r="J884" s="471"/>
      <c r="K884" s="471"/>
      <c r="L884" s="471"/>
      <c r="M884" s="471"/>
      <c r="N884" s="471"/>
      <c r="O884" s="471"/>
      <c r="P884" s="471"/>
      <c r="Q884" s="471"/>
      <c r="R884" s="471"/>
      <c r="S884" s="471"/>
      <c r="T884" s="471"/>
      <c r="U884" s="471"/>
      <c r="V884" s="568"/>
      <c r="W884" s="471"/>
      <c r="X884" s="471"/>
      <c r="Y884" s="471"/>
      <c r="Z884" s="471"/>
      <c r="AA884" s="471"/>
    </row>
    <row r="885" customFormat="false" ht="15.75" hidden="false" customHeight="true" outlineLevel="0" collapsed="false">
      <c r="A885" s="492"/>
      <c r="B885" s="471"/>
      <c r="C885" s="471"/>
      <c r="D885" s="471"/>
      <c r="E885" s="471"/>
      <c r="F885" s="471"/>
      <c r="G885" s="471"/>
      <c r="H885" s="471"/>
      <c r="I885" s="471"/>
      <c r="J885" s="471"/>
      <c r="K885" s="471"/>
      <c r="L885" s="471"/>
      <c r="M885" s="471"/>
      <c r="N885" s="471"/>
      <c r="O885" s="471"/>
      <c r="P885" s="471"/>
      <c r="Q885" s="471"/>
      <c r="R885" s="471"/>
      <c r="S885" s="471"/>
      <c r="T885" s="471"/>
      <c r="U885" s="471"/>
      <c r="V885" s="568"/>
      <c r="W885" s="471"/>
      <c r="X885" s="471"/>
      <c r="Y885" s="471"/>
      <c r="Z885" s="471"/>
      <c r="AA885" s="471"/>
    </row>
    <row r="886" customFormat="false" ht="15.75" hidden="false" customHeight="true" outlineLevel="0" collapsed="false">
      <c r="A886" s="492"/>
      <c r="B886" s="471"/>
      <c r="C886" s="471"/>
      <c r="D886" s="471"/>
      <c r="E886" s="471"/>
      <c r="F886" s="471"/>
      <c r="G886" s="471"/>
      <c r="H886" s="471"/>
      <c r="I886" s="471"/>
      <c r="J886" s="471"/>
      <c r="K886" s="471"/>
      <c r="L886" s="471"/>
      <c r="M886" s="471"/>
      <c r="N886" s="471"/>
      <c r="O886" s="471"/>
      <c r="P886" s="471"/>
      <c r="Q886" s="471"/>
      <c r="R886" s="471"/>
      <c r="S886" s="471"/>
      <c r="T886" s="471"/>
      <c r="U886" s="471"/>
      <c r="V886" s="568"/>
      <c r="W886" s="471"/>
      <c r="X886" s="471"/>
      <c r="Y886" s="471"/>
      <c r="Z886" s="471"/>
      <c r="AA886" s="471"/>
    </row>
    <row r="887" customFormat="false" ht="15.75" hidden="false" customHeight="true" outlineLevel="0" collapsed="false">
      <c r="A887" s="492"/>
      <c r="B887" s="471"/>
      <c r="C887" s="471"/>
      <c r="D887" s="471"/>
      <c r="E887" s="471"/>
      <c r="F887" s="471"/>
      <c r="G887" s="471"/>
      <c r="H887" s="471"/>
      <c r="I887" s="471"/>
      <c r="J887" s="471"/>
      <c r="K887" s="471"/>
      <c r="L887" s="471"/>
      <c r="M887" s="471"/>
      <c r="N887" s="471"/>
      <c r="O887" s="471"/>
      <c r="P887" s="471"/>
      <c r="Q887" s="471"/>
      <c r="R887" s="471"/>
      <c r="S887" s="471"/>
      <c r="T887" s="471"/>
      <c r="U887" s="471"/>
      <c r="V887" s="568"/>
      <c r="W887" s="471"/>
      <c r="X887" s="471"/>
      <c r="Y887" s="471"/>
      <c r="Z887" s="471"/>
      <c r="AA887" s="471"/>
    </row>
    <row r="888" customFormat="false" ht="15.75" hidden="false" customHeight="true" outlineLevel="0" collapsed="false">
      <c r="A888" s="492"/>
      <c r="B888" s="471"/>
      <c r="C888" s="471"/>
      <c r="D888" s="471"/>
      <c r="E888" s="471"/>
      <c r="F888" s="471"/>
      <c r="G888" s="471"/>
      <c r="H888" s="471"/>
      <c r="I888" s="471"/>
      <c r="J888" s="471"/>
      <c r="K888" s="471"/>
      <c r="L888" s="471"/>
      <c r="M888" s="471"/>
      <c r="N888" s="471"/>
      <c r="O888" s="471"/>
      <c r="P888" s="471"/>
      <c r="Q888" s="471"/>
      <c r="R888" s="471"/>
      <c r="S888" s="471"/>
      <c r="T888" s="471"/>
      <c r="U888" s="471"/>
      <c r="V888" s="568"/>
      <c r="W888" s="471"/>
      <c r="X888" s="471"/>
      <c r="Y888" s="471"/>
      <c r="Z888" s="471"/>
      <c r="AA888" s="471"/>
    </row>
    <row r="889" customFormat="false" ht="15.75" hidden="false" customHeight="true" outlineLevel="0" collapsed="false">
      <c r="A889" s="492"/>
      <c r="B889" s="471"/>
      <c r="C889" s="471"/>
      <c r="D889" s="471"/>
      <c r="E889" s="471"/>
      <c r="F889" s="471"/>
      <c r="G889" s="471"/>
      <c r="H889" s="471"/>
      <c r="I889" s="471"/>
      <c r="J889" s="471"/>
      <c r="K889" s="471"/>
      <c r="L889" s="471"/>
      <c r="M889" s="471"/>
      <c r="N889" s="471"/>
      <c r="O889" s="471"/>
      <c r="P889" s="471"/>
      <c r="Q889" s="471"/>
      <c r="R889" s="471"/>
      <c r="S889" s="471"/>
      <c r="T889" s="471"/>
      <c r="U889" s="471"/>
      <c r="V889" s="568"/>
      <c r="W889" s="471"/>
      <c r="X889" s="471"/>
      <c r="Y889" s="471"/>
      <c r="Z889" s="471"/>
      <c r="AA889" s="471"/>
    </row>
    <row r="890" customFormat="false" ht="15.75" hidden="false" customHeight="true" outlineLevel="0" collapsed="false">
      <c r="A890" s="492"/>
      <c r="B890" s="471"/>
      <c r="C890" s="471"/>
      <c r="D890" s="471"/>
      <c r="E890" s="471"/>
      <c r="F890" s="471"/>
      <c r="G890" s="471"/>
      <c r="H890" s="471"/>
      <c r="I890" s="471"/>
      <c r="J890" s="471"/>
      <c r="K890" s="471"/>
      <c r="L890" s="471"/>
      <c r="M890" s="471"/>
      <c r="N890" s="471"/>
      <c r="O890" s="471"/>
      <c r="P890" s="471"/>
      <c r="Q890" s="471"/>
      <c r="R890" s="471"/>
      <c r="S890" s="471"/>
      <c r="T890" s="471"/>
      <c r="U890" s="471"/>
      <c r="V890" s="568"/>
      <c r="W890" s="471"/>
      <c r="X890" s="471"/>
      <c r="Y890" s="471"/>
      <c r="Z890" s="471"/>
      <c r="AA890" s="471"/>
    </row>
    <row r="891" customFormat="false" ht="15.75" hidden="false" customHeight="true" outlineLevel="0" collapsed="false">
      <c r="A891" s="492"/>
      <c r="B891" s="471"/>
      <c r="C891" s="471"/>
      <c r="D891" s="471"/>
      <c r="E891" s="471"/>
      <c r="F891" s="471"/>
      <c r="G891" s="471"/>
      <c r="H891" s="471"/>
      <c r="I891" s="471"/>
      <c r="J891" s="471"/>
      <c r="K891" s="471"/>
      <c r="L891" s="471"/>
      <c r="M891" s="471"/>
      <c r="N891" s="471"/>
      <c r="O891" s="471"/>
      <c r="P891" s="471"/>
      <c r="Q891" s="471"/>
      <c r="R891" s="471"/>
      <c r="S891" s="471"/>
      <c r="T891" s="471"/>
      <c r="U891" s="471"/>
      <c r="V891" s="568"/>
      <c r="W891" s="471"/>
      <c r="X891" s="471"/>
      <c r="Y891" s="471"/>
      <c r="Z891" s="471"/>
      <c r="AA891" s="471"/>
    </row>
    <row r="892" customFormat="false" ht="15.75" hidden="false" customHeight="true" outlineLevel="0" collapsed="false">
      <c r="A892" s="492"/>
      <c r="B892" s="471"/>
      <c r="C892" s="471"/>
      <c r="D892" s="471"/>
      <c r="E892" s="471"/>
      <c r="F892" s="471"/>
      <c r="G892" s="471"/>
      <c r="H892" s="471"/>
      <c r="I892" s="471"/>
      <c r="J892" s="471"/>
      <c r="K892" s="471"/>
      <c r="L892" s="471"/>
      <c r="M892" s="471"/>
      <c r="N892" s="471"/>
      <c r="O892" s="471"/>
      <c r="P892" s="471"/>
      <c r="Q892" s="471"/>
      <c r="R892" s="471"/>
      <c r="S892" s="471"/>
      <c r="T892" s="471"/>
      <c r="U892" s="471"/>
      <c r="V892" s="568"/>
      <c r="W892" s="471"/>
      <c r="X892" s="471"/>
      <c r="Y892" s="471"/>
      <c r="Z892" s="471"/>
      <c r="AA892" s="471"/>
    </row>
    <row r="893" customFormat="false" ht="15.75" hidden="false" customHeight="true" outlineLevel="0" collapsed="false">
      <c r="A893" s="492"/>
      <c r="B893" s="471"/>
      <c r="C893" s="471"/>
      <c r="D893" s="471"/>
      <c r="E893" s="471"/>
      <c r="F893" s="471"/>
      <c r="G893" s="471"/>
      <c r="H893" s="471"/>
      <c r="I893" s="471"/>
      <c r="J893" s="471"/>
      <c r="K893" s="471"/>
      <c r="L893" s="471"/>
      <c r="M893" s="471"/>
      <c r="N893" s="471"/>
      <c r="O893" s="471"/>
      <c r="P893" s="471"/>
      <c r="Q893" s="471"/>
      <c r="R893" s="471"/>
      <c r="S893" s="471"/>
      <c r="T893" s="471"/>
      <c r="U893" s="471"/>
      <c r="V893" s="568"/>
      <c r="W893" s="471"/>
      <c r="X893" s="471"/>
      <c r="Y893" s="471"/>
      <c r="Z893" s="471"/>
      <c r="AA893" s="471"/>
    </row>
    <row r="894" customFormat="false" ht="15.75" hidden="false" customHeight="true" outlineLevel="0" collapsed="false">
      <c r="A894" s="492"/>
      <c r="B894" s="471"/>
      <c r="C894" s="471"/>
      <c r="D894" s="471"/>
      <c r="E894" s="471"/>
      <c r="F894" s="471"/>
      <c r="G894" s="471"/>
      <c r="H894" s="471"/>
      <c r="I894" s="471"/>
      <c r="J894" s="471"/>
      <c r="K894" s="471"/>
      <c r="L894" s="471"/>
      <c r="M894" s="471"/>
      <c r="N894" s="471"/>
      <c r="O894" s="471"/>
      <c r="P894" s="471"/>
      <c r="Q894" s="471"/>
      <c r="R894" s="471"/>
      <c r="S894" s="471"/>
      <c r="T894" s="471"/>
      <c r="U894" s="471"/>
      <c r="V894" s="568"/>
      <c r="W894" s="471"/>
      <c r="X894" s="471"/>
      <c r="Y894" s="471"/>
      <c r="Z894" s="471"/>
      <c r="AA894" s="471"/>
    </row>
    <row r="895" customFormat="false" ht="15.75" hidden="false" customHeight="true" outlineLevel="0" collapsed="false">
      <c r="A895" s="492"/>
      <c r="B895" s="471"/>
      <c r="C895" s="471"/>
      <c r="D895" s="471"/>
      <c r="E895" s="471"/>
      <c r="F895" s="471"/>
      <c r="G895" s="471"/>
      <c r="H895" s="471"/>
      <c r="I895" s="471"/>
      <c r="J895" s="471"/>
      <c r="K895" s="471"/>
      <c r="L895" s="471"/>
      <c r="M895" s="471"/>
      <c r="N895" s="471"/>
      <c r="O895" s="471"/>
      <c r="P895" s="471"/>
      <c r="Q895" s="471"/>
      <c r="R895" s="471"/>
      <c r="S895" s="471"/>
      <c r="T895" s="471"/>
      <c r="U895" s="471"/>
      <c r="V895" s="568"/>
      <c r="W895" s="471"/>
      <c r="X895" s="471"/>
      <c r="Y895" s="471"/>
      <c r="Z895" s="471"/>
      <c r="AA895" s="471"/>
    </row>
    <row r="896" customFormat="false" ht="15.75" hidden="false" customHeight="true" outlineLevel="0" collapsed="false">
      <c r="A896" s="492"/>
      <c r="B896" s="471"/>
      <c r="C896" s="471"/>
      <c r="D896" s="471"/>
      <c r="E896" s="471"/>
      <c r="F896" s="471"/>
      <c r="G896" s="471"/>
      <c r="H896" s="471"/>
      <c r="I896" s="471"/>
      <c r="J896" s="471"/>
      <c r="K896" s="471"/>
      <c r="L896" s="471"/>
      <c r="M896" s="471"/>
      <c r="N896" s="471"/>
      <c r="O896" s="471"/>
      <c r="P896" s="471"/>
      <c r="Q896" s="471"/>
      <c r="R896" s="471"/>
      <c r="S896" s="471"/>
      <c r="T896" s="471"/>
      <c r="U896" s="471"/>
      <c r="V896" s="568"/>
      <c r="W896" s="471"/>
      <c r="X896" s="471"/>
      <c r="Y896" s="471"/>
      <c r="Z896" s="471"/>
      <c r="AA896" s="471"/>
    </row>
    <row r="897" customFormat="false" ht="15.75" hidden="false" customHeight="true" outlineLevel="0" collapsed="false">
      <c r="A897" s="492"/>
      <c r="B897" s="471"/>
      <c r="C897" s="471"/>
      <c r="D897" s="471"/>
      <c r="E897" s="471"/>
      <c r="F897" s="471"/>
      <c r="G897" s="471"/>
      <c r="H897" s="471"/>
      <c r="I897" s="471"/>
      <c r="J897" s="471"/>
      <c r="K897" s="471"/>
      <c r="L897" s="471"/>
      <c r="M897" s="471"/>
      <c r="N897" s="471"/>
      <c r="O897" s="471"/>
      <c r="P897" s="471"/>
      <c r="Q897" s="471"/>
      <c r="R897" s="471"/>
      <c r="S897" s="471"/>
      <c r="T897" s="471"/>
      <c r="U897" s="471"/>
      <c r="V897" s="568"/>
      <c r="W897" s="471"/>
      <c r="X897" s="471"/>
      <c r="Y897" s="471"/>
      <c r="Z897" s="471"/>
      <c r="AA897" s="471"/>
    </row>
    <row r="898" customFormat="false" ht="15.75" hidden="false" customHeight="true" outlineLevel="0" collapsed="false">
      <c r="A898" s="492"/>
      <c r="B898" s="471"/>
      <c r="C898" s="471"/>
      <c r="D898" s="471"/>
      <c r="E898" s="471"/>
      <c r="F898" s="471"/>
      <c r="G898" s="471"/>
      <c r="H898" s="471"/>
      <c r="I898" s="471"/>
      <c r="J898" s="471"/>
      <c r="K898" s="471"/>
      <c r="L898" s="471"/>
      <c r="M898" s="471"/>
      <c r="N898" s="471"/>
      <c r="O898" s="471"/>
      <c r="P898" s="471"/>
      <c r="Q898" s="471"/>
      <c r="R898" s="471"/>
      <c r="S898" s="471"/>
      <c r="T898" s="471"/>
      <c r="U898" s="471"/>
      <c r="V898" s="568"/>
      <c r="W898" s="471"/>
      <c r="X898" s="471"/>
      <c r="Y898" s="471"/>
      <c r="Z898" s="471"/>
      <c r="AA898" s="471"/>
    </row>
    <row r="899" customFormat="false" ht="15.75" hidden="false" customHeight="true" outlineLevel="0" collapsed="false">
      <c r="A899" s="492"/>
      <c r="B899" s="471"/>
      <c r="C899" s="471"/>
      <c r="D899" s="471"/>
      <c r="E899" s="471"/>
      <c r="F899" s="471"/>
      <c r="G899" s="471"/>
      <c r="H899" s="471"/>
      <c r="I899" s="471"/>
      <c r="J899" s="471"/>
      <c r="K899" s="471"/>
      <c r="L899" s="471"/>
      <c r="M899" s="471"/>
      <c r="N899" s="471"/>
      <c r="O899" s="471"/>
      <c r="P899" s="471"/>
      <c r="Q899" s="471"/>
      <c r="R899" s="471"/>
      <c r="S899" s="471"/>
      <c r="T899" s="471"/>
      <c r="U899" s="471"/>
      <c r="V899" s="568"/>
      <c r="W899" s="471"/>
      <c r="X899" s="471"/>
      <c r="Y899" s="471"/>
      <c r="Z899" s="471"/>
      <c r="AA899" s="471"/>
    </row>
    <row r="900" customFormat="false" ht="15.75" hidden="false" customHeight="true" outlineLevel="0" collapsed="false">
      <c r="A900" s="492"/>
      <c r="B900" s="471"/>
      <c r="C900" s="471"/>
      <c r="D900" s="471"/>
      <c r="E900" s="471"/>
      <c r="F900" s="471"/>
      <c r="G900" s="471"/>
      <c r="H900" s="471"/>
      <c r="I900" s="471"/>
      <c r="J900" s="471"/>
      <c r="K900" s="471"/>
      <c r="L900" s="471"/>
      <c r="M900" s="471"/>
      <c r="N900" s="471"/>
      <c r="O900" s="471"/>
      <c r="P900" s="471"/>
      <c r="Q900" s="471"/>
      <c r="R900" s="471"/>
      <c r="S900" s="471"/>
      <c r="T900" s="471"/>
      <c r="U900" s="471"/>
      <c r="V900" s="568"/>
      <c r="W900" s="471"/>
      <c r="X900" s="471"/>
      <c r="Y900" s="471"/>
      <c r="Z900" s="471"/>
      <c r="AA900" s="471"/>
    </row>
    <row r="901" customFormat="false" ht="15.75" hidden="false" customHeight="true" outlineLevel="0" collapsed="false">
      <c r="A901" s="492"/>
      <c r="B901" s="471"/>
      <c r="C901" s="471"/>
      <c r="D901" s="471"/>
      <c r="E901" s="471"/>
      <c r="F901" s="471"/>
      <c r="G901" s="471"/>
      <c r="H901" s="471"/>
      <c r="I901" s="471"/>
      <c r="J901" s="471"/>
      <c r="K901" s="471"/>
      <c r="L901" s="471"/>
      <c r="M901" s="471"/>
      <c r="N901" s="471"/>
      <c r="O901" s="471"/>
      <c r="P901" s="471"/>
      <c r="Q901" s="471"/>
      <c r="R901" s="471"/>
      <c r="S901" s="471"/>
      <c r="T901" s="471"/>
      <c r="U901" s="471"/>
      <c r="V901" s="568"/>
      <c r="W901" s="471"/>
      <c r="X901" s="471"/>
      <c r="Y901" s="471"/>
      <c r="Z901" s="471"/>
      <c r="AA901" s="471"/>
    </row>
    <row r="902" customFormat="false" ht="15.75" hidden="false" customHeight="true" outlineLevel="0" collapsed="false">
      <c r="A902" s="492"/>
      <c r="B902" s="471"/>
      <c r="C902" s="471"/>
      <c r="D902" s="471"/>
      <c r="E902" s="471"/>
      <c r="F902" s="471"/>
      <c r="G902" s="471"/>
      <c r="H902" s="471"/>
      <c r="I902" s="471"/>
      <c r="J902" s="471"/>
      <c r="K902" s="471"/>
      <c r="L902" s="471"/>
      <c r="M902" s="471"/>
      <c r="N902" s="471"/>
      <c r="O902" s="471"/>
      <c r="P902" s="471"/>
      <c r="Q902" s="471"/>
      <c r="R902" s="471"/>
      <c r="S902" s="471"/>
      <c r="T902" s="471"/>
      <c r="U902" s="471"/>
      <c r="V902" s="568"/>
      <c r="W902" s="471"/>
      <c r="X902" s="471"/>
      <c r="Y902" s="471"/>
      <c r="Z902" s="471"/>
      <c r="AA902" s="471"/>
    </row>
    <row r="903" customFormat="false" ht="15.75" hidden="false" customHeight="true" outlineLevel="0" collapsed="false">
      <c r="A903" s="492"/>
      <c r="B903" s="471"/>
      <c r="C903" s="471"/>
      <c r="D903" s="471"/>
      <c r="E903" s="471"/>
      <c r="F903" s="471"/>
      <c r="G903" s="471"/>
      <c r="H903" s="471"/>
      <c r="I903" s="471"/>
      <c r="J903" s="471"/>
      <c r="K903" s="471"/>
      <c r="L903" s="471"/>
      <c r="M903" s="471"/>
      <c r="N903" s="471"/>
      <c r="O903" s="471"/>
      <c r="P903" s="471"/>
      <c r="Q903" s="471"/>
      <c r="R903" s="471"/>
      <c r="S903" s="471"/>
      <c r="T903" s="471"/>
      <c r="U903" s="471"/>
      <c r="V903" s="568"/>
      <c r="W903" s="471"/>
      <c r="X903" s="471"/>
      <c r="Y903" s="471"/>
      <c r="Z903" s="471"/>
      <c r="AA903" s="471"/>
    </row>
    <row r="904" customFormat="false" ht="15.75" hidden="false" customHeight="true" outlineLevel="0" collapsed="false">
      <c r="A904" s="492"/>
      <c r="B904" s="471"/>
      <c r="C904" s="471"/>
      <c r="D904" s="471"/>
      <c r="E904" s="471"/>
      <c r="F904" s="471"/>
      <c r="G904" s="471"/>
      <c r="H904" s="471"/>
      <c r="I904" s="471"/>
      <c r="J904" s="471"/>
      <c r="K904" s="471"/>
      <c r="L904" s="471"/>
      <c r="M904" s="471"/>
      <c r="N904" s="471"/>
      <c r="O904" s="471"/>
      <c r="P904" s="471"/>
      <c r="Q904" s="471"/>
      <c r="R904" s="471"/>
      <c r="S904" s="471"/>
      <c r="T904" s="471"/>
      <c r="U904" s="471"/>
      <c r="V904" s="568"/>
      <c r="W904" s="471"/>
      <c r="X904" s="471"/>
      <c r="Y904" s="471"/>
      <c r="Z904" s="471"/>
      <c r="AA904" s="471"/>
    </row>
    <row r="905" customFormat="false" ht="15.75" hidden="false" customHeight="true" outlineLevel="0" collapsed="false">
      <c r="A905" s="492"/>
      <c r="B905" s="471"/>
      <c r="C905" s="471"/>
      <c r="D905" s="471"/>
      <c r="E905" s="471"/>
      <c r="F905" s="471"/>
      <c r="G905" s="471"/>
      <c r="H905" s="471"/>
      <c r="I905" s="471"/>
      <c r="J905" s="471"/>
      <c r="K905" s="471"/>
      <c r="L905" s="471"/>
      <c r="M905" s="471"/>
      <c r="N905" s="471"/>
      <c r="O905" s="471"/>
      <c r="P905" s="471"/>
      <c r="Q905" s="471"/>
      <c r="R905" s="471"/>
      <c r="S905" s="471"/>
      <c r="T905" s="471"/>
      <c r="U905" s="471"/>
      <c r="V905" s="568"/>
      <c r="W905" s="471"/>
      <c r="X905" s="471"/>
      <c r="Y905" s="471"/>
      <c r="Z905" s="471"/>
      <c r="AA905" s="471"/>
    </row>
    <row r="906" customFormat="false" ht="15.75" hidden="false" customHeight="true" outlineLevel="0" collapsed="false">
      <c r="A906" s="492"/>
      <c r="B906" s="471"/>
      <c r="C906" s="471"/>
      <c r="D906" s="471"/>
      <c r="E906" s="471"/>
      <c r="F906" s="471"/>
      <c r="G906" s="471"/>
      <c r="H906" s="471"/>
      <c r="I906" s="471"/>
      <c r="J906" s="471"/>
      <c r="K906" s="471"/>
      <c r="L906" s="471"/>
      <c r="M906" s="471"/>
      <c r="N906" s="471"/>
      <c r="O906" s="471"/>
      <c r="P906" s="471"/>
      <c r="Q906" s="471"/>
      <c r="R906" s="471"/>
      <c r="S906" s="471"/>
      <c r="T906" s="471"/>
      <c r="U906" s="471"/>
      <c r="V906" s="568"/>
      <c r="W906" s="471"/>
      <c r="X906" s="471"/>
      <c r="Y906" s="471"/>
      <c r="Z906" s="471"/>
      <c r="AA906" s="471"/>
    </row>
    <row r="907" customFormat="false" ht="15.75" hidden="false" customHeight="true" outlineLevel="0" collapsed="false">
      <c r="A907" s="492"/>
      <c r="B907" s="471"/>
      <c r="C907" s="471"/>
      <c r="D907" s="471"/>
      <c r="E907" s="471"/>
      <c r="F907" s="471"/>
      <c r="G907" s="471"/>
      <c r="H907" s="471"/>
      <c r="I907" s="471"/>
      <c r="J907" s="471"/>
      <c r="K907" s="471"/>
      <c r="L907" s="471"/>
      <c r="M907" s="471"/>
      <c r="N907" s="471"/>
      <c r="O907" s="471"/>
      <c r="P907" s="471"/>
      <c r="Q907" s="471"/>
      <c r="R907" s="471"/>
      <c r="S907" s="471"/>
      <c r="T907" s="471"/>
      <c r="U907" s="471"/>
      <c r="V907" s="568"/>
      <c r="W907" s="471"/>
      <c r="X907" s="471"/>
      <c r="Y907" s="471"/>
      <c r="Z907" s="471"/>
      <c r="AA907" s="471"/>
    </row>
    <row r="908" customFormat="false" ht="15.75" hidden="false" customHeight="true" outlineLevel="0" collapsed="false">
      <c r="A908" s="492"/>
      <c r="B908" s="471"/>
      <c r="C908" s="471"/>
      <c r="D908" s="471"/>
      <c r="E908" s="471"/>
      <c r="F908" s="471"/>
      <c r="G908" s="471"/>
      <c r="H908" s="471"/>
      <c r="I908" s="471"/>
      <c r="J908" s="471"/>
      <c r="K908" s="471"/>
      <c r="L908" s="471"/>
      <c r="M908" s="471"/>
      <c r="N908" s="471"/>
      <c r="O908" s="471"/>
      <c r="P908" s="471"/>
      <c r="Q908" s="471"/>
      <c r="R908" s="471"/>
      <c r="S908" s="471"/>
      <c r="T908" s="471"/>
      <c r="U908" s="471"/>
      <c r="V908" s="568"/>
      <c r="W908" s="471"/>
      <c r="X908" s="471"/>
      <c r="Y908" s="471"/>
      <c r="Z908" s="471"/>
      <c r="AA908" s="471"/>
    </row>
    <row r="909" customFormat="false" ht="15.75" hidden="false" customHeight="true" outlineLevel="0" collapsed="false">
      <c r="A909" s="492"/>
      <c r="B909" s="471"/>
      <c r="C909" s="471"/>
      <c r="D909" s="471"/>
      <c r="E909" s="471"/>
      <c r="F909" s="471"/>
      <c r="G909" s="471"/>
      <c r="H909" s="471"/>
      <c r="I909" s="471"/>
      <c r="J909" s="471"/>
      <c r="K909" s="471"/>
      <c r="L909" s="471"/>
      <c r="M909" s="471"/>
      <c r="N909" s="471"/>
      <c r="O909" s="471"/>
      <c r="P909" s="471"/>
      <c r="Q909" s="471"/>
      <c r="R909" s="471"/>
      <c r="S909" s="471"/>
      <c r="T909" s="471"/>
      <c r="U909" s="471"/>
      <c r="V909" s="568"/>
      <c r="W909" s="471"/>
      <c r="X909" s="471"/>
      <c r="Y909" s="471"/>
      <c r="Z909" s="471"/>
      <c r="AA909" s="471"/>
    </row>
    <row r="910" customFormat="false" ht="15.75" hidden="false" customHeight="true" outlineLevel="0" collapsed="false">
      <c r="A910" s="492"/>
      <c r="B910" s="471"/>
      <c r="C910" s="471"/>
      <c r="D910" s="471"/>
      <c r="E910" s="471"/>
      <c r="F910" s="471"/>
      <c r="G910" s="471"/>
      <c r="H910" s="471"/>
      <c r="I910" s="471"/>
      <c r="J910" s="471"/>
      <c r="K910" s="471"/>
      <c r="L910" s="471"/>
      <c r="M910" s="471"/>
      <c r="N910" s="471"/>
      <c r="O910" s="471"/>
      <c r="P910" s="471"/>
      <c r="Q910" s="471"/>
      <c r="R910" s="471"/>
      <c r="S910" s="471"/>
      <c r="T910" s="471"/>
      <c r="U910" s="471"/>
      <c r="V910" s="568"/>
      <c r="W910" s="471"/>
      <c r="X910" s="471"/>
      <c r="Y910" s="471"/>
      <c r="Z910" s="471"/>
      <c r="AA910" s="471"/>
    </row>
    <row r="911" customFormat="false" ht="15.75" hidden="false" customHeight="true" outlineLevel="0" collapsed="false">
      <c r="A911" s="492"/>
      <c r="B911" s="471"/>
      <c r="C911" s="471"/>
      <c r="D911" s="471"/>
      <c r="E911" s="471"/>
      <c r="F911" s="471"/>
      <c r="G911" s="471"/>
      <c r="H911" s="471"/>
      <c r="I911" s="471"/>
      <c r="J911" s="471"/>
      <c r="K911" s="471"/>
      <c r="L911" s="471"/>
      <c r="M911" s="471"/>
      <c r="N911" s="471"/>
      <c r="O911" s="471"/>
      <c r="P911" s="471"/>
      <c r="Q911" s="471"/>
      <c r="R911" s="471"/>
      <c r="S911" s="471"/>
      <c r="T911" s="471"/>
      <c r="U911" s="471"/>
      <c r="V911" s="568"/>
      <c r="W911" s="471"/>
      <c r="X911" s="471"/>
      <c r="Y911" s="471"/>
      <c r="Z911" s="471"/>
      <c r="AA911" s="471"/>
    </row>
    <row r="912" customFormat="false" ht="15.75" hidden="false" customHeight="true" outlineLevel="0" collapsed="false">
      <c r="A912" s="492"/>
      <c r="B912" s="471"/>
      <c r="C912" s="471"/>
      <c r="D912" s="471"/>
      <c r="E912" s="471"/>
      <c r="F912" s="471"/>
      <c r="G912" s="471"/>
      <c r="H912" s="471"/>
      <c r="I912" s="471"/>
      <c r="J912" s="471"/>
      <c r="K912" s="471"/>
      <c r="L912" s="471"/>
      <c r="M912" s="471"/>
      <c r="N912" s="471"/>
      <c r="O912" s="471"/>
      <c r="P912" s="471"/>
      <c r="Q912" s="471"/>
      <c r="R912" s="471"/>
      <c r="S912" s="471"/>
      <c r="T912" s="471"/>
      <c r="U912" s="471"/>
      <c r="V912" s="568"/>
      <c r="W912" s="471"/>
      <c r="X912" s="471"/>
      <c r="Y912" s="471"/>
      <c r="Z912" s="471"/>
      <c r="AA912" s="471"/>
    </row>
    <row r="913" customFormat="false" ht="15.75" hidden="false" customHeight="true" outlineLevel="0" collapsed="false">
      <c r="A913" s="492"/>
      <c r="B913" s="471"/>
      <c r="C913" s="471"/>
      <c r="D913" s="471"/>
      <c r="E913" s="471"/>
      <c r="F913" s="471"/>
      <c r="G913" s="471"/>
      <c r="H913" s="471"/>
      <c r="I913" s="471"/>
      <c r="J913" s="471"/>
      <c r="K913" s="471"/>
      <c r="L913" s="471"/>
      <c r="M913" s="471"/>
      <c r="N913" s="471"/>
      <c r="O913" s="471"/>
      <c r="P913" s="471"/>
      <c r="Q913" s="471"/>
      <c r="R913" s="471"/>
      <c r="S913" s="471"/>
      <c r="T913" s="471"/>
      <c r="U913" s="471"/>
      <c r="V913" s="568"/>
      <c r="W913" s="471"/>
      <c r="X913" s="471"/>
      <c r="Y913" s="471"/>
      <c r="Z913" s="471"/>
      <c r="AA913" s="471"/>
    </row>
    <row r="914" customFormat="false" ht="15.75" hidden="false" customHeight="true" outlineLevel="0" collapsed="false">
      <c r="A914" s="492"/>
      <c r="B914" s="471"/>
      <c r="C914" s="471"/>
      <c r="D914" s="471"/>
      <c r="E914" s="471"/>
      <c r="F914" s="471"/>
      <c r="G914" s="471"/>
      <c r="H914" s="471"/>
      <c r="I914" s="471"/>
      <c r="J914" s="471"/>
      <c r="K914" s="471"/>
      <c r="L914" s="471"/>
      <c r="M914" s="471"/>
      <c r="N914" s="471"/>
      <c r="O914" s="471"/>
      <c r="P914" s="471"/>
      <c r="Q914" s="471"/>
      <c r="R914" s="471"/>
      <c r="S914" s="471"/>
      <c r="T914" s="471"/>
      <c r="U914" s="471"/>
      <c r="V914" s="568"/>
      <c r="W914" s="471"/>
      <c r="X914" s="471"/>
      <c r="Y914" s="471"/>
      <c r="Z914" s="471"/>
      <c r="AA914" s="471"/>
    </row>
    <row r="915" customFormat="false" ht="15.75" hidden="false" customHeight="true" outlineLevel="0" collapsed="false">
      <c r="A915" s="492"/>
      <c r="B915" s="471"/>
      <c r="C915" s="471"/>
      <c r="D915" s="471"/>
      <c r="E915" s="471"/>
      <c r="F915" s="471"/>
      <c r="G915" s="471"/>
      <c r="H915" s="471"/>
      <c r="I915" s="471"/>
      <c r="J915" s="471"/>
      <c r="K915" s="471"/>
      <c r="L915" s="471"/>
      <c r="M915" s="471"/>
      <c r="N915" s="471"/>
      <c r="O915" s="471"/>
      <c r="P915" s="471"/>
      <c r="Q915" s="471"/>
      <c r="R915" s="471"/>
      <c r="S915" s="471"/>
      <c r="T915" s="471"/>
      <c r="U915" s="471"/>
      <c r="V915" s="568"/>
      <c r="W915" s="471"/>
      <c r="X915" s="471"/>
      <c r="Y915" s="471"/>
      <c r="Z915" s="471"/>
      <c r="AA915" s="471"/>
    </row>
    <row r="916" customFormat="false" ht="15.75" hidden="false" customHeight="true" outlineLevel="0" collapsed="false">
      <c r="A916" s="492"/>
      <c r="B916" s="471"/>
      <c r="C916" s="471"/>
      <c r="D916" s="471"/>
      <c r="E916" s="471"/>
      <c r="F916" s="471"/>
      <c r="G916" s="471"/>
      <c r="H916" s="471"/>
      <c r="I916" s="471"/>
      <c r="J916" s="471"/>
      <c r="K916" s="471"/>
      <c r="L916" s="471"/>
      <c r="M916" s="471"/>
      <c r="N916" s="471"/>
      <c r="O916" s="471"/>
      <c r="P916" s="471"/>
      <c r="Q916" s="471"/>
      <c r="R916" s="471"/>
      <c r="S916" s="471"/>
      <c r="T916" s="471"/>
      <c r="U916" s="471"/>
      <c r="V916" s="568"/>
      <c r="W916" s="471"/>
      <c r="X916" s="471"/>
      <c r="Y916" s="471"/>
      <c r="Z916" s="471"/>
      <c r="AA916" s="471"/>
    </row>
    <row r="917" customFormat="false" ht="15.75" hidden="false" customHeight="true" outlineLevel="0" collapsed="false">
      <c r="A917" s="492"/>
      <c r="B917" s="471"/>
      <c r="C917" s="471"/>
      <c r="D917" s="471"/>
      <c r="E917" s="471"/>
      <c r="F917" s="471"/>
      <c r="G917" s="471"/>
      <c r="H917" s="471"/>
      <c r="I917" s="471"/>
      <c r="J917" s="471"/>
      <c r="K917" s="471"/>
      <c r="L917" s="471"/>
      <c r="M917" s="471"/>
      <c r="N917" s="471"/>
      <c r="O917" s="471"/>
      <c r="P917" s="471"/>
      <c r="Q917" s="471"/>
      <c r="R917" s="471"/>
      <c r="S917" s="471"/>
      <c r="T917" s="471"/>
      <c r="U917" s="471"/>
      <c r="V917" s="568"/>
      <c r="W917" s="471"/>
      <c r="X917" s="471"/>
      <c r="Y917" s="471"/>
      <c r="Z917" s="471"/>
      <c r="AA917" s="471"/>
    </row>
    <row r="918" customFormat="false" ht="15.75" hidden="false" customHeight="true" outlineLevel="0" collapsed="false">
      <c r="A918" s="492"/>
      <c r="B918" s="471"/>
      <c r="C918" s="471"/>
      <c r="D918" s="471"/>
      <c r="E918" s="471"/>
      <c r="F918" s="471"/>
      <c r="G918" s="471"/>
      <c r="H918" s="471"/>
      <c r="I918" s="471"/>
      <c r="J918" s="471"/>
      <c r="K918" s="471"/>
      <c r="L918" s="471"/>
      <c r="M918" s="471"/>
      <c r="N918" s="471"/>
      <c r="O918" s="471"/>
      <c r="P918" s="471"/>
      <c r="Q918" s="471"/>
      <c r="R918" s="471"/>
      <c r="S918" s="471"/>
      <c r="T918" s="471"/>
      <c r="U918" s="471"/>
      <c r="V918" s="568"/>
      <c r="W918" s="471"/>
      <c r="X918" s="471"/>
      <c r="Y918" s="471"/>
      <c r="Z918" s="471"/>
      <c r="AA918" s="471"/>
    </row>
    <row r="919" customFormat="false" ht="15.75" hidden="false" customHeight="true" outlineLevel="0" collapsed="false">
      <c r="A919" s="492"/>
      <c r="B919" s="471"/>
      <c r="C919" s="471"/>
      <c r="D919" s="471"/>
      <c r="E919" s="471"/>
      <c r="F919" s="471"/>
      <c r="G919" s="471"/>
      <c r="H919" s="471"/>
      <c r="I919" s="471"/>
      <c r="J919" s="471"/>
      <c r="K919" s="471"/>
      <c r="L919" s="471"/>
      <c r="M919" s="471"/>
      <c r="N919" s="471"/>
      <c r="O919" s="471"/>
      <c r="P919" s="471"/>
      <c r="Q919" s="471"/>
      <c r="R919" s="471"/>
      <c r="S919" s="471"/>
      <c r="T919" s="471"/>
      <c r="U919" s="471"/>
      <c r="V919" s="568"/>
      <c r="W919" s="471"/>
      <c r="X919" s="471"/>
      <c r="Y919" s="471"/>
      <c r="Z919" s="471"/>
      <c r="AA919" s="471"/>
    </row>
    <row r="920" customFormat="false" ht="15.75" hidden="false" customHeight="true" outlineLevel="0" collapsed="false">
      <c r="A920" s="492"/>
      <c r="B920" s="471"/>
      <c r="C920" s="471"/>
      <c r="D920" s="471"/>
      <c r="E920" s="471"/>
      <c r="F920" s="471"/>
      <c r="G920" s="471"/>
      <c r="H920" s="471"/>
      <c r="I920" s="471"/>
      <c r="J920" s="471"/>
      <c r="K920" s="471"/>
      <c r="L920" s="471"/>
      <c r="M920" s="471"/>
      <c r="N920" s="471"/>
      <c r="O920" s="471"/>
      <c r="P920" s="471"/>
      <c r="Q920" s="471"/>
      <c r="R920" s="471"/>
      <c r="S920" s="471"/>
      <c r="T920" s="471"/>
      <c r="U920" s="471"/>
      <c r="V920" s="568"/>
      <c r="W920" s="471"/>
      <c r="X920" s="471"/>
      <c r="Y920" s="471"/>
      <c r="Z920" s="471"/>
      <c r="AA920" s="471"/>
    </row>
    <row r="921" customFormat="false" ht="15.75" hidden="false" customHeight="true" outlineLevel="0" collapsed="false">
      <c r="A921" s="492"/>
      <c r="B921" s="471"/>
      <c r="C921" s="471"/>
      <c r="D921" s="471"/>
      <c r="E921" s="471"/>
      <c r="F921" s="471"/>
      <c r="G921" s="471"/>
      <c r="H921" s="471"/>
      <c r="I921" s="471"/>
      <c r="J921" s="471"/>
      <c r="K921" s="471"/>
      <c r="L921" s="471"/>
      <c r="M921" s="471"/>
      <c r="N921" s="471"/>
      <c r="O921" s="471"/>
      <c r="P921" s="471"/>
      <c r="Q921" s="471"/>
      <c r="R921" s="471"/>
      <c r="S921" s="471"/>
      <c r="T921" s="471"/>
      <c r="U921" s="471"/>
      <c r="V921" s="568"/>
      <c r="W921" s="471"/>
      <c r="X921" s="471"/>
      <c r="Y921" s="471"/>
      <c r="Z921" s="471"/>
      <c r="AA921" s="471"/>
    </row>
    <row r="922" customFormat="false" ht="15.75" hidden="false" customHeight="true" outlineLevel="0" collapsed="false">
      <c r="A922" s="492"/>
      <c r="B922" s="471"/>
      <c r="C922" s="471"/>
      <c r="D922" s="471"/>
      <c r="E922" s="471"/>
      <c r="F922" s="471"/>
      <c r="G922" s="471"/>
      <c r="H922" s="471"/>
      <c r="I922" s="471"/>
      <c r="J922" s="471"/>
      <c r="K922" s="471"/>
      <c r="L922" s="471"/>
      <c r="M922" s="471"/>
      <c r="N922" s="471"/>
      <c r="O922" s="471"/>
      <c r="P922" s="471"/>
      <c r="Q922" s="471"/>
      <c r="R922" s="471"/>
      <c r="S922" s="471"/>
      <c r="T922" s="471"/>
      <c r="U922" s="471"/>
      <c r="V922" s="568"/>
      <c r="W922" s="471"/>
      <c r="X922" s="471"/>
      <c r="Y922" s="471"/>
      <c r="Z922" s="471"/>
      <c r="AA922" s="471"/>
    </row>
    <row r="923" customFormat="false" ht="15.75" hidden="false" customHeight="true" outlineLevel="0" collapsed="false">
      <c r="A923" s="492"/>
      <c r="B923" s="471"/>
      <c r="C923" s="471"/>
      <c r="D923" s="471"/>
      <c r="E923" s="471"/>
      <c r="F923" s="471"/>
      <c r="G923" s="471"/>
      <c r="H923" s="471"/>
      <c r="I923" s="471"/>
      <c r="J923" s="471"/>
      <c r="K923" s="471"/>
      <c r="L923" s="471"/>
      <c r="M923" s="471"/>
      <c r="N923" s="471"/>
      <c r="O923" s="471"/>
      <c r="P923" s="471"/>
      <c r="Q923" s="471"/>
      <c r="R923" s="471"/>
      <c r="S923" s="471"/>
      <c r="T923" s="471"/>
      <c r="U923" s="471"/>
      <c r="V923" s="568"/>
      <c r="W923" s="471"/>
      <c r="X923" s="471"/>
      <c r="Y923" s="471"/>
      <c r="Z923" s="471"/>
      <c r="AA923" s="471"/>
    </row>
    <row r="924" customFormat="false" ht="15.75" hidden="false" customHeight="true" outlineLevel="0" collapsed="false">
      <c r="A924" s="492"/>
      <c r="B924" s="471"/>
      <c r="C924" s="471"/>
      <c r="D924" s="471"/>
      <c r="E924" s="471"/>
      <c r="F924" s="471"/>
      <c r="G924" s="471"/>
      <c r="H924" s="471"/>
      <c r="I924" s="471"/>
      <c r="J924" s="471"/>
      <c r="K924" s="471"/>
      <c r="L924" s="471"/>
      <c r="M924" s="471"/>
      <c r="N924" s="471"/>
      <c r="O924" s="471"/>
      <c r="P924" s="471"/>
      <c r="Q924" s="471"/>
      <c r="R924" s="471"/>
      <c r="S924" s="471"/>
      <c r="T924" s="471"/>
      <c r="U924" s="471"/>
      <c r="V924" s="568"/>
      <c r="W924" s="471"/>
      <c r="X924" s="471"/>
      <c r="Y924" s="471"/>
      <c r="Z924" s="471"/>
      <c r="AA924" s="471"/>
    </row>
    <row r="925" customFormat="false" ht="15.75" hidden="false" customHeight="true" outlineLevel="0" collapsed="false">
      <c r="A925" s="492"/>
      <c r="B925" s="471"/>
      <c r="C925" s="471"/>
      <c r="D925" s="471"/>
      <c r="E925" s="471"/>
      <c r="F925" s="471"/>
      <c r="G925" s="471"/>
      <c r="H925" s="471"/>
      <c r="I925" s="471"/>
      <c r="J925" s="471"/>
      <c r="K925" s="471"/>
      <c r="L925" s="471"/>
      <c r="M925" s="471"/>
      <c r="N925" s="471"/>
      <c r="O925" s="471"/>
      <c r="P925" s="471"/>
      <c r="Q925" s="471"/>
      <c r="R925" s="471"/>
      <c r="S925" s="471"/>
      <c r="T925" s="471"/>
      <c r="U925" s="471"/>
      <c r="V925" s="568"/>
      <c r="W925" s="471"/>
      <c r="X925" s="471"/>
      <c r="Y925" s="471"/>
      <c r="Z925" s="471"/>
      <c r="AA925" s="471"/>
    </row>
    <row r="926" customFormat="false" ht="15.75" hidden="false" customHeight="true" outlineLevel="0" collapsed="false">
      <c r="A926" s="492"/>
      <c r="B926" s="471"/>
      <c r="C926" s="471"/>
      <c r="D926" s="471"/>
      <c r="E926" s="471"/>
      <c r="F926" s="471"/>
      <c r="G926" s="471"/>
      <c r="H926" s="471"/>
      <c r="I926" s="471"/>
      <c r="J926" s="471"/>
      <c r="K926" s="471"/>
      <c r="L926" s="471"/>
      <c r="M926" s="471"/>
      <c r="N926" s="471"/>
      <c r="O926" s="471"/>
      <c r="P926" s="471"/>
      <c r="Q926" s="471"/>
      <c r="R926" s="471"/>
      <c r="S926" s="471"/>
      <c r="T926" s="471"/>
      <c r="U926" s="471"/>
      <c r="V926" s="568"/>
      <c r="W926" s="471"/>
      <c r="X926" s="471"/>
      <c r="Y926" s="471"/>
      <c r="Z926" s="471"/>
      <c r="AA926" s="471"/>
    </row>
    <row r="927" customFormat="false" ht="15.75" hidden="false" customHeight="true" outlineLevel="0" collapsed="false">
      <c r="A927" s="492"/>
      <c r="B927" s="471"/>
      <c r="C927" s="471"/>
      <c r="D927" s="471"/>
      <c r="E927" s="471"/>
      <c r="F927" s="471"/>
      <c r="G927" s="471"/>
      <c r="H927" s="471"/>
      <c r="I927" s="471"/>
      <c r="J927" s="471"/>
      <c r="K927" s="471"/>
      <c r="L927" s="471"/>
      <c r="M927" s="471"/>
      <c r="N927" s="471"/>
      <c r="O927" s="471"/>
      <c r="P927" s="471"/>
      <c r="Q927" s="471"/>
      <c r="R927" s="471"/>
      <c r="S927" s="471"/>
      <c r="T927" s="471"/>
      <c r="U927" s="471"/>
      <c r="V927" s="568"/>
      <c r="W927" s="471"/>
      <c r="X927" s="471"/>
      <c r="Y927" s="471"/>
      <c r="Z927" s="471"/>
      <c r="AA927" s="471"/>
    </row>
    <row r="928" customFormat="false" ht="15.75" hidden="false" customHeight="true" outlineLevel="0" collapsed="false">
      <c r="A928" s="492"/>
      <c r="B928" s="471"/>
      <c r="C928" s="471"/>
      <c r="D928" s="471"/>
      <c r="E928" s="471"/>
      <c r="F928" s="471"/>
      <c r="G928" s="471"/>
      <c r="H928" s="471"/>
      <c r="I928" s="471"/>
      <c r="J928" s="471"/>
      <c r="K928" s="471"/>
      <c r="L928" s="471"/>
      <c r="M928" s="471"/>
      <c r="N928" s="471"/>
      <c r="O928" s="471"/>
      <c r="P928" s="471"/>
      <c r="Q928" s="471"/>
      <c r="R928" s="471"/>
      <c r="S928" s="471"/>
      <c r="T928" s="471"/>
      <c r="U928" s="471"/>
      <c r="V928" s="568"/>
      <c r="W928" s="471"/>
      <c r="X928" s="471"/>
      <c r="Y928" s="471"/>
      <c r="Z928" s="471"/>
      <c r="AA928" s="471"/>
    </row>
    <row r="929" customFormat="false" ht="15.75" hidden="false" customHeight="true" outlineLevel="0" collapsed="false">
      <c r="A929" s="492"/>
      <c r="B929" s="471"/>
      <c r="C929" s="471"/>
      <c r="D929" s="471"/>
      <c r="E929" s="471"/>
      <c r="F929" s="471"/>
      <c r="G929" s="471"/>
      <c r="H929" s="471"/>
      <c r="I929" s="471"/>
      <c r="J929" s="471"/>
      <c r="K929" s="471"/>
      <c r="L929" s="471"/>
      <c r="M929" s="471"/>
      <c r="N929" s="471"/>
      <c r="O929" s="471"/>
      <c r="P929" s="471"/>
      <c r="Q929" s="471"/>
      <c r="R929" s="471"/>
      <c r="S929" s="471"/>
      <c r="T929" s="471"/>
      <c r="U929" s="471"/>
      <c r="V929" s="568"/>
      <c r="W929" s="471"/>
      <c r="X929" s="471"/>
      <c r="Y929" s="471"/>
      <c r="Z929" s="471"/>
      <c r="AA929" s="471"/>
    </row>
    <row r="930" customFormat="false" ht="15.75" hidden="false" customHeight="true" outlineLevel="0" collapsed="false">
      <c r="A930" s="492"/>
      <c r="B930" s="471"/>
      <c r="C930" s="471"/>
      <c r="D930" s="471"/>
      <c r="E930" s="471"/>
      <c r="F930" s="471"/>
      <c r="G930" s="471"/>
      <c r="H930" s="471"/>
      <c r="I930" s="471"/>
      <c r="J930" s="471"/>
      <c r="K930" s="471"/>
      <c r="L930" s="471"/>
      <c r="M930" s="471"/>
      <c r="N930" s="471"/>
      <c r="O930" s="471"/>
      <c r="P930" s="471"/>
      <c r="Q930" s="471"/>
      <c r="R930" s="471"/>
      <c r="S930" s="471"/>
      <c r="T930" s="471"/>
      <c r="U930" s="471"/>
      <c r="V930" s="568"/>
      <c r="W930" s="471"/>
      <c r="X930" s="471"/>
      <c r="Y930" s="471"/>
      <c r="Z930" s="471"/>
      <c r="AA930" s="471"/>
    </row>
    <row r="931" customFormat="false" ht="15.75" hidden="false" customHeight="true" outlineLevel="0" collapsed="false">
      <c r="A931" s="492"/>
      <c r="B931" s="471"/>
      <c r="C931" s="471"/>
      <c r="D931" s="471"/>
      <c r="E931" s="471"/>
      <c r="F931" s="471"/>
      <c r="G931" s="471"/>
      <c r="H931" s="471"/>
      <c r="I931" s="471"/>
      <c r="J931" s="471"/>
      <c r="K931" s="471"/>
      <c r="L931" s="471"/>
      <c r="M931" s="471"/>
      <c r="N931" s="471"/>
      <c r="O931" s="471"/>
      <c r="P931" s="471"/>
      <c r="Q931" s="471"/>
      <c r="R931" s="471"/>
      <c r="S931" s="471"/>
      <c r="T931" s="471"/>
      <c r="U931" s="471"/>
      <c r="V931" s="568"/>
      <c r="W931" s="471"/>
      <c r="X931" s="471"/>
      <c r="Y931" s="471"/>
      <c r="Z931" s="471"/>
      <c r="AA931" s="471"/>
    </row>
    <row r="932" customFormat="false" ht="15.75" hidden="false" customHeight="true" outlineLevel="0" collapsed="false">
      <c r="A932" s="492"/>
      <c r="B932" s="471"/>
      <c r="C932" s="471"/>
      <c r="D932" s="471"/>
      <c r="E932" s="471"/>
      <c r="F932" s="471"/>
      <c r="G932" s="471"/>
      <c r="H932" s="471"/>
      <c r="I932" s="471"/>
      <c r="J932" s="471"/>
      <c r="K932" s="471"/>
      <c r="L932" s="471"/>
      <c r="M932" s="471"/>
      <c r="N932" s="471"/>
      <c r="O932" s="471"/>
      <c r="P932" s="471"/>
      <c r="Q932" s="471"/>
      <c r="R932" s="471"/>
      <c r="S932" s="471"/>
      <c r="T932" s="471"/>
      <c r="U932" s="471"/>
      <c r="V932" s="568"/>
      <c r="W932" s="471"/>
      <c r="X932" s="471"/>
      <c r="Y932" s="471"/>
      <c r="Z932" s="471"/>
      <c r="AA932" s="471"/>
    </row>
    <row r="933" customFormat="false" ht="15.75" hidden="false" customHeight="true" outlineLevel="0" collapsed="false">
      <c r="A933" s="492"/>
      <c r="B933" s="471"/>
      <c r="C933" s="471"/>
      <c r="D933" s="471"/>
      <c r="E933" s="471"/>
      <c r="F933" s="471"/>
      <c r="G933" s="471"/>
      <c r="H933" s="471"/>
      <c r="I933" s="471"/>
      <c r="J933" s="471"/>
      <c r="K933" s="471"/>
      <c r="L933" s="471"/>
      <c r="M933" s="471"/>
      <c r="N933" s="471"/>
      <c r="O933" s="471"/>
      <c r="P933" s="471"/>
      <c r="Q933" s="471"/>
      <c r="R933" s="471"/>
      <c r="S933" s="471"/>
      <c r="T933" s="471"/>
      <c r="U933" s="471"/>
      <c r="V933" s="568"/>
      <c r="W933" s="471"/>
      <c r="X933" s="471"/>
      <c r="Y933" s="471"/>
      <c r="Z933" s="471"/>
      <c r="AA933" s="471"/>
    </row>
    <row r="934" customFormat="false" ht="15.75" hidden="false" customHeight="true" outlineLevel="0" collapsed="false">
      <c r="A934" s="492"/>
      <c r="B934" s="471"/>
      <c r="C934" s="471"/>
      <c r="D934" s="471"/>
      <c r="E934" s="471"/>
      <c r="F934" s="471"/>
      <c r="G934" s="471"/>
      <c r="H934" s="471"/>
      <c r="I934" s="471"/>
      <c r="J934" s="471"/>
      <c r="K934" s="471"/>
      <c r="L934" s="471"/>
      <c r="M934" s="471"/>
      <c r="N934" s="471"/>
      <c r="O934" s="471"/>
      <c r="P934" s="471"/>
      <c r="Q934" s="471"/>
      <c r="R934" s="471"/>
      <c r="S934" s="471"/>
      <c r="T934" s="471"/>
      <c r="U934" s="471"/>
      <c r="V934" s="568"/>
      <c r="W934" s="471"/>
      <c r="X934" s="471"/>
      <c r="Y934" s="471"/>
      <c r="Z934" s="471"/>
      <c r="AA934" s="471"/>
    </row>
    <row r="935" customFormat="false" ht="15.75" hidden="false" customHeight="true" outlineLevel="0" collapsed="false">
      <c r="A935" s="492"/>
      <c r="B935" s="471"/>
      <c r="C935" s="471"/>
      <c r="D935" s="471"/>
      <c r="E935" s="471"/>
      <c r="F935" s="471"/>
      <c r="G935" s="471"/>
      <c r="H935" s="471"/>
      <c r="I935" s="471"/>
      <c r="J935" s="471"/>
      <c r="K935" s="471"/>
      <c r="L935" s="471"/>
      <c r="M935" s="471"/>
      <c r="N935" s="471"/>
      <c r="O935" s="471"/>
      <c r="P935" s="471"/>
      <c r="Q935" s="471"/>
      <c r="R935" s="471"/>
      <c r="S935" s="471"/>
      <c r="T935" s="471"/>
      <c r="U935" s="471"/>
      <c r="V935" s="568"/>
      <c r="W935" s="471"/>
      <c r="X935" s="471"/>
      <c r="Y935" s="471"/>
      <c r="Z935" s="471"/>
      <c r="AA935" s="471"/>
    </row>
    <row r="936" customFormat="false" ht="15.75" hidden="false" customHeight="true" outlineLevel="0" collapsed="false">
      <c r="A936" s="492"/>
      <c r="B936" s="471"/>
      <c r="C936" s="471"/>
      <c r="D936" s="471"/>
      <c r="E936" s="471"/>
      <c r="F936" s="471"/>
      <c r="G936" s="471"/>
      <c r="H936" s="471"/>
      <c r="I936" s="471"/>
      <c r="J936" s="471"/>
      <c r="K936" s="471"/>
      <c r="L936" s="471"/>
      <c r="M936" s="471"/>
      <c r="N936" s="471"/>
      <c r="O936" s="471"/>
      <c r="P936" s="471"/>
      <c r="Q936" s="471"/>
      <c r="R936" s="471"/>
      <c r="S936" s="471"/>
      <c r="T936" s="471"/>
      <c r="U936" s="471"/>
      <c r="V936" s="568"/>
      <c r="W936" s="471"/>
      <c r="X936" s="471"/>
      <c r="Y936" s="471"/>
      <c r="Z936" s="471"/>
      <c r="AA936" s="471"/>
    </row>
    <row r="937" customFormat="false" ht="15.75" hidden="false" customHeight="true" outlineLevel="0" collapsed="false">
      <c r="A937" s="492"/>
      <c r="B937" s="471"/>
      <c r="C937" s="471"/>
      <c r="D937" s="471"/>
      <c r="E937" s="471"/>
      <c r="F937" s="471"/>
      <c r="G937" s="471"/>
      <c r="H937" s="471"/>
      <c r="I937" s="471"/>
      <c r="J937" s="471"/>
      <c r="K937" s="471"/>
      <c r="L937" s="471"/>
      <c r="M937" s="471"/>
      <c r="N937" s="471"/>
      <c r="O937" s="471"/>
      <c r="P937" s="471"/>
      <c r="Q937" s="471"/>
      <c r="R937" s="471"/>
      <c r="S937" s="471"/>
      <c r="T937" s="471"/>
      <c r="U937" s="471"/>
      <c r="V937" s="568"/>
      <c r="W937" s="471"/>
      <c r="X937" s="471"/>
      <c r="Y937" s="471"/>
      <c r="Z937" s="471"/>
      <c r="AA937" s="471"/>
    </row>
    <row r="938" customFormat="false" ht="15.75" hidden="false" customHeight="true" outlineLevel="0" collapsed="false">
      <c r="A938" s="492"/>
      <c r="B938" s="471"/>
      <c r="C938" s="471"/>
      <c r="D938" s="471"/>
      <c r="E938" s="471"/>
      <c r="F938" s="471"/>
      <c r="G938" s="471"/>
      <c r="H938" s="471"/>
      <c r="I938" s="471"/>
      <c r="J938" s="471"/>
      <c r="K938" s="471"/>
      <c r="L938" s="471"/>
      <c r="M938" s="471"/>
      <c r="N938" s="471"/>
      <c r="O938" s="471"/>
      <c r="P938" s="471"/>
      <c r="Q938" s="471"/>
      <c r="R938" s="471"/>
      <c r="S938" s="471"/>
      <c r="T938" s="471"/>
      <c r="U938" s="471"/>
      <c r="V938" s="568"/>
      <c r="W938" s="471"/>
      <c r="X938" s="471"/>
      <c r="Y938" s="471"/>
      <c r="Z938" s="471"/>
      <c r="AA938" s="471"/>
    </row>
    <row r="939" customFormat="false" ht="15.75" hidden="false" customHeight="true" outlineLevel="0" collapsed="false">
      <c r="A939" s="492"/>
      <c r="B939" s="471"/>
      <c r="C939" s="471"/>
      <c r="D939" s="471"/>
      <c r="E939" s="471"/>
      <c r="F939" s="471"/>
      <c r="G939" s="471"/>
      <c r="H939" s="471"/>
      <c r="I939" s="471"/>
      <c r="J939" s="471"/>
      <c r="K939" s="471"/>
      <c r="L939" s="471"/>
      <c r="M939" s="471"/>
      <c r="N939" s="471"/>
      <c r="O939" s="471"/>
      <c r="P939" s="471"/>
      <c r="Q939" s="471"/>
      <c r="R939" s="471"/>
      <c r="S939" s="471"/>
      <c r="T939" s="471"/>
      <c r="U939" s="471"/>
      <c r="V939" s="568"/>
      <c r="W939" s="471"/>
      <c r="X939" s="471"/>
      <c r="Y939" s="471"/>
      <c r="Z939" s="471"/>
      <c r="AA939" s="471"/>
    </row>
    <row r="940" customFormat="false" ht="15.75" hidden="false" customHeight="true" outlineLevel="0" collapsed="false">
      <c r="A940" s="492"/>
      <c r="B940" s="471"/>
      <c r="C940" s="471"/>
      <c r="D940" s="471"/>
      <c r="E940" s="471"/>
      <c r="F940" s="471"/>
      <c r="G940" s="471"/>
      <c r="H940" s="471"/>
      <c r="I940" s="471"/>
      <c r="J940" s="471"/>
      <c r="K940" s="471"/>
      <c r="L940" s="471"/>
      <c r="M940" s="471"/>
      <c r="N940" s="471"/>
      <c r="O940" s="471"/>
      <c r="P940" s="471"/>
      <c r="Q940" s="471"/>
      <c r="R940" s="471"/>
      <c r="S940" s="471"/>
      <c r="T940" s="471"/>
      <c r="U940" s="471"/>
      <c r="V940" s="568"/>
      <c r="W940" s="471"/>
      <c r="X940" s="471"/>
      <c r="Y940" s="471"/>
      <c r="Z940" s="471"/>
      <c r="AA940" s="471"/>
    </row>
    <row r="941" customFormat="false" ht="15.75" hidden="false" customHeight="true" outlineLevel="0" collapsed="false">
      <c r="A941" s="492"/>
      <c r="B941" s="471"/>
      <c r="C941" s="471"/>
      <c r="D941" s="471"/>
      <c r="E941" s="471"/>
      <c r="F941" s="471"/>
      <c r="G941" s="471"/>
      <c r="H941" s="471"/>
      <c r="I941" s="471"/>
      <c r="J941" s="471"/>
      <c r="K941" s="471"/>
      <c r="L941" s="471"/>
      <c r="M941" s="471"/>
      <c r="N941" s="471"/>
      <c r="O941" s="471"/>
      <c r="P941" s="471"/>
      <c r="Q941" s="471"/>
      <c r="R941" s="471"/>
      <c r="S941" s="471"/>
      <c r="T941" s="471"/>
      <c r="U941" s="471"/>
      <c r="V941" s="568"/>
      <c r="W941" s="471"/>
      <c r="X941" s="471"/>
      <c r="Y941" s="471"/>
      <c r="Z941" s="471"/>
      <c r="AA941" s="471"/>
    </row>
    <row r="942" customFormat="false" ht="15.75" hidden="false" customHeight="true" outlineLevel="0" collapsed="false">
      <c r="A942" s="492"/>
      <c r="B942" s="471"/>
      <c r="C942" s="471"/>
      <c r="D942" s="471"/>
      <c r="E942" s="471"/>
      <c r="F942" s="471"/>
      <c r="G942" s="471"/>
      <c r="H942" s="471"/>
      <c r="I942" s="471"/>
      <c r="J942" s="471"/>
      <c r="K942" s="471"/>
      <c r="L942" s="471"/>
      <c r="M942" s="471"/>
      <c r="N942" s="471"/>
      <c r="O942" s="471"/>
      <c r="P942" s="471"/>
      <c r="Q942" s="471"/>
      <c r="R942" s="471"/>
      <c r="S942" s="471"/>
      <c r="T942" s="471"/>
      <c r="U942" s="471"/>
      <c r="V942" s="568"/>
      <c r="W942" s="471"/>
      <c r="X942" s="471"/>
      <c r="Y942" s="471"/>
      <c r="Z942" s="471"/>
      <c r="AA942" s="471"/>
    </row>
    <row r="943" customFormat="false" ht="15.75" hidden="false" customHeight="true" outlineLevel="0" collapsed="false">
      <c r="A943" s="492"/>
      <c r="B943" s="471"/>
      <c r="C943" s="471"/>
      <c r="D943" s="471"/>
      <c r="E943" s="471"/>
      <c r="F943" s="471"/>
      <c r="G943" s="471"/>
      <c r="H943" s="471"/>
      <c r="I943" s="471"/>
      <c r="J943" s="471"/>
      <c r="K943" s="471"/>
      <c r="L943" s="471"/>
      <c r="M943" s="471"/>
      <c r="N943" s="471"/>
      <c r="O943" s="471"/>
      <c r="P943" s="471"/>
      <c r="Q943" s="471"/>
      <c r="R943" s="471"/>
      <c r="S943" s="471"/>
      <c r="T943" s="471"/>
      <c r="U943" s="471"/>
      <c r="V943" s="568"/>
      <c r="W943" s="471"/>
      <c r="X943" s="471"/>
      <c r="Y943" s="471"/>
      <c r="Z943" s="471"/>
      <c r="AA943" s="471"/>
    </row>
    <row r="944" customFormat="false" ht="15.75" hidden="false" customHeight="true" outlineLevel="0" collapsed="false">
      <c r="A944" s="492"/>
      <c r="B944" s="471"/>
      <c r="C944" s="471"/>
      <c r="D944" s="471"/>
      <c r="E944" s="471"/>
      <c r="F944" s="471"/>
      <c r="G944" s="471"/>
      <c r="H944" s="471"/>
      <c r="I944" s="471"/>
      <c r="J944" s="471"/>
      <c r="K944" s="471"/>
      <c r="L944" s="471"/>
      <c r="M944" s="471"/>
      <c r="N944" s="471"/>
      <c r="O944" s="471"/>
      <c r="P944" s="471"/>
      <c r="Q944" s="471"/>
      <c r="R944" s="471"/>
      <c r="S944" s="471"/>
      <c r="T944" s="471"/>
      <c r="U944" s="471"/>
      <c r="V944" s="568"/>
      <c r="W944" s="471"/>
      <c r="X944" s="471"/>
      <c r="Y944" s="471"/>
      <c r="Z944" s="471"/>
      <c r="AA944" s="471"/>
    </row>
    <row r="945" customFormat="false" ht="15.75" hidden="false" customHeight="true" outlineLevel="0" collapsed="false">
      <c r="A945" s="492"/>
      <c r="B945" s="471"/>
      <c r="C945" s="471"/>
      <c r="D945" s="471"/>
      <c r="E945" s="471"/>
      <c r="F945" s="471"/>
      <c r="G945" s="471"/>
      <c r="H945" s="471"/>
      <c r="I945" s="471"/>
      <c r="J945" s="471"/>
      <c r="K945" s="471"/>
      <c r="L945" s="471"/>
      <c r="M945" s="471"/>
      <c r="N945" s="471"/>
      <c r="O945" s="471"/>
      <c r="P945" s="471"/>
      <c r="Q945" s="471"/>
      <c r="R945" s="471"/>
      <c r="S945" s="471"/>
      <c r="T945" s="471"/>
      <c r="U945" s="471"/>
      <c r="V945" s="568"/>
      <c r="W945" s="471"/>
      <c r="X945" s="471"/>
      <c r="Y945" s="471"/>
      <c r="Z945" s="471"/>
      <c r="AA945" s="471"/>
    </row>
    <row r="946" customFormat="false" ht="15.75" hidden="false" customHeight="true" outlineLevel="0" collapsed="false">
      <c r="A946" s="492"/>
      <c r="B946" s="471"/>
      <c r="C946" s="471"/>
      <c r="D946" s="471"/>
      <c r="E946" s="471"/>
      <c r="F946" s="471"/>
      <c r="G946" s="471"/>
      <c r="H946" s="471"/>
      <c r="I946" s="471"/>
      <c r="J946" s="471"/>
      <c r="K946" s="471"/>
      <c r="L946" s="471"/>
      <c r="M946" s="471"/>
      <c r="N946" s="471"/>
      <c r="O946" s="471"/>
      <c r="P946" s="471"/>
      <c r="Q946" s="471"/>
      <c r="R946" s="471"/>
      <c r="S946" s="471"/>
      <c r="T946" s="471"/>
      <c r="U946" s="471"/>
      <c r="V946" s="568"/>
      <c r="W946" s="471"/>
      <c r="X946" s="471"/>
      <c r="Y946" s="471"/>
      <c r="Z946" s="471"/>
      <c r="AA946" s="471"/>
    </row>
    <row r="947" customFormat="false" ht="15.75" hidden="false" customHeight="true" outlineLevel="0" collapsed="false">
      <c r="A947" s="492"/>
      <c r="B947" s="471"/>
      <c r="C947" s="471"/>
      <c r="D947" s="471"/>
      <c r="E947" s="471"/>
      <c r="F947" s="471"/>
      <c r="G947" s="471"/>
      <c r="H947" s="471"/>
      <c r="I947" s="471"/>
      <c r="J947" s="471"/>
      <c r="K947" s="471"/>
      <c r="L947" s="471"/>
      <c r="M947" s="471"/>
      <c r="N947" s="471"/>
      <c r="O947" s="471"/>
      <c r="P947" s="471"/>
      <c r="Q947" s="471"/>
      <c r="R947" s="471"/>
      <c r="S947" s="471"/>
      <c r="T947" s="471"/>
      <c r="U947" s="471"/>
      <c r="V947" s="568"/>
      <c r="W947" s="471"/>
      <c r="X947" s="471"/>
      <c r="Y947" s="471"/>
      <c r="Z947" s="471"/>
      <c r="AA947" s="471"/>
    </row>
    <row r="948" customFormat="false" ht="15.75" hidden="false" customHeight="true" outlineLevel="0" collapsed="false">
      <c r="A948" s="492"/>
      <c r="B948" s="471"/>
      <c r="C948" s="471"/>
      <c r="D948" s="471"/>
      <c r="E948" s="471"/>
      <c r="F948" s="471"/>
      <c r="G948" s="471"/>
      <c r="H948" s="471"/>
      <c r="I948" s="471"/>
      <c r="J948" s="471"/>
      <c r="K948" s="471"/>
      <c r="L948" s="471"/>
      <c r="M948" s="471"/>
      <c r="N948" s="471"/>
      <c r="O948" s="471"/>
      <c r="P948" s="471"/>
      <c r="Q948" s="471"/>
      <c r="R948" s="471"/>
      <c r="S948" s="471"/>
      <c r="T948" s="471"/>
      <c r="U948" s="471"/>
      <c r="V948" s="568"/>
      <c r="W948" s="471"/>
      <c r="X948" s="471"/>
      <c r="Y948" s="471"/>
      <c r="Z948" s="471"/>
      <c r="AA948" s="471"/>
    </row>
    <row r="949" customFormat="false" ht="15.75" hidden="false" customHeight="true" outlineLevel="0" collapsed="false">
      <c r="A949" s="492"/>
      <c r="B949" s="471"/>
      <c r="C949" s="471"/>
      <c r="D949" s="471"/>
      <c r="E949" s="471"/>
      <c r="F949" s="471"/>
      <c r="G949" s="471"/>
      <c r="H949" s="471"/>
      <c r="I949" s="471"/>
      <c r="J949" s="471"/>
      <c r="K949" s="471"/>
      <c r="L949" s="471"/>
      <c r="M949" s="471"/>
      <c r="N949" s="471"/>
      <c r="O949" s="471"/>
      <c r="P949" s="471"/>
      <c r="Q949" s="471"/>
      <c r="R949" s="471"/>
      <c r="S949" s="471"/>
      <c r="T949" s="471"/>
      <c r="U949" s="471"/>
      <c r="V949" s="568"/>
      <c r="W949" s="471"/>
      <c r="X949" s="471"/>
      <c r="Y949" s="471"/>
      <c r="Z949" s="471"/>
      <c r="AA949" s="471"/>
    </row>
    <row r="950" customFormat="false" ht="15.75" hidden="false" customHeight="true" outlineLevel="0" collapsed="false">
      <c r="A950" s="492"/>
      <c r="B950" s="471"/>
      <c r="C950" s="471"/>
      <c r="D950" s="471"/>
      <c r="E950" s="471"/>
      <c r="F950" s="471"/>
      <c r="G950" s="471"/>
      <c r="H950" s="471"/>
      <c r="I950" s="471"/>
      <c r="J950" s="471"/>
      <c r="K950" s="471"/>
      <c r="L950" s="471"/>
      <c r="M950" s="471"/>
      <c r="N950" s="471"/>
      <c r="O950" s="471"/>
      <c r="P950" s="471"/>
      <c r="Q950" s="471"/>
      <c r="R950" s="471"/>
      <c r="S950" s="471"/>
      <c r="T950" s="471"/>
      <c r="U950" s="471"/>
      <c r="V950" s="568"/>
      <c r="W950" s="471"/>
      <c r="X950" s="471"/>
      <c r="Y950" s="471"/>
      <c r="Z950" s="471"/>
      <c r="AA950" s="471"/>
    </row>
    <row r="951" customFormat="false" ht="15.75" hidden="false" customHeight="true" outlineLevel="0" collapsed="false">
      <c r="A951" s="492"/>
      <c r="B951" s="471"/>
      <c r="C951" s="471"/>
      <c r="D951" s="471"/>
      <c r="E951" s="471"/>
      <c r="F951" s="471"/>
      <c r="G951" s="471"/>
      <c r="H951" s="471"/>
      <c r="I951" s="471"/>
      <c r="J951" s="471"/>
      <c r="K951" s="471"/>
      <c r="L951" s="471"/>
      <c r="M951" s="471"/>
      <c r="N951" s="471"/>
      <c r="O951" s="471"/>
      <c r="P951" s="471"/>
      <c r="Q951" s="471"/>
      <c r="R951" s="471"/>
      <c r="S951" s="471"/>
      <c r="T951" s="471"/>
      <c r="U951" s="471"/>
      <c r="V951" s="568"/>
      <c r="W951" s="471"/>
      <c r="X951" s="471"/>
      <c r="Y951" s="471"/>
      <c r="Z951" s="471"/>
      <c r="AA951" s="471"/>
    </row>
    <row r="952" customFormat="false" ht="15.75" hidden="false" customHeight="true" outlineLevel="0" collapsed="false">
      <c r="A952" s="492"/>
      <c r="B952" s="471"/>
      <c r="C952" s="471"/>
      <c r="D952" s="471"/>
      <c r="E952" s="471"/>
      <c r="F952" s="471"/>
      <c r="G952" s="471"/>
      <c r="H952" s="471"/>
      <c r="I952" s="471"/>
      <c r="J952" s="471"/>
      <c r="K952" s="471"/>
      <c r="L952" s="471"/>
      <c r="M952" s="471"/>
      <c r="N952" s="471"/>
      <c r="O952" s="471"/>
      <c r="P952" s="471"/>
      <c r="Q952" s="471"/>
      <c r="R952" s="471"/>
      <c r="S952" s="471"/>
      <c r="T952" s="471"/>
      <c r="U952" s="471"/>
      <c r="V952" s="568"/>
      <c r="W952" s="471"/>
      <c r="X952" s="471"/>
      <c r="Y952" s="471"/>
      <c r="Z952" s="471"/>
      <c r="AA952" s="471"/>
    </row>
    <row r="953" customFormat="false" ht="15.75" hidden="false" customHeight="true" outlineLevel="0" collapsed="false">
      <c r="A953" s="492"/>
      <c r="B953" s="471"/>
      <c r="C953" s="471"/>
      <c r="D953" s="471"/>
      <c r="E953" s="471"/>
      <c r="F953" s="471"/>
      <c r="G953" s="471"/>
      <c r="H953" s="471"/>
      <c r="I953" s="471"/>
      <c r="J953" s="471"/>
      <c r="K953" s="471"/>
      <c r="L953" s="471"/>
      <c r="M953" s="471"/>
      <c r="N953" s="471"/>
      <c r="O953" s="471"/>
      <c r="P953" s="471"/>
      <c r="Q953" s="471"/>
      <c r="R953" s="471"/>
      <c r="S953" s="471"/>
      <c r="T953" s="471"/>
      <c r="U953" s="471"/>
      <c r="V953" s="568"/>
      <c r="W953" s="471"/>
      <c r="X953" s="471"/>
      <c r="Y953" s="471"/>
      <c r="Z953" s="471"/>
      <c r="AA953" s="471"/>
    </row>
    <row r="954" customFormat="false" ht="15.75" hidden="false" customHeight="true" outlineLevel="0" collapsed="false">
      <c r="A954" s="492"/>
      <c r="B954" s="471"/>
      <c r="C954" s="471"/>
      <c r="D954" s="471"/>
      <c r="E954" s="471"/>
      <c r="F954" s="471"/>
      <c r="G954" s="471"/>
      <c r="H954" s="471"/>
      <c r="I954" s="471"/>
      <c r="J954" s="471"/>
      <c r="K954" s="471"/>
      <c r="L954" s="471"/>
      <c r="M954" s="471"/>
      <c r="N954" s="471"/>
      <c r="O954" s="471"/>
      <c r="P954" s="471"/>
      <c r="Q954" s="471"/>
      <c r="R954" s="471"/>
      <c r="S954" s="471"/>
      <c r="T954" s="471"/>
      <c r="U954" s="471"/>
      <c r="V954" s="568"/>
      <c r="W954" s="471"/>
      <c r="X954" s="471"/>
      <c r="Y954" s="471"/>
      <c r="Z954" s="471"/>
      <c r="AA954" s="471"/>
    </row>
    <row r="955" customFormat="false" ht="15.75" hidden="false" customHeight="true" outlineLevel="0" collapsed="false">
      <c r="A955" s="492"/>
      <c r="B955" s="471"/>
      <c r="C955" s="471"/>
      <c r="D955" s="471"/>
      <c r="E955" s="471"/>
      <c r="F955" s="471"/>
      <c r="G955" s="471"/>
      <c r="H955" s="471"/>
      <c r="I955" s="471"/>
      <c r="J955" s="471"/>
      <c r="K955" s="471"/>
      <c r="L955" s="471"/>
      <c r="M955" s="471"/>
      <c r="N955" s="471"/>
      <c r="O955" s="471"/>
      <c r="P955" s="471"/>
      <c r="Q955" s="471"/>
      <c r="R955" s="471"/>
      <c r="S955" s="471"/>
      <c r="T955" s="471"/>
      <c r="U955" s="471"/>
      <c r="V955" s="568"/>
      <c r="W955" s="471"/>
      <c r="X955" s="471"/>
      <c r="Y955" s="471"/>
      <c r="Z955" s="471"/>
      <c r="AA955" s="471"/>
    </row>
    <row r="956" customFormat="false" ht="15.75" hidden="false" customHeight="true" outlineLevel="0" collapsed="false">
      <c r="A956" s="492"/>
      <c r="B956" s="471"/>
      <c r="C956" s="471"/>
      <c r="D956" s="471"/>
      <c r="E956" s="471"/>
      <c r="F956" s="471"/>
      <c r="G956" s="471"/>
      <c r="H956" s="471"/>
      <c r="I956" s="471"/>
      <c r="J956" s="471"/>
      <c r="K956" s="471"/>
      <c r="L956" s="471"/>
      <c r="M956" s="471"/>
      <c r="N956" s="471"/>
      <c r="O956" s="471"/>
      <c r="P956" s="471"/>
      <c r="Q956" s="471"/>
      <c r="R956" s="471"/>
      <c r="S956" s="471"/>
      <c r="T956" s="471"/>
      <c r="U956" s="471"/>
      <c r="V956" s="568"/>
      <c r="W956" s="471"/>
      <c r="X956" s="471"/>
      <c r="Y956" s="471"/>
      <c r="Z956" s="471"/>
      <c r="AA956" s="471"/>
    </row>
    <row r="957" customFormat="false" ht="15.75" hidden="false" customHeight="true" outlineLevel="0" collapsed="false">
      <c r="A957" s="492"/>
      <c r="B957" s="471"/>
      <c r="C957" s="471"/>
      <c r="D957" s="471"/>
      <c r="E957" s="471"/>
      <c r="F957" s="471"/>
      <c r="G957" s="471"/>
      <c r="H957" s="471"/>
      <c r="I957" s="471"/>
      <c r="J957" s="471"/>
      <c r="K957" s="471"/>
      <c r="L957" s="471"/>
      <c r="M957" s="471"/>
      <c r="N957" s="471"/>
      <c r="O957" s="471"/>
      <c r="P957" s="471"/>
      <c r="Q957" s="471"/>
      <c r="R957" s="471"/>
      <c r="S957" s="471"/>
      <c r="T957" s="471"/>
      <c r="U957" s="471"/>
      <c r="V957" s="568"/>
      <c r="W957" s="471"/>
      <c r="X957" s="471"/>
      <c r="Y957" s="471"/>
      <c r="Z957" s="471"/>
      <c r="AA957" s="471"/>
    </row>
    <row r="958" customFormat="false" ht="15.75" hidden="false" customHeight="true" outlineLevel="0" collapsed="false">
      <c r="A958" s="492"/>
      <c r="B958" s="471"/>
      <c r="C958" s="471"/>
      <c r="D958" s="471"/>
      <c r="E958" s="471"/>
      <c r="F958" s="471"/>
      <c r="G958" s="471"/>
      <c r="H958" s="471"/>
      <c r="I958" s="471"/>
      <c r="J958" s="471"/>
      <c r="K958" s="471"/>
      <c r="L958" s="471"/>
      <c r="M958" s="471"/>
      <c r="N958" s="471"/>
      <c r="O958" s="471"/>
      <c r="P958" s="471"/>
      <c r="Q958" s="471"/>
      <c r="R958" s="471"/>
      <c r="S958" s="471"/>
      <c r="T958" s="471"/>
      <c r="U958" s="471"/>
      <c r="V958" s="568"/>
      <c r="W958" s="471"/>
      <c r="X958" s="471"/>
      <c r="Y958" s="471"/>
      <c r="Z958" s="471"/>
      <c r="AA958" s="471"/>
    </row>
    <row r="959" customFormat="false" ht="15.75" hidden="false" customHeight="true" outlineLevel="0" collapsed="false">
      <c r="A959" s="492"/>
      <c r="B959" s="471"/>
      <c r="C959" s="471"/>
      <c r="D959" s="471"/>
      <c r="E959" s="471"/>
      <c r="F959" s="471"/>
      <c r="G959" s="471"/>
      <c r="H959" s="471"/>
      <c r="I959" s="471"/>
      <c r="J959" s="471"/>
      <c r="K959" s="471"/>
      <c r="L959" s="471"/>
      <c r="M959" s="471"/>
      <c r="N959" s="471"/>
      <c r="O959" s="471"/>
      <c r="P959" s="471"/>
      <c r="Q959" s="471"/>
      <c r="R959" s="471"/>
      <c r="S959" s="471"/>
      <c r="T959" s="471"/>
      <c r="U959" s="471"/>
      <c r="V959" s="568"/>
      <c r="W959" s="471"/>
      <c r="X959" s="471"/>
      <c r="Y959" s="471"/>
      <c r="Z959" s="471"/>
      <c r="AA959" s="471"/>
    </row>
    <row r="960" customFormat="false" ht="15.75" hidden="false" customHeight="true" outlineLevel="0" collapsed="false">
      <c r="A960" s="492"/>
      <c r="B960" s="471"/>
      <c r="C960" s="471"/>
      <c r="D960" s="471"/>
      <c r="E960" s="471"/>
      <c r="F960" s="471"/>
      <c r="G960" s="471"/>
      <c r="H960" s="471"/>
      <c r="I960" s="471"/>
      <c r="J960" s="471"/>
      <c r="K960" s="471"/>
      <c r="L960" s="471"/>
      <c r="M960" s="471"/>
      <c r="N960" s="471"/>
      <c r="O960" s="471"/>
      <c r="P960" s="471"/>
      <c r="Q960" s="471"/>
      <c r="R960" s="471"/>
      <c r="S960" s="471"/>
      <c r="T960" s="471"/>
      <c r="U960" s="471"/>
      <c r="V960" s="568"/>
      <c r="W960" s="471"/>
      <c r="X960" s="471"/>
      <c r="Y960" s="471"/>
      <c r="Z960" s="471"/>
      <c r="AA960" s="471"/>
    </row>
    <row r="961" customFormat="false" ht="15.75" hidden="false" customHeight="true" outlineLevel="0" collapsed="false">
      <c r="A961" s="492"/>
      <c r="B961" s="471"/>
      <c r="C961" s="471"/>
      <c r="D961" s="471"/>
      <c r="E961" s="471"/>
      <c r="F961" s="471"/>
      <c r="G961" s="471"/>
      <c r="H961" s="471"/>
      <c r="I961" s="471"/>
      <c r="J961" s="471"/>
      <c r="K961" s="471"/>
      <c r="L961" s="471"/>
      <c r="M961" s="471"/>
      <c r="N961" s="471"/>
      <c r="O961" s="471"/>
      <c r="P961" s="471"/>
      <c r="Q961" s="471"/>
      <c r="R961" s="471"/>
      <c r="S961" s="471"/>
      <c r="T961" s="471"/>
      <c r="U961" s="471"/>
      <c r="V961" s="568"/>
      <c r="W961" s="471"/>
      <c r="X961" s="471"/>
      <c r="Y961" s="471"/>
      <c r="Z961" s="471"/>
      <c r="AA961" s="471"/>
    </row>
    <row r="962" customFormat="false" ht="15.75" hidden="false" customHeight="true" outlineLevel="0" collapsed="false">
      <c r="A962" s="492"/>
      <c r="B962" s="471"/>
      <c r="C962" s="471"/>
      <c r="D962" s="471"/>
      <c r="E962" s="471"/>
      <c r="F962" s="471"/>
      <c r="G962" s="471"/>
      <c r="H962" s="471"/>
      <c r="I962" s="471"/>
      <c r="J962" s="471"/>
      <c r="K962" s="471"/>
      <c r="L962" s="471"/>
      <c r="M962" s="471"/>
      <c r="N962" s="471"/>
      <c r="O962" s="471"/>
      <c r="P962" s="471"/>
      <c r="Q962" s="471"/>
      <c r="R962" s="471"/>
      <c r="S962" s="471"/>
      <c r="T962" s="471"/>
      <c r="U962" s="471"/>
      <c r="V962" s="568"/>
      <c r="W962" s="471"/>
      <c r="X962" s="471"/>
      <c r="Y962" s="471"/>
      <c r="Z962" s="471"/>
      <c r="AA962" s="471"/>
    </row>
    <row r="963" customFormat="false" ht="15.75" hidden="false" customHeight="true" outlineLevel="0" collapsed="false">
      <c r="A963" s="492"/>
      <c r="B963" s="471"/>
      <c r="C963" s="471"/>
      <c r="D963" s="471"/>
      <c r="E963" s="471"/>
      <c r="F963" s="471"/>
      <c r="G963" s="471"/>
      <c r="H963" s="471"/>
      <c r="I963" s="471"/>
      <c r="J963" s="471"/>
      <c r="K963" s="471"/>
      <c r="L963" s="471"/>
      <c r="M963" s="471"/>
      <c r="N963" s="471"/>
      <c r="O963" s="471"/>
      <c r="P963" s="471"/>
      <c r="Q963" s="471"/>
      <c r="R963" s="471"/>
      <c r="S963" s="471"/>
      <c r="T963" s="471"/>
      <c r="U963" s="471"/>
      <c r="V963" s="568"/>
      <c r="W963" s="471"/>
      <c r="X963" s="471"/>
      <c r="Y963" s="471"/>
      <c r="Z963" s="471"/>
      <c r="AA963" s="471"/>
    </row>
    <row r="964" customFormat="false" ht="15.75" hidden="false" customHeight="true" outlineLevel="0" collapsed="false">
      <c r="A964" s="492"/>
      <c r="B964" s="471"/>
      <c r="C964" s="471"/>
      <c r="D964" s="471"/>
      <c r="E964" s="471"/>
      <c r="F964" s="471"/>
      <c r="G964" s="471"/>
      <c r="H964" s="471"/>
      <c r="I964" s="471"/>
      <c r="J964" s="471"/>
      <c r="K964" s="471"/>
      <c r="L964" s="471"/>
      <c r="M964" s="471"/>
      <c r="N964" s="471"/>
      <c r="O964" s="471"/>
      <c r="P964" s="471"/>
      <c r="Q964" s="471"/>
      <c r="R964" s="471"/>
      <c r="S964" s="471"/>
      <c r="T964" s="471"/>
      <c r="U964" s="471"/>
      <c r="V964" s="568"/>
      <c r="W964" s="471"/>
      <c r="X964" s="471"/>
      <c r="Y964" s="471"/>
      <c r="Z964" s="471"/>
      <c r="AA964" s="471"/>
    </row>
    <row r="965" customFormat="false" ht="15.75" hidden="false" customHeight="true" outlineLevel="0" collapsed="false">
      <c r="A965" s="492"/>
      <c r="B965" s="471"/>
      <c r="C965" s="471"/>
      <c r="D965" s="471"/>
      <c r="E965" s="471"/>
      <c r="F965" s="471"/>
      <c r="G965" s="471"/>
      <c r="H965" s="471"/>
      <c r="I965" s="471"/>
      <c r="J965" s="471"/>
      <c r="K965" s="471"/>
      <c r="L965" s="471"/>
      <c r="M965" s="471"/>
      <c r="N965" s="471"/>
      <c r="O965" s="471"/>
      <c r="P965" s="471"/>
      <c r="Q965" s="471"/>
      <c r="R965" s="471"/>
      <c r="S965" s="471"/>
      <c r="T965" s="471"/>
      <c r="U965" s="471"/>
      <c r="V965" s="568"/>
      <c r="W965" s="471"/>
      <c r="X965" s="471"/>
      <c r="Y965" s="471"/>
      <c r="Z965" s="471"/>
      <c r="AA965" s="471"/>
    </row>
    <row r="966" customFormat="false" ht="15.75" hidden="false" customHeight="true" outlineLevel="0" collapsed="false">
      <c r="A966" s="492"/>
      <c r="B966" s="471"/>
      <c r="C966" s="471"/>
      <c r="D966" s="471"/>
      <c r="E966" s="471"/>
      <c r="F966" s="471"/>
      <c r="G966" s="471"/>
      <c r="H966" s="471"/>
      <c r="I966" s="471"/>
      <c r="J966" s="471"/>
      <c r="K966" s="471"/>
      <c r="L966" s="471"/>
      <c r="M966" s="471"/>
      <c r="N966" s="471"/>
      <c r="O966" s="471"/>
      <c r="P966" s="471"/>
      <c r="Q966" s="471"/>
      <c r="R966" s="471"/>
      <c r="S966" s="471"/>
      <c r="T966" s="471"/>
      <c r="U966" s="471"/>
      <c r="V966" s="568"/>
      <c r="W966" s="471"/>
      <c r="X966" s="471"/>
      <c r="Y966" s="471"/>
      <c r="Z966" s="471"/>
      <c r="AA966" s="471"/>
    </row>
    <row r="967" customFormat="false" ht="15.75" hidden="false" customHeight="true" outlineLevel="0" collapsed="false">
      <c r="A967" s="492"/>
      <c r="B967" s="471"/>
      <c r="C967" s="471"/>
      <c r="D967" s="471"/>
      <c r="E967" s="471"/>
      <c r="F967" s="471"/>
      <c r="G967" s="471"/>
      <c r="H967" s="471"/>
      <c r="I967" s="471"/>
      <c r="J967" s="471"/>
      <c r="K967" s="471"/>
      <c r="L967" s="471"/>
      <c r="M967" s="471"/>
      <c r="N967" s="471"/>
      <c r="O967" s="471"/>
      <c r="P967" s="471"/>
      <c r="Q967" s="471"/>
      <c r="R967" s="471"/>
      <c r="S967" s="471"/>
      <c r="T967" s="471"/>
      <c r="U967" s="471"/>
      <c r="V967" s="568"/>
      <c r="W967" s="471"/>
      <c r="X967" s="471"/>
      <c r="Y967" s="471"/>
      <c r="Z967" s="471"/>
      <c r="AA967" s="471"/>
    </row>
    <row r="968" customFormat="false" ht="15.75" hidden="false" customHeight="true" outlineLevel="0" collapsed="false">
      <c r="A968" s="492"/>
      <c r="B968" s="471"/>
      <c r="C968" s="471"/>
      <c r="D968" s="471"/>
      <c r="E968" s="471"/>
      <c r="F968" s="471"/>
      <c r="G968" s="471"/>
      <c r="H968" s="471"/>
      <c r="I968" s="471"/>
      <c r="J968" s="471"/>
      <c r="K968" s="471"/>
      <c r="L968" s="471"/>
      <c r="M968" s="471"/>
      <c r="N968" s="471"/>
      <c r="O968" s="471"/>
      <c r="P968" s="471"/>
      <c r="Q968" s="471"/>
      <c r="R968" s="471"/>
      <c r="S968" s="471"/>
      <c r="T968" s="471"/>
      <c r="U968" s="471"/>
      <c r="V968" s="568"/>
      <c r="W968" s="471"/>
      <c r="X968" s="471"/>
      <c r="Y968" s="471"/>
      <c r="Z968" s="471"/>
      <c r="AA968" s="471"/>
    </row>
    <row r="969" customFormat="false" ht="15.75" hidden="false" customHeight="true" outlineLevel="0" collapsed="false">
      <c r="A969" s="492"/>
      <c r="B969" s="471"/>
      <c r="C969" s="471"/>
      <c r="D969" s="471"/>
      <c r="E969" s="471"/>
      <c r="F969" s="471"/>
      <c r="G969" s="471"/>
      <c r="H969" s="471"/>
      <c r="I969" s="471"/>
      <c r="J969" s="471"/>
      <c r="K969" s="471"/>
      <c r="L969" s="471"/>
      <c r="M969" s="471"/>
      <c r="N969" s="471"/>
      <c r="O969" s="471"/>
      <c r="P969" s="471"/>
      <c r="Q969" s="471"/>
      <c r="R969" s="471"/>
      <c r="S969" s="471"/>
      <c r="T969" s="471"/>
      <c r="U969" s="471"/>
      <c r="V969" s="568"/>
      <c r="W969" s="471"/>
      <c r="X969" s="471"/>
      <c r="Y969" s="471"/>
      <c r="Z969" s="471"/>
      <c r="AA969" s="471"/>
    </row>
    <row r="970" customFormat="false" ht="15.75" hidden="false" customHeight="true" outlineLevel="0" collapsed="false">
      <c r="A970" s="492"/>
      <c r="B970" s="471"/>
      <c r="C970" s="471"/>
      <c r="D970" s="471"/>
      <c r="E970" s="471"/>
      <c r="F970" s="471"/>
      <c r="G970" s="471"/>
      <c r="H970" s="471"/>
      <c r="I970" s="471"/>
      <c r="J970" s="471"/>
      <c r="K970" s="471"/>
      <c r="L970" s="471"/>
      <c r="M970" s="471"/>
      <c r="N970" s="471"/>
      <c r="O970" s="471"/>
      <c r="P970" s="471"/>
      <c r="Q970" s="471"/>
      <c r="R970" s="471"/>
      <c r="S970" s="471"/>
      <c r="T970" s="471"/>
      <c r="U970" s="471"/>
      <c r="V970" s="568"/>
      <c r="W970" s="471"/>
      <c r="X970" s="471"/>
      <c r="Y970" s="471"/>
      <c r="Z970" s="471"/>
      <c r="AA970" s="471"/>
    </row>
    <row r="971" customFormat="false" ht="15.75" hidden="false" customHeight="true" outlineLevel="0" collapsed="false">
      <c r="A971" s="492"/>
      <c r="B971" s="471"/>
      <c r="C971" s="471"/>
      <c r="D971" s="471"/>
      <c r="E971" s="471"/>
      <c r="F971" s="471"/>
      <c r="G971" s="471"/>
      <c r="H971" s="471"/>
      <c r="I971" s="471"/>
      <c r="J971" s="471"/>
      <c r="K971" s="471"/>
      <c r="L971" s="471"/>
      <c r="M971" s="471"/>
      <c r="N971" s="471"/>
      <c r="O971" s="471"/>
      <c r="P971" s="471"/>
      <c r="Q971" s="471"/>
      <c r="R971" s="471"/>
      <c r="S971" s="471"/>
      <c r="T971" s="471"/>
      <c r="U971" s="471"/>
      <c r="V971" s="568"/>
      <c r="W971" s="471"/>
      <c r="X971" s="471"/>
      <c r="Y971" s="471"/>
      <c r="Z971" s="471"/>
      <c r="AA971" s="471"/>
    </row>
    <row r="972" customFormat="false" ht="15.75" hidden="false" customHeight="true" outlineLevel="0" collapsed="false">
      <c r="A972" s="492"/>
      <c r="B972" s="471"/>
      <c r="C972" s="471"/>
      <c r="D972" s="471"/>
      <c r="E972" s="471"/>
      <c r="F972" s="471"/>
      <c r="G972" s="471"/>
      <c r="H972" s="471"/>
      <c r="I972" s="471"/>
      <c r="J972" s="471"/>
      <c r="K972" s="471"/>
      <c r="L972" s="471"/>
      <c r="M972" s="471"/>
      <c r="N972" s="471"/>
      <c r="O972" s="471"/>
      <c r="P972" s="471"/>
      <c r="Q972" s="471"/>
      <c r="R972" s="471"/>
      <c r="S972" s="471"/>
      <c r="T972" s="471"/>
      <c r="U972" s="471"/>
      <c r="V972" s="568"/>
      <c r="W972" s="471"/>
      <c r="X972" s="471"/>
      <c r="Y972" s="471"/>
      <c r="Z972" s="471"/>
      <c r="AA972" s="471"/>
    </row>
    <row r="973" customFormat="false" ht="15.75" hidden="false" customHeight="true" outlineLevel="0" collapsed="false">
      <c r="A973" s="492"/>
      <c r="B973" s="471"/>
      <c r="C973" s="471"/>
      <c r="D973" s="471"/>
      <c r="E973" s="471"/>
      <c r="F973" s="471"/>
      <c r="G973" s="471"/>
      <c r="H973" s="471"/>
      <c r="I973" s="471"/>
      <c r="J973" s="471"/>
      <c r="K973" s="471"/>
      <c r="L973" s="471"/>
      <c r="M973" s="471"/>
      <c r="N973" s="471"/>
      <c r="O973" s="471"/>
      <c r="P973" s="471"/>
      <c r="Q973" s="471"/>
      <c r="R973" s="471"/>
      <c r="S973" s="471"/>
      <c r="T973" s="471"/>
      <c r="U973" s="471"/>
      <c r="V973" s="568"/>
      <c r="W973" s="471"/>
      <c r="X973" s="471"/>
      <c r="Y973" s="471"/>
      <c r="Z973" s="471"/>
      <c r="AA973" s="471"/>
    </row>
    <row r="974" customFormat="false" ht="15.75" hidden="false" customHeight="true" outlineLevel="0" collapsed="false">
      <c r="A974" s="492"/>
      <c r="B974" s="471"/>
      <c r="C974" s="471"/>
      <c r="D974" s="471"/>
      <c r="E974" s="471"/>
      <c r="F974" s="471"/>
      <c r="G974" s="471"/>
      <c r="H974" s="471"/>
      <c r="I974" s="471"/>
      <c r="J974" s="471"/>
      <c r="K974" s="471"/>
      <c r="L974" s="471"/>
      <c r="M974" s="471"/>
      <c r="N974" s="471"/>
      <c r="O974" s="471"/>
      <c r="P974" s="471"/>
      <c r="Q974" s="471"/>
      <c r="R974" s="471"/>
      <c r="S974" s="471"/>
      <c r="T974" s="471"/>
      <c r="U974" s="471"/>
      <c r="V974" s="568"/>
      <c r="W974" s="471"/>
      <c r="X974" s="471"/>
      <c r="Y974" s="471"/>
      <c r="Z974" s="471"/>
      <c r="AA974" s="471"/>
    </row>
    <row r="975" customFormat="false" ht="15.75" hidden="false" customHeight="true" outlineLevel="0" collapsed="false">
      <c r="A975" s="492"/>
      <c r="B975" s="471"/>
      <c r="C975" s="471"/>
      <c r="D975" s="471"/>
      <c r="E975" s="471"/>
      <c r="F975" s="471"/>
      <c r="G975" s="471"/>
      <c r="H975" s="471"/>
      <c r="I975" s="471"/>
      <c r="J975" s="471"/>
      <c r="K975" s="471"/>
      <c r="L975" s="471"/>
      <c r="M975" s="471"/>
      <c r="N975" s="471"/>
      <c r="O975" s="471"/>
      <c r="P975" s="471"/>
      <c r="Q975" s="471"/>
      <c r="R975" s="471"/>
      <c r="S975" s="471"/>
      <c r="T975" s="471"/>
      <c r="U975" s="471"/>
      <c r="V975" s="568"/>
      <c r="W975" s="471"/>
      <c r="X975" s="471"/>
      <c r="Y975" s="471"/>
      <c r="Z975" s="471"/>
      <c r="AA975" s="471"/>
    </row>
    <row r="976" customFormat="false" ht="15.75" hidden="false" customHeight="true" outlineLevel="0" collapsed="false">
      <c r="A976" s="492"/>
      <c r="B976" s="471"/>
      <c r="C976" s="471"/>
      <c r="D976" s="471"/>
      <c r="E976" s="471"/>
      <c r="F976" s="471"/>
      <c r="G976" s="471"/>
      <c r="H976" s="471"/>
      <c r="I976" s="471"/>
      <c r="J976" s="471"/>
      <c r="K976" s="471"/>
      <c r="L976" s="471"/>
      <c r="M976" s="471"/>
      <c r="N976" s="471"/>
      <c r="O976" s="471"/>
      <c r="P976" s="471"/>
      <c r="Q976" s="471"/>
      <c r="R976" s="471"/>
      <c r="S976" s="471"/>
      <c r="T976" s="471"/>
      <c r="U976" s="471"/>
      <c r="V976" s="568"/>
      <c r="W976" s="471"/>
      <c r="X976" s="471"/>
      <c r="Y976" s="471"/>
      <c r="Z976" s="471"/>
      <c r="AA976" s="471"/>
    </row>
    <row r="977" customFormat="false" ht="15.75" hidden="false" customHeight="true" outlineLevel="0" collapsed="false">
      <c r="A977" s="492"/>
      <c r="B977" s="471"/>
      <c r="C977" s="471"/>
      <c r="D977" s="471"/>
      <c r="E977" s="471"/>
      <c r="F977" s="471"/>
      <c r="G977" s="471"/>
      <c r="H977" s="471"/>
      <c r="I977" s="471"/>
      <c r="J977" s="471"/>
      <c r="K977" s="471"/>
      <c r="L977" s="471"/>
      <c r="M977" s="471"/>
      <c r="N977" s="471"/>
      <c r="O977" s="471"/>
      <c r="P977" s="471"/>
      <c r="Q977" s="471"/>
      <c r="R977" s="471"/>
      <c r="S977" s="471"/>
      <c r="T977" s="471"/>
      <c r="U977" s="471"/>
      <c r="V977" s="568"/>
      <c r="W977" s="471"/>
      <c r="X977" s="471"/>
      <c r="Y977" s="471"/>
      <c r="Z977" s="471"/>
      <c r="AA977" s="471"/>
    </row>
    <row r="978" customFormat="false" ht="15.75" hidden="false" customHeight="true" outlineLevel="0" collapsed="false">
      <c r="A978" s="492"/>
      <c r="B978" s="471"/>
      <c r="C978" s="471"/>
      <c r="D978" s="471"/>
      <c r="E978" s="471"/>
      <c r="F978" s="471"/>
      <c r="G978" s="471"/>
      <c r="H978" s="471"/>
      <c r="I978" s="471"/>
      <c r="J978" s="471"/>
      <c r="K978" s="471"/>
      <c r="L978" s="471"/>
      <c r="M978" s="471"/>
      <c r="N978" s="471"/>
      <c r="O978" s="471"/>
      <c r="P978" s="471"/>
      <c r="Q978" s="471"/>
      <c r="R978" s="471"/>
      <c r="S978" s="471"/>
      <c r="T978" s="471"/>
      <c r="U978" s="471"/>
      <c r="V978" s="568"/>
      <c r="W978" s="471"/>
      <c r="X978" s="471"/>
      <c r="Y978" s="471"/>
      <c r="Z978" s="471"/>
      <c r="AA978" s="471"/>
    </row>
    <row r="979" customFormat="false" ht="15.75" hidden="false" customHeight="true" outlineLevel="0" collapsed="false">
      <c r="A979" s="492"/>
      <c r="B979" s="471"/>
      <c r="C979" s="471"/>
      <c r="D979" s="471"/>
      <c r="E979" s="471"/>
      <c r="F979" s="471"/>
      <c r="G979" s="471"/>
      <c r="H979" s="471"/>
      <c r="I979" s="471"/>
      <c r="J979" s="471"/>
      <c r="K979" s="471"/>
      <c r="L979" s="471"/>
      <c r="M979" s="471"/>
      <c r="N979" s="471"/>
      <c r="O979" s="471"/>
      <c r="P979" s="471"/>
      <c r="Q979" s="471"/>
      <c r="R979" s="471"/>
      <c r="S979" s="471"/>
      <c r="T979" s="471"/>
      <c r="U979" s="471"/>
      <c r="V979" s="568"/>
      <c r="W979" s="471"/>
      <c r="X979" s="471"/>
      <c r="Y979" s="471"/>
      <c r="Z979" s="471"/>
      <c r="AA979" s="471"/>
    </row>
    <row r="980" customFormat="false" ht="15.75" hidden="false" customHeight="true" outlineLevel="0" collapsed="false">
      <c r="A980" s="492"/>
      <c r="B980" s="471"/>
      <c r="C980" s="471"/>
      <c r="D980" s="471"/>
      <c r="E980" s="471"/>
      <c r="F980" s="471"/>
      <c r="G980" s="471"/>
      <c r="H980" s="471"/>
      <c r="I980" s="471"/>
      <c r="J980" s="471"/>
      <c r="K980" s="471"/>
      <c r="L980" s="471"/>
      <c r="M980" s="471"/>
      <c r="N980" s="471"/>
      <c r="O980" s="471"/>
      <c r="P980" s="471"/>
      <c r="Q980" s="471"/>
      <c r="R980" s="471"/>
      <c r="S980" s="471"/>
      <c r="T980" s="471"/>
      <c r="U980" s="471"/>
      <c r="V980" s="568"/>
      <c r="W980" s="471"/>
      <c r="X980" s="471"/>
      <c r="Y980" s="471"/>
      <c r="Z980" s="471"/>
      <c r="AA980" s="471"/>
    </row>
    <row r="981" customFormat="false" ht="15.75" hidden="false" customHeight="true" outlineLevel="0" collapsed="false">
      <c r="A981" s="492"/>
      <c r="B981" s="471"/>
      <c r="C981" s="471"/>
      <c r="D981" s="471"/>
      <c r="E981" s="471"/>
      <c r="F981" s="471"/>
      <c r="G981" s="471"/>
      <c r="H981" s="471"/>
      <c r="I981" s="471"/>
      <c r="J981" s="471"/>
      <c r="K981" s="471"/>
      <c r="L981" s="471"/>
      <c r="M981" s="471"/>
      <c r="N981" s="471"/>
      <c r="O981" s="471"/>
      <c r="P981" s="471"/>
      <c r="Q981" s="471"/>
      <c r="R981" s="471"/>
      <c r="S981" s="471"/>
      <c r="T981" s="471"/>
      <c r="U981" s="471"/>
      <c r="V981" s="568"/>
      <c r="W981" s="471"/>
      <c r="X981" s="471"/>
      <c r="Y981" s="471"/>
      <c r="Z981" s="471"/>
      <c r="AA981" s="471"/>
    </row>
    <row r="982" customFormat="false" ht="15.75" hidden="false" customHeight="true" outlineLevel="0" collapsed="false">
      <c r="A982" s="492"/>
      <c r="B982" s="471"/>
      <c r="C982" s="471"/>
      <c r="D982" s="471"/>
      <c r="E982" s="471"/>
      <c r="F982" s="471"/>
      <c r="G982" s="471"/>
      <c r="H982" s="471"/>
      <c r="I982" s="471"/>
      <c r="J982" s="471"/>
      <c r="K982" s="471"/>
      <c r="L982" s="471"/>
      <c r="M982" s="471"/>
      <c r="N982" s="471"/>
      <c r="O982" s="471"/>
      <c r="P982" s="471"/>
      <c r="Q982" s="471"/>
      <c r="R982" s="471"/>
      <c r="S982" s="471"/>
      <c r="T982" s="471"/>
      <c r="U982" s="471"/>
      <c r="V982" s="568"/>
      <c r="W982" s="471"/>
      <c r="X982" s="471"/>
      <c r="Y982" s="471"/>
      <c r="Z982" s="471"/>
      <c r="AA982" s="471"/>
    </row>
    <row r="983" customFormat="false" ht="15.75" hidden="false" customHeight="true" outlineLevel="0" collapsed="false">
      <c r="A983" s="492"/>
      <c r="B983" s="471"/>
      <c r="C983" s="471"/>
      <c r="D983" s="471"/>
      <c r="E983" s="471"/>
      <c r="F983" s="471"/>
      <c r="G983" s="471"/>
      <c r="H983" s="471"/>
      <c r="I983" s="471"/>
      <c r="J983" s="471"/>
      <c r="K983" s="471"/>
      <c r="L983" s="471"/>
      <c r="M983" s="471"/>
      <c r="N983" s="471"/>
      <c r="O983" s="471"/>
      <c r="P983" s="471"/>
      <c r="Q983" s="471"/>
      <c r="R983" s="471"/>
      <c r="S983" s="471"/>
      <c r="T983" s="471"/>
      <c r="U983" s="471"/>
      <c r="V983" s="568"/>
      <c r="W983" s="471"/>
      <c r="X983" s="471"/>
      <c r="Y983" s="471"/>
      <c r="Z983" s="471"/>
      <c r="AA983" s="471"/>
    </row>
    <row r="984" customFormat="false" ht="15.75" hidden="false" customHeight="true" outlineLevel="0" collapsed="false">
      <c r="A984" s="492"/>
      <c r="B984" s="471"/>
      <c r="C984" s="471"/>
      <c r="D984" s="471"/>
      <c r="E984" s="471"/>
      <c r="F984" s="471"/>
      <c r="G984" s="471"/>
      <c r="H984" s="471"/>
      <c r="I984" s="471"/>
      <c r="J984" s="471"/>
      <c r="K984" s="471"/>
      <c r="L984" s="471"/>
      <c r="M984" s="471"/>
      <c r="N984" s="471"/>
      <c r="O984" s="471"/>
      <c r="P984" s="471"/>
      <c r="Q984" s="471"/>
      <c r="R984" s="471"/>
      <c r="S984" s="471"/>
      <c r="T984" s="471"/>
      <c r="U984" s="471"/>
      <c r="V984" s="568"/>
      <c r="W984" s="471"/>
      <c r="X984" s="471"/>
      <c r="Y984" s="471"/>
      <c r="Z984" s="471"/>
      <c r="AA984" s="471"/>
    </row>
    <row r="985" customFormat="false" ht="15.75" hidden="false" customHeight="true" outlineLevel="0" collapsed="false">
      <c r="A985" s="492"/>
      <c r="B985" s="471"/>
      <c r="C985" s="471"/>
      <c r="D985" s="471"/>
      <c r="E985" s="471"/>
      <c r="F985" s="471"/>
      <c r="G985" s="471"/>
      <c r="H985" s="471"/>
      <c r="I985" s="471"/>
      <c r="J985" s="471"/>
      <c r="K985" s="471"/>
      <c r="L985" s="471"/>
      <c r="M985" s="471"/>
      <c r="N985" s="471"/>
      <c r="O985" s="471"/>
      <c r="P985" s="471"/>
      <c r="Q985" s="471"/>
      <c r="R985" s="471"/>
      <c r="S985" s="471"/>
      <c r="T985" s="471"/>
      <c r="U985" s="471"/>
      <c r="V985" s="568"/>
      <c r="W985" s="471"/>
      <c r="X985" s="471"/>
      <c r="Y985" s="471"/>
      <c r="Z985" s="471"/>
      <c r="AA985" s="471"/>
    </row>
    <row r="986" customFormat="false" ht="15.75" hidden="false" customHeight="true" outlineLevel="0" collapsed="false">
      <c r="A986" s="492"/>
      <c r="B986" s="471"/>
      <c r="C986" s="471"/>
      <c r="D986" s="471"/>
      <c r="E986" s="471"/>
      <c r="F986" s="471"/>
      <c r="G986" s="471"/>
      <c r="H986" s="471"/>
      <c r="I986" s="471"/>
      <c r="J986" s="471"/>
      <c r="K986" s="471"/>
      <c r="L986" s="471"/>
      <c r="M986" s="471"/>
      <c r="N986" s="471"/>
      <c r="O986" s="471"/>
      <c r="P986" s="471"/>
      <c r="Q986" s="471"/>
      <c r="R986" s="471"/>
      <c r="S986" s="471"/>
      <c r="T986" s="471"/>
      <c r="U986" s="471"/>
      <c r="V986" s="568"/>
      <c r="W986" s="471"/>
      <c r="X986" s="471"/>
      <c r="Y986" s="471"/>
      <c r="Z986" s="471"/>
      <c r="AA986" s="471"/>
    </row>
    <row r="987" customFormat="false" ht="15.75" hidden="false" customHeight="true" outlineLevel="0" collapsed="false">
      <c r="A987" s="492"/>
      <c r="B987" s="471"/>
      <c r="C987" s="471"/>
      <c r="D987" s="471"/>
      <c r="E987" s="471"/>
      <c r="F987" s="471"/>
      <c r="G987" s="471"/>
      <c r="H987" s="471"/>
      <c r="I987" s="471"/>
      <c r="J987" s="471"/>
      <c r="K987" s="471"/>
      <c r="L987" s="471"/>
      <c r="M987" s="471"/>
      <c r="N987" s="471"/>
      <c r="O987" s="471"/>
      <c r="P987" s="471"/>
      <c r="Q987" s="471"/>
      <c r="R987" s="471"/>
      <c r="S987" s="471"/>
      <c r="T987" s="471"/>
      <c r="U987" s="471"/>
      <c r="V987" s="568"/>
      <c r="W987" s="471"/>
      <c r="X987" s="471"/>
      <c r="Y987" s="471"/>
      <c r="Z987" s="471"/>
      <c r="AA987" s="471"/>
    </row>
    <row r="988" customFormat="false" ht="15.75" hidden="false" customHeight="true" outlineLevel="0" collapsed="false">
      <c r="A988" s="492"/>
      <c r="B988" s="471"/>
      <c r="C988" s="471"/>
      <c r="D988" s="471"/>
      <c r="E988" s="471"/>
      <c r="F988" s="471"/>
      <c r="G988" s="471"/>
      <c r="H988" s="471"/>
      <c r="I988" s="471"/>
      <c r="J988" s="471"/>
      <c r="K988" s="471"/>
      <c r="L988" s="471"/>
      <c r="M988" s="471"/>
      <c r="N988" s="471"/>
      <c r="O988" s="471"/>
      <c r="P988" s="471"/>
      <c r="Q988" s="471"/>
      <c r="R988" s="471"/>
      <c r="S988" s="471"/>
      <c r="T988" s="471"/>
      <c r="U988" s="471"/>
      <c r="V988" s="568"/>
      <c r="W988" s="471"/>
      <c r="X988" s="471"/>
      <c r="Y988" s="471"/>
      <c r="Z988" s="471"/>
      <c r="AA988" s="471"/>
    </row>
    <row r="989" customFormat="false" ht="15.75" hidden="false" customHeight="true" outlineLevel="0" collapsed="false">
      <c r="A989" s="492"/>
      <c r="B989" s="471"/>
      <c r="C989" s="471"/>
      <c r="D989" s="471"/>
      <c r="E989" s="471"/>
      <c r="F989" s="471"/>
      <c r="G989" s="471"/>
      <c r="H989" s="471"/>
      <c r="I989" s="471"/>
      <c r="J989" s="471"/>
      <c r="K989" s="471"/>
      <c r="L989" s="471"/>
      <c r="M989" s="471"/>
      <c r="N989" s="471"/>
      <c r="O989" s="471"/>
      <c r="P989" s="471"/>
      <c r="Q989" s="471"/>
      <c r="R989" s="471"/>
      <c r="S989" s="471"/>
      <c r="T989" s="471"/>
      <c r="U989" s="471"/>
      <c r="V989" s="568"/>
      <c r="W989" s="471"/>
      <c r="X989" s="471"/>
      <c r="Y989" s="471"/>
      <c r="Z989" s="471"/>
      <c r="AA989" s="471"/>
    </row>
    <row r="990" customFormat="false" ht="15.75" hidden="false" customHeight="true" outlineLevel="0" collapsed="false">
      <c r="A990" s="492"/>
      <c r="B990" s="471"/>
      <c r="C990" s="471"/>
      <c r="D990" s="471"/>
      <c r="E990" s="471"/>
      <c r="F990" s="471"/>
      <c r="G990" s="471"/>
      <c r="H990" s="471"/>
      <c r="I990" s="471"/>
      <c r="J990" s="471"/>
      <c r="K990" s="471"/>
      <c r="L990" s="471"/>
      <c r="M990" s="471"/>
      <c r="N990" s="471"/>
      <c r="O990" s="471"/>
      <c r="P990" s="471"/>
      <c r="Q990" s="471"/>
      <c r="R990" s="471"/>
      <c r="S990" s="471"/>
      <c r="T990" s="471"/>
      <c r="U990" s="471"/>
      <c r="V990" s="568"/>
      <c r="W990" s="471"/>
      <c r="X990" s="471"/>
      <c r="Y990" s="471"/>
      <c r="Z990" s="471"/>
      <c r="AA990" s="471"/>
    </row>
    <row r="991" customFormat="false" ht="15.75" hidden="false" customHeight="true" outlineLevel="0" collapsed="false">
      <c r="A991" s="492"/>
      <c r="B991" s="471"/>
      <c r="C991" s="471"/>
      <c r="D991" s="471"/>
      <c r="E991" s="471"/>
      <c r="F991" s="471"/>
      <c r="G991" s="471"/>
      <c r="H991" s="471"/>
      <c r="I991" s="471"/>
      <c r="J991" s="471"/>
      <c r="K991" s="471"/>
      <c r="L991" s="471"/>
      <c r="M991" s="471"/>
      <c r="N991" s="471"/>
      <c r="O991" s="471"/>
      <c r="P991" s="471"/>
      <c r="Q991" s="471"/>
      <c r="R991" s="471"/>
      <c r="S991" s="471"/>
      <c r="T991" s="471"/>
      <c r="U991" s="471"/>
      <c r="V991" s="568"/>
      <c r="W991" s="471"/>
      <c r="X991" s="471"/>
      <c r="Y991" s="471"/>
      <c r="Z991" s="471"/>
      <c r="AA991" s="471"/>
    </row>
    <row r="992" customFormat="false" ht="15.75" hidden="false" customHeight="true" outlineLevel="0" collapsed="false">
      <c r="A992" s="492"/>
      <c r="B992" s="471"/>
      <c r="C992" s="471"/>
      <c r="D992" s="471"/>
      <c r="E992" s="471"/>
      <c r="F992" s="471"/>
      <c r="G992" s="471"/>
      <c r="H992" s="471"/>
      <c r="I992" s="471"/>
      <c r="J992" s="471"/>
      <c r="K992" s="471"/>
      <c r="L992" s="471"/>
      <c r="M992" s="471"/>
      <c r="N992" s="471"/>
      <c r="O992" s="471"/>
      <c r="P992" s="471"/>
      <c r="Q992" s="471"/>
      <c r="R992" s="471"/>
      <c r="S992" s="471"/>
      <c r="T992" s="471"/>
      <c r="U992" s="471"/>
      <c r="V992" s="568"/>
      <c r="W992" s="471"/>
      <c r="X992" s="471"/>
      <c r="Y992" s="471"/>
      <c r="Z992" s="471"/>
      <c r="AA992" s="471"/>
    </row>
    <row r="993" customFormat="false" ht="15.75" hidden="false" customHeight="true" outlineLevel="0" collapsed="false">
      <c r="A993" s="492"/>
      <c r="B993" s="471"/>
      <c r="C993" s="471"/>
      <c r="D993" s="471"/>
      <c r="E993" s="471"/>
      <c r="F993" s="471"/>
      <c r="G993" s="471"/>
      <c r="H993" s="471"/>
      <c r="I993" s="471"/>
      <c r="J993" s="471"/>
      <c r="K993" s="471"/>
      <c r="L993" s="471"/>
      <c r="M993" s="471"/>
      <c r="N993" s="471"/>
      <c r="O993" s="471"/>
      <c r="P993" s="471"/>
      <c r="Q993" s="471"/>
      <c r="R993" s="471"/>
      <c r="S993" s="471"/>
      <c r="T993" s="471"/>
      <c r="U993" s="471"/>
      <c r="V993" s="568"/>
      <c r="W993" s="471"/>
      <c r="X993" s="471"/>
      <c r="Y993" s="471"/>
      <c r="Z993" s="471"/>
      <c r="AA993" s="471"/>
    </row>
    <row r="994" customFormat="false" ht="15.75" hidden="false" customHeight="true" outlineLevel="0" collapsed="false">
      <c r="A994" s="492"/>
      <c r="B994" s="471"/>
      <c r="C994" s="471"/>
      <c r="D994" s="471"/>
      <c r="E994" s="471"/>
      <c r="F994" s="471"/>
      <c r="G994" s="471"/>
      <c r="H994" s="471"/>
      <c r="I994" s="471"/>
      <c r="J994" s="471"/>
      <c r="K994" s="471"/>
      <c r="L994" s="471"/>
      <c r="M994" s="471"/>
      <c r="N994" s="471"/>
      <c r="O994" s="471"/>
      <c r="P994" s="471"/>
      <c r="Q994" s="471"/>
      <c r="R994" s="471"/>
      <c r="S994" s="471"/>
      <c r="T994" s="471"/>
      <c r="U994" s="471"/>
      <c r="V994" s="568"/>
      <c r="W994" s="471"/>
      <c r="X994" s="471"/>
      <c r="Y994" s="471"/>
      <c r="Z994" s="471"/>
      <c r="AA994" s="471"/>
    </row>
    <row r="995" customFormat="false" ht="15.75" hidden="false" customHeight="true" outlineLevel="0" collapsed="false">
      <c r="A995" s="492"/>
      <c r="B995" s="471"/>
      <c r="C995" s="471"/>
      <c r="D995" s="471"/>
      <c r="E995" s="471"/>
      <c r="F995" s="471"/>
      <c r="G995" s="471"/>
      <c r="H995" s="471"/>
      <c r="I995" s="471"/>
      <c r="J995" s="471"/>
      <c r="K995" s="471"/>
      <c r="L995" s="471"/>
      <c r="M995" s="471"/>
      <c r="N995" s="471"/>
      <c r="O995" s="471"/>
      <c r="P995" s="471"/>
      <c r="Q995" s="471"/>
      <c r="R995" s="471"/>
      <c r="S995" s="471"/>
      <c r="T995" s="471"/>
      <c r="U995" s="471"/>
      <c r="V995" s="568"/>
      <c r="W995" s="471"/>
      <c r="X995" s="471"/>
      <c r="Y995" s="471"/>
      <c r="Z995" s="471"/>
      <c r="AA995" s="471"/>
    </row>
    <row r="996" customFormat="false" ht="15.75" hidden="false" customHeight="true" outlineLevel="0" collapsed="false">
      <c r="A996" s="492"/>
      <c r="B996" s="471"/>
      <c r="C996" s="471"/>
      <c r="D996" s="471"/>
      <c r="E996" s="471"/>
      <c r="F996" s="471"/>
      <c r="G996" s="471"/>
      <c r="H996" s="471"/>
      <c r="I996" s="471"/>
      <c r="J996" s="471"/>
      <c r="K996" s="471"/>
      <c r="L996" s="471"/>
      <c r="M996" s="471"/>
      <c r="N996" s="471"/>
      <c r="O996" s="471"/>
      <c r="P996" s="471"/>
      <c r="Q996" s="471"/>
      <c r="R996" s="471"/>
      <c r="S996" s="471"/>
      <c r="T996" s="471"/>
      <c r="U996" s="471"/>
      <c r="V996" s="568"/>
      <c r="W996" s="471"/>
      <c r="X996" s="471"/>
      <c r="Y996" s="471"/>
      <c r="Z996" s="471"/>
      <c r="AA996" s="471"/>
    </row>
    <row r="997" customFormat="false" ht="15.75" hidden="false" customHeight="true" outlineLevel="0" collapsed="false">
      <c r="A997" s="492"/>
      <c r="B997" s="471"/>
      <c r="C997" s="471"/>
      <c r="D997" s="471"/>
      <c r="E997" s="471"/>
      <c r="F997" s="471"/>
      <c r="G997" s="471"/>
      <c r="H997" s="471"/>
      <c r="I997" s="471"/>
      <c r="J997" s="471"/>
      <c r="K997" s="471"/>
      <c r="L997" s="471"/>
      <c r="M997" s="471"/>
      <c r="N997" s="471"/>
      <c r="O997" s="471"/>
      <c r="P997" s="471"/>
      <c r="Q997" s="471"/>
      <c r="R997" s="471"/>
      <c r="S997" s="471"/>
      <c r="T997" s="471"/>
      <c r="U997" s="471"/>
      <c r="V997" s="568"/>
      <c r="W997" s="471"/>
      <c r="X997" s="471"/>
      <c r="Y997" s="471"/>
      <c r="Z997" s="471"/>
      <c r="AA997" s="471"/>
    </row>
    <row r="998" customFormat="false" ht="15.75" hidden="false" customHeight="true" outlineLevel="0" collapsed="false">
      <c r="A998" s="492"/>
      <c r="B998" s="471"/>
      <c r="C998" s="471"/>
      <c r="D998" s="471"/>
      <c r="E998" s="471"/>
      <c r="F998" s="471"/>
      <c r="G998" s="471"/>
      <c r="H998" s="471"/>
      <c r="I998" s="471"/>
      <c r="J998" s="471"/>
      <c r="K998" s="471"/>
      <c r="L998" s="471"/>
      <c r="M998" s="471"/>
      <c r="N998" s="471"/>
      <c r="O998" s="471"/>
      <c r="P998" s="471"/>
      <c r="Q998" s="471"/>
      <c r="R998" s="471"/>
      <c r="S998" s="471"/>
      <c r="T998" s="471"/>
      <c r="U998" s="471"/>
      <c r="V998" s="568"/>
      <c r="W998" s="471"/>
      <c r="X998" s="471"/>
      <c r="Y998" s="471"/>
      <c r="Z998" s="471"/>
      <c r="AA998" s="471"/>
    </row>
    <row r="999" customFormat="false" ht="15.75" hidden="false" customHeight="true" outlineLevel="0" collapsed="false">
      <c r="A999" s="492"/>
      <c r="B999" s="471"/>
      <c r="C999" s="471"/>
      <c r="D999" s="471"/>
      <c r="E999" s="471"/>
      <c r="F999" s="471"/>
      <c r="G999" s="471"/>
      <c r="H999" s="471"/>
      <c r="I999" s="471"/>
      <c r="J999" s="471"/>
      <c r="K999" s="471"/>
      <c r="L999" s="471"/>
      <c r="M999" s="471"/>
      <c r="N999" s="471"/>
      <c r="O999" s="471"/>
      <c r="P999" s="471"/>
      <c r="Q999" s="471"/>
      <c r="R999" s="471"/>
      <c r="S999" s="471"/>
      <c r="T999" s="471"/>
      <c r="U999" s="471"/>
      <c r="V999" s="568"/>
      <c r="W999" s="471"/>
      <c r="X999" s="471"/>
      <c r="Y999" s="471"/>
      <c r="Z999" s="471"/>
      <c r="AA999" s="471"/>
    </row>
    <row r="1000" customFormat="false" ht="15.75" hidden="false" customHeight="true" outlineLevel="0" collapsed="false">
      <c r="A1000" s="492"/>
      <c r="B1000" s="471"/>
      <c r="C1000" s="471"/>
      <c r="D1000" s="471"/>
      <c r="E1000" s="471"/>
      <c r="F1000" s="471"/>
      <c r="G1000" s="471"/>
      <c r="H1000" s="471"/>
      <c r="I1000" s="471"/>
      <c r="J1000" s="471"/>
      <c r="K1000" s="471"/>
      <c r="L1000" s="471"/>
      <c r="M1000" s="471"/>
      <c r="N1000" s="471"/>
      <c r="O1000" s="471"/>
      <c r="P1000" s="471"/>
      <c r="Q1000" s="471"/>
      <c r="R1000" s="471"/>
      <c r="S1000" s="471"/>
      <c r="T1000" s="471"/>
      <c r="U1000" s="471"/>
      <c r="V1000" s="568"/>
      <c r="W1000" s="471"/>
      <c r="X1000" s="471"/>
      <c r="Y1000" s="471"/>
      <c r="Z1000" s="471"/>
      <c r="AA1000" s="471"/>
    </row>
  </sheetData>
  <mergeCells count="1">
    <mergeCell ref="A1:M1"/>
  </mergeCells>
  <hyperlinks>
    <hyperlink ref="V42" r:id="rId1" display="Click here for the source for exchange rates"/>
    <hyperlink ref="V47" r:id="rId2" display="Click here for the source for Consumer Price Index"/>
    <hyperlink ref="V55" r:id="rId3" display="Click here for the source for PPP conversion facto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2021-01-13T10:55:26Z</dcterms:created>
  <dc:creator>Κυριάκος</dc:creator>
  <dc:description/>
  <dc:language>en-US</dc:language>
  <cp:lastModifiedBy/>
  <dcterms:modified xsi:type="dcterms:W3CDTF">2023-10-26T19:54:25Z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0x01010071127BBBB5AAB5448D0FF0C8D351E6E4</vt:lpwstr>
  </property>
</Properties>
</file>